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1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https://caib.sharepoint.com/sites/ARXIUS-ENERGIA/Documents/DGECC/5. SCCATM/2. CC/07. Petjada Carboni/03. Calculadora Petjada Carboni/versió 2024.1/"/>
    </mc:Choice>
  </mc:AlternateContent>
  <xr:revisionPtr revIDLastSave="270" documentId="13_ncr:1_{EC0D16BB-AE2A-45CD-9C76-77D34EC20B86}" xr6:coauthVersionLast="47" xr6:coauthVersionMax="47" xr10:uidLastSave="{F100D442-0D64-48E5-9B18-9E51D05A48D1}"/>
  <bookViews>
    <workbookView xWindow="-120" yWindow="-120" windowWidth="37620" windowHeight="19260" tabRatio="905" xr2:uid="{00000000-000D-0000-FFFF-FFFF00000000}"/>
  </bookViews>
  <sheets>
    <sheet name="PORTADA" sheetId="1" r:id="rId1"/>
    <sheet name="0.1_Datos generales organiz." sheetId="2" r:id="rId2"/>
    <sheet name="0.2_Plan de reducción" sheetId="17" r:id="rId3"/>
    <sheet name="1.1_Instalaciones fijas" sheetId="12" r:id="rId4"/>
    <sheet name="1.2_Vehículos y maquinaria" sheetId="13" r:id="rId5"/>
    <sheet name="1.3_Emisiones de proceso" sheetId="5" r:id="rId6"/>
    <sheet name="1.4_Emisiones fugitivas" sheetId="4" r:id="rId7"/>
    <sheet name="2.1_Categoría 2 Balears" sheetId="6" r:id="rId8"/>
    <sheet name="2.2_Categoría 2 España" sheetId="7" r:id="rId9"/>
    <sheet name="3_Categorías 3-6" sheetId="16" r:id="rId10"/>
    <sheet name="4.1_Resultados Balears" sheetId="9" r:id="rId11"/>
    <sheet name="4.2_Resultados España" sheetId="14" r:id="rId12"/>
    <sheet name="Dades" sheetId="11" state="hidden" r:id="rId13"/>
    <sheet name="Dades Petjada Carboni" sheetId="15" state="hidden" r:id="rId14"/>
    <sheet name="Dades Pla Reduccio" sheetId="18" state="hidden" r:id="rId15"/>
  </sheets>
  <definedNames>
    <definedName name="_Com2020">Dades!$AB$524:$AB$768</definedName>
    <definedName name="_Com2021">Dades!$AD$524:$AD$759</definedName>
    <definedName name="_Com2022">Dades!$AF$524:$AF$713</definedName>
    <definedName name="_Com2023">Dades!$AH$524:$AH$735</definedName>
    <definedName name="_Com2024">Dades!$AJ$524:$AJ$758</definedName>
    <definedName name="_Mix2019">Dades!$AA$524:$AA$723</definedName>
    <definedName name="_Mix2020">Dades!$AC$524:$AC$768</definedName>
    <definedName name="_Mix2021">Dades!$AE$524:$AE$759</definedName>
    <definedName name="_Mix2022">Dades!$AG$524:$AG$713</definedName>
    <definedName name="_Mix2023">Dades!$AI$524:$AI$735</definedName>
    <definedName name="_Mix2024">Dades!$AK$524:$AK$758</definedName>
    <definedName name="_MixIB">Dades!$C$539:$D$551</definedName>
    <definedName name="Año">Dades!$C$7:$C$11</definedName>
    <definedName name="_xlnm.Print_Area" localSheetId="10">'4.1_Resultados Balears'!$C$1:$W$314</definedName>
    <definedName name="_xlnm.Print_Area" localSheetId="11">'4.2_Resultados España'!$C$1:$W$301</definedName>
    <definedName name="CentrosES">Dades!$C$841:$C$1091</definedName>
    <definedName name="CentrosIB">Dades!$E$841:$E$1091</definedName>
    <definedName name="Comb_Maq_1_2020">Dades!$C$412:$C$421</definedName>
    <definedName name="Comb_Maq_1_2021">Dades!$F$412:$F$421</definedName>
    <definedName name="Comb_Maq_1_2022">Dades!$I$412:$I$421</definedName>
    <definedName name="Comb_Maq_1_2023">Dades!$L$412:$L$421</definedName>
    <definedName name="Comb_Maq_1_2024">Dades!$O$412:$O$421</definedName>
    <definedName name="Comb_Maq_2_2020">Dades!$D$412:$D$425</definedName>
    <definedName name="Comb_Maq_2_2021">Dades!$G$412:$G$425</definedName>
    <definedName name="Comb_Maq_2_2022">Dades!$J$412:$J$425</definedName>
    <definedName name="Comb_Maq_2_2023">Dades!$M$412:$M$425</definedName>
    <definedName name="Comb_Maq_2_2024">Dades!$P$412:$P$425</definedName>
    <definedName name="Comb_Maq_3_2020">Dades!$E$412:$E$425</definedName>
    <definedName name="Comb_Maq_3_2021">Dades!$H$412:$H$425</definedName>
    <definedName name="Comb_Maq_3_2022">Dades!$K$412:$K$425</definedName>
    <definedName name="Comb_Maq_3_2023">Dades!$N$412:$N$425</definedName>
    <definedName name="Comb_Maq_3_2024">Dades!$Q$412:$Q$425</definedName>
    <definedName name="Comb_No_Carr_1">Dades!$G$331:$G$333</definedName>
    <definedName name="Comb_No_Carr_2">Dades!$H$331:$H$334</definedName>
    <definedName name="Comb_No_Carr_3">Dades!$I$331:$I$334</definedName>
    <definedName name="Comb_Veh_1_2020">Dades!$C$257:$C$270</definedName>
    <definedName name="Comb_Veh_1_2021">Dades!$I$257:$I$270</definedName>
    <definedName name="Comb_Veh_1_2022">Dades!$O$257:$O$270</definedName>
    <definedName name="Comb_Veh_1_2023">Dades!$U$257:$U$270</definedName>
    <definedName name="Comb_Veh_1_2024">Dades!$AA$257:$AA$270</definedName>
    <definedName name="Comb_Veh_2_2020">Dades!$D$257:$D$268</definedName>
    <definedName name="Comb_Veh_2_2021">Dades!$J$257:$J$268</definedName>
    <definedName name="Comb_Veh_2_2022">Dades!$P$257:$P$268</definedName>
    <definedName name="Comb_Veh_2_2023">Dades!$V$257:$V$268</definedName>
    <definedName name="Comb_Veh_2_2024">Dades!$AB$257:$AB$268</definedName>
    <definedName name="Comb_Veh_3_2020">Dades!$E$257:$E$270</definedName>
    <definedName name="Comb_Veh_3_2021">Dades!$K$257:$K$270</definedName>
    <definedName name="Comb_Veh_3_2022">Dades!$Q$257:$Q$270</definedName>
    <definedName name="Comb_Veh_3_2023">Dades!$W$257:$W$270</definedName>
    <definedName name="Comb_Veh_3_2024">Dades!$AC$257:$AC$270</definedName>
    <definedName name="Comb_Veh_4_2020">Dades!$F$257:$F$265</definedName>
    <definedName name="Comb_Veh_4_2021">Dades!$L$257:$L$265</definedName>
    <definedName name="Comb_Veh_4_2022">Dades!$R$257:$R$265</definedName>
    <definedName name="Comb_Veh_4_2023">Dades!$X$257:$X$265</definedName>
    <definedName name="Comb_Veh_4_2024">Dades!$AD$257:$AD$265</definedName>
    <definedName name="Comb_Veh_5_2020">Dades!$G$257:$G$262</definedName>
    <definedName name="Comb_Veh_5_2021">Dades!$M$257:$M$262</definedName>
    <definedName name="Comb_Veh_5_2022">Dades!$S$257:$S$262</definedName>
    <definedName name="Comb_Veh_5_2023">Dades!$Y$257:$Y$262</definedName>
    <definedName name="Comb_Veh_5_2024">Dades!$AE$257:$AE$262</definedName>
    <definedName name="Comb_Veh_6_2020">Dades!$H$257:$H$262</definedName>
    <definedName name="Comb_Veh_6_2021">Dades!$N$257:$N$262</definedName>
    <definedName name="Comb_Veh_6_2022">Dades!$T$257:$T$262</definedName>
    <definedName name="Comb_Veh_6_2023">Dades!$Z$257:$Z$262</definedName>
    <definedName name="Comb_Veh_6_2024">Dades!$AF$257:$AF$262</definedName>
    <definedName name="Comb_VehA2_1_2020">Dades!$C$308:$C$313</definedName>
    <definedName name="Comb_VehA2_1_2021">Dades!$I$308:$I$313</definedName>
    <definedName name="Comb_VehA2_1_2022">Dades!$O$308:$O$313</definedName>
    <definedName name="Comb_VehA2_1_2023">Dades!$U$308:$U$313</definedName>
    <definedName name="Comb_VehA2_1_2024">Dades!$AA$308:$AA$313</definedName>
    <definedName name="Comb_VehA2_2_2020">Dades!$D$308:$D$311</definedName>
    <definedName name="Comb_VehA2_2_2021">Dades!$J$308:$J$311</definedName>
    <definedName name="Comb_VehA2_2_2022">Dades!$P$308:$P$311</definedName>
    <definedName name="Comb_VehA2_2_2023">Dades!$V$308:$V$311</definedName>
    <definedName name="Comb_VehA2_2_2024">Dades!$AB$308:$AB$311</definedName>
    <definedName name="Comb_VehA2_3_2020">Dades!$E$308:$E$313</definedName>
    <definedName name="Comb_VehA2_3_2021">Dades!$K$308:$K$313</definedName>
    <definedName name="Comb_VehA2_3_2022">Dades!$Q$308:$Q$313</definedName>
    <definedName name="Comb_VehA2_3_2023">Dades!$W$308:$W$313</definedName>
    <definedName name="Comb_VehA2_3_2024">Dades!$AC$308:$AC$313</definedName>
    <definedName name="Comb_VehA2_4_2020">Dades!$F$308:$F$311</definedName>
    <definedName name="Comb_VehA2_4_2021">Dades!$L$308:$L$311</definedName>
    <definedName name="Comb_VehA2_4_2022">Dades!$R$308:$R$311</definedName>
    <definedName name="Comb_VehA2_4_2023">Dades!$X$308:$X$311</definedName>
    <definedName name="Comb_VehA2_4_2024">Dades!$AD$308:$AD$311</definedName>
    <definedName name="Comb_VehA2_5_2020">Dades!$G$308:$G$310</definedName>
    <definedName name="Comb_VehA2_5_2021">Dades!$M$308:$M$310</definedName>
    <definedName name="Comb_VehA2_5_2022">Dades!$S$308:$S$310</definedName>
    <definedName name="Comb_VehA2_5_2023">Dades!$Y$308:$Y$310</definedName>
    <definedName name="Comb_VehA2_5_2024">Dades!$AE$308:$AE$310</definedName>
    <definedName name="Comb_VehA2_6_2020">Dades!$H$308:$H$310</definedName>
    <definedName name="Comb_VehA2_6_2021">Dades!$N$308:$N$310</definedName>
    <definedName name="Comb_VehA2_6_2022">Dades!$T$308:$T$310</definedName>
    <definedName name="Comb_VehA2_6_2023">Dades!$Z$308:$Z$310</definedName>
    <definedName name="Comb_VehA2_6_2024">Dades!$AF$308:$AF$310</definedName>
    <definedName name="Empresas">Dades!$J$7:$J$16</definedName>
    <definedName name="Illa_1">Dades!$AG$798:$AG$851</definedName>
    <definedName name="Illa_2">Dades!$AH$798:$AH$806</definedName>
    <definedName name="Illa_3">Dades!$AI$798:$AI$803</definedName>
    <definedName name="Illa_4">Dades!$AJ$798:$AJ$799</definedName>
    <definedName name="Illes">Dades!$AE$797:$AE$801</definedName>
    <definedName name="Mes_Red_1">Dades!$I$775:$I$780</definedName>
    <definedName name="Mes_Red_2">Dades!$J$775:$J$785</definedName>
    <definedName name="Mes_Red_3">Dades!$K$775:$K$792</definedName>
    <definedName name="Mes_Red_4">Dades!$L$775:$L$785</definedName>
    <definedName name="Mes_Red_5">Dades!$M$775:$M$778</definedName>
    <definedName name="Mes_Red_6">Dades!$N$775:$N$783</definedName>
    <definedName name="Mes_Red_7">Dades!$O$775:$O$784</definedName>
    <definedName name="Mes_Red_8">Dades!$P$775:$P$779</definedName>
    <definedName name="Mes_Red_Tipus">Dades!$F$774:$F$782</definedName>
    <definedName name="Sector">Dades!$E$7:$E$27</definedName>
    <definedName name="SiNo">Dades!$F$836:$F$838</definedName>
    <definedName name="Tipo_Biomasa">Dades!$D$774:$D$779</definedName>
    <definedName name="Tipo_ER">Dades!$C$774:$C$778</definedName>
    <definedName name="TipoOrg">Dades!$D$7:$D$15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102" i="13" l="1"/>
  <c r="K102" i="13"/>
  <c r="L102" i="13"/>
  <c r="J103" i="13"/>
  <c r="K103" i="13"/>
  <c r="L103" i="13"/>
  <c r="J104" i="13"/>
  <c r="K104" i="13"/>
  <c r="L104" i="13"/>
  <c r="J105" i="13"/>
  <c r="K105" i="13"/>
  <c r="L105" i="13"/>
  <c r="J106" i="13"/>
  <c r="K106" i="13"/>
  <c r="L106" i="13"/>
  <c r="J107" i="13"/>
  <c r="K107" i="13"/>
  <c r="L107" i="13"/>
  <c r="J108" i="13"/>
  <c r="K108" i="13"/>
  <c r="L108" i="13"/>
  <c r="J109" i="13"/>
  <c r="K109" i="13"/>
  <c r="L109" i="13"/>
  <c r="L101" i="13"/>
  <c r="L100" i="13"/>
  <c r="K101" i="13"/>
  <c r="K100" i="13"/>
  <c r="J101" i="13"/>
  <c r="J100" i="13"/>
  <c r="J85" i="13"/>
  <c r="K85" i="13"/>
  <c r="L85" i="13"/>
  <c r="J86" i="13"/>
  <c r="K86" i="13"/>
  <c r="L86" i="13"/>
  <c r="J87" i="13"/>
  <c r="K87" i="13"/>
  <c r="L87" i="13"/>
  <c r="J88" i="13"/>
  <c r="K88" i="13"/>
  <c r="L88" i="13"/>
  <c r="J89" i="13"/>
  <c r="K89" i="13"/>
  <c r="L89" i="13"/>
  <c r="J90" i="13"/>
  <c r="K90" i="13"/>
  <c r="L90" i="13"/>
  <c r="J91" i="13"/>
  <c r="K91" i="13"/>
  <c r="L91" i="13"/>
  <c r="J92" i="13"/>
  <c r="K92" i="13"/>
  <c r="L92" i="13"/>
  <c r="L84" i="13"/>
  <c r="L83" i="13"/>
  <c r="K84" i="13"/>
  <c r="K83" i="13"/>
  <c r="J84" i="13"/>
  <c r="J83" i="13"/>
  <c r="J53" i="13"/>
  <c r="K53" i="13"/>
  <c r="L53" i="13"/>
  <c r="J54" i="13"/>
  <c r="K54" i="13"/>
  <c r="L54" i="13"/>
  <c r="J55" i="13"/>
  <c r="K55" i="13"/>
  <c r="L55" i="13"/>
  <c r="J56" i="13"/>
  <c r="K56" i="13"/>
  <c r="L56" i="13"/>
  <c r="J57" i="13"/>
  <c r="K57" i="13"/>
  <c r="L57" i="13"/>
  <c r="J58" i="13"/>
  <c r="K58" i="13"/>
  <c r="L58" i="13"/>
  <c r="J59" i="13"/>
  <c r="K59" i="13"/>
  <c r="L59" i="13"/>
  <c r="J60" i="13"/>
  <c r="K60" i="13"/>
  <c r="L60" i="13"/>
  <c r="J61" i="13"/>
  <c r="K61" i="13"/>
  <c r="L61" i="13"/>
  <c r="J62" i="13"/>
  <c r="K62" i="13"/>
  <c r="L62" i="13"/>
  <c r="J63" i="13"/>
  <c r="K63" i="13"/>
  <c r="L63" i="13"/>
  <c r="J64" i="13"/>
  <c r="K64" i="13"/>
  <c r="L64" i="13"/>
  <c r="J65" i="13"/>
  <c r="K65" i="13"/>
  <c r="L65" i="13"/>
  <c r="J66" i="13"/>
  <c r="K66" i="13"/>
  <c r="L66" i="13"/>
  <c r="J67" i="13"/>
  <c r="K67" i="13"/>
  <c r="L67" i="13"/>
  <c r="J68" i="13"/>
  <c r="K68" i="13"/>
  <c r="L68" i="13"/>
  <c r="J69" i="13"/>
  <c r="K69" i="13"/>
  <c r="L69" i="13"/>
  <c r="J70" i="13"/>
  <c r="K70" i="13"/>
  <c r="L70" i="13"/>
  <c r="L52" i="13"/>
  <c r="L51" i="13"/>
  <c r="K52" i="13"/>
  <c r="K51" i="13"/>
  <c r="J52" i="13"/>
  <c r="J51" i="13"/>
  <c r="J25" i="13"/>
  <c r="K25" i="13"/>
  <c r="L25" i="13"/>
  <c r="J26" i="13"/>
  <c r="K26" i="13"/>
  <c r="L26" i="13"/>
  <c r="J27" i="13"/>
  <c r="K27" i="13"/>
  <c r="L27" i="13"/>
  <c r="J28" i="13"/>
  <c r="K28" i="13"/>
  <c r="L28" i="13"/>
  <c r="J29" i="13"/>
  <c r="K29" i="13"/>
  <c r="L29" i="13"/>
  <c r="J30" i="13"/>
  <c r="K30" i="13"/>
  <c r="L30" i="13"/>
  <c r="J31" i="13"/>
  <c r="K31" i="13"/>
  <c r="L31" i="13"/>
  <c r="J32" i="13"/>
  <c r="K32" i="13"/>
  <c r="L32" i="13"/>
  <c r="J33" i="13"/>
  <c r="K33" i="13"/>
  <c r="L33" i="13"/>
  <c r="J34" i="13"/>
  <c r="K34" i="13"/>
  <c r="L34" i="13"/>
  <c r="J35" i="13"/>
  <c r="K35" i="13"/>
  <c r="L35" i="13"/>
  <c r="J36" i="13"/>
  <c r="K36" i="13"/>
  <c r="L36" i="13"/>
  <c r="J37" i="13"/>
  <c r="K37" i="13"/>
  <c r="L37" i="13"/>
  <c r="J38" i="13"/>
  <c r="K38" i="13"/>
  <c r="L38" i="13"/>
  <c r="J39" i="13"/>
  <c r="K39" i="13"/>
  <c r="L39" i="13"/>
  <c r="J40" i="13"/>
  <c r="K40" i="13"/>
  <c r="L40" i="13"/>
  <c r="J41" i="13"/>
  <c r="K41" i="13"/>
  <c r="L41" i="13"/>
  <c r="J42" i="13"/>
  <c r="K42" i="13"/>
  <c r="L42" i="13"/>
  <c r="J43" i="13"/>
  <c r="K43" i="13"/>
  <c r="L43" i="13"/>
  <c r="J44" i="13"/>
  <c r="K44" i="13"/>
  <c r="L44" i="13"/>
  <c r="L24" i="13"/>
  <c r="L23" i="13"/>
  <c r="K24" i="13"/>
  <c r="K23" i="13"/>
  <c r="J24" i="13"/>
  <c r="J23" i="13"/>
  <c r="I17" i="12"/>
  <c r="J17" i="12"/>
  <c r="K17" i="12"/>
  <c r="I18" i="12"/>
  <c r="J18" i="12"/>
  <c r="K18" i="12"/>
  <c r="I19" i="12"/>
  <c r="J19" i="12"/>
  <c r="K19" i="12"/>
  <c r="I20" i="12"/>
  <c r="J20" i="12"/>
  <c r="K20" i="12"/>
  <c r="I21" i="12"/>
  <c r="J21" i="12"/>
  <c r="K21" i="12"/>
  <c r="I22" i="12"/>
  <c r="J22" i="12"/>
  <c r="K22" i="12"/>
  <c r="I23" i="12"/>
  <c r="J23" i="12"/>
  <c r="K23" i="12"/>
  <c r="I24" i="12"/>
  <c r="J24" i="12"/>
  <c r="K24" i="12"/>
  <c r="I25" i="12"/>
  <c r="J25" i="12"/>
  <c r="K25" i="12"/>
  <c r="I26" i="12"/>
  <c r="J26" i="12"/>
  <c r="K26" i="12"/>
  <c r="I27" i="12"/>
  <c r="J27" i="12"/>
  <c r="K27" i="12"/>
  <c r="I28" i="12"/>
  <c r="J28" i="12"/>
  <c r="K28" i="12"/>
  <c r="I29" i="12"/>
  <c r="J29" i="12"/>
  <c r="K29" i="12"/>
  <c r="I30" i="12"/>
  <c r="J30" i="12"/>
  <c r="K30" i="12"/>
  <c r="I31" i="12"/>
  <c r="J31" i="12"/>
  <c r="K31" i="12"/>
  <c r="I32" i="12"/>
  <c r="J32" i="12"/>
  <c r="K32" i="12"/>
  <c r="I33" i="12"/>
  <c r="J33" i="12"/>
  <c r="K33" i="12"/>
  <c r="I34" i="12"/>
  <c r="J34" i="12"/>
  <c r="K34" i="12"/>
  <c r="I35" i="12"/>
  <c r="J35" i="12"/>
  <c r="K35" i="12"/>
  <c r="I36" i="12"/>
  <c r="J36" i="12"/>
  <c r="K36" i="12"/>
  <c r="K16" i="12"/>
  <c r="K15" i="12"/>
  <c r="J16" i="12"/>
  <c r="J15" i="12"/>
  <c r="I16" i="12"/>
  <c r="I15" i="12"/>
  <c r="Q411" i="11"/>
  <c r="P411" i="11"/>
  <c r="O411" i="11"/>
  <c r="E384" i="11"/>
  <c r="E383" i="11"/>
  <c r="E382" i="11"/>
  <c r="AF307" i="11"/>
  <c r="AE307" i="11"/>
  <c r="AD307" i="11"/>
  <c r="AC307" i="11"/>
  <c r="AB307" i="11"/>
  <c r="AA307" i="11"/>
  <c r="BG277" i="11"/>
  <c r="BF277" i="11"/>
  <c r="BE277" i="11"/>
  <c r="AF256" i="11"/>
  <c r="AE256" i="11"/>
  <c r="AD256" i="11"/>
  <c r="AC256" i="11"/>
  <c r="AB256" i="11"/>
  <c r="AA256" i="11"/>
  <c r="N411" i="11" l="1"/>
  <c r="M411" i="11"/>
  <c r="L411" i="11"/>
  <c r="BD350" i="11"/>
  <c r="BC350" i="11"/>
  <c r="BB350" i="11"/>
  <c r="BA350" i="11"/>
  <c r="AZ350" i="11"/>
  <c r="AY350" i="11"/>
  <c r="E387" i="11"/>
  <c r="E386" i="11"/>
  <c r="E385" i="11"/>
  <c r="E381" i="11"/>
  <c r="E380" i="11"/>
  <c r="E379" i="11"/>
  <c r="E378" i="11"/>
  <c r="E377" i="11"/>
  <c r="E376" i="11"/>
  <c r="E375" i="11"/>
  <c r="E374" i="11"/>
  <c r="E373" i="11"/>
  <c r="E372" i="11"/>
  <c r="E371" i="11"/>
  <c r="E370" i="11"/>
  <c r="E369" i="11"/>
  <c r="E368" i="11"/>
  <c r="E367" i="11"/>
  <c r="E366" i="11"/>
  <c r="E365" i="11"/>
  <c r="E364" i="11"/>
  <c r="E363" i="11"/>
  <c r="E362" i="11"/>
  <c r="E361" i="11"/>
  <c r="E360" i="11"/>
  <c r="E359" i="11"/>
  <c r="E358" i="11"/>
  <c r="E357" i="11"/>
  <c r="E356" i="11"/>
  <c r="E355" i="11"/>
  <c r="E354" i="11"/>
  <c r="E353" i="11"/>
  <c r="E352" i="11"/>
  <c r="E351" i="11"/>
  <c r="BD320" i="11"/>
  <c r="BC320" i="11"/>
  <c r="BB320" i="11"/>
  <c r="BA320" i="11"/>
  <c r="AZ320" i="11"/>
  <c r="AY320" i="11"/>
  <c r="T307" i="11"/>
  <c r="S307" i="11"/>
  <c r="R307" i="11"/>
  <c r="Q307" i="11"/>
  <c r="P307" i="11"/>
  <c r="O307" i="11"/>
  <c r="N307" i="11"/>
  <c r="M307" i="11"/>
  <c r="L307" i="11"/>
  <c r="K307" i="11"/>
  <c r="J307" i="11"/>
  <c r="I307" i="11"/>
  <c r="H307" i="11"/>
  <c r="G307" i="11"/>
  <c r="F307" i="11"/>
  <c r="E307" i="11"/>
  <c r="D307" i="11"/>
  <c r="C307" i="11"/>
  <c r="Z307" i="11"/>
  <c r="Y307" i="11"/>
  <c r="X307" i="11"/>
  <c r="W307" i="11"/>
  <c r="V307" i="11"/>
  <c r="U307" i="11"/>
  <c r="E291" i="11"/>
  <c r="E290" i="11"/>
  <c r="E289" i="11"/>
  <c r="E288" i="11"/>
  <c r="E287" i="11"/>
  <c r="E286" i="11"/>
  <c r="E285" i="11"/>
  <c r="E284" i="11"/>
  <c r="E283" i="11"/>
  <c r="E282" i="11"/>
  <c r="E281" i="11"/>
  <c r="E280" i="11"/>
  <c r="E279" i="11"/>
  <c r="E278" i="11"/>
  <c r="BA277" i="11"/>
  <c r="AZ277" i="11"/>
  <c r="AY277" i="11"/>
  <c r="Z256" i="11"/>
  <c r="Y256" i="11"/>
  <c r="X256" i="11"/>
  <c r="W256" i="11"/>
  <c r="V256" i="11"/>
  <c r="U256" i="11"/>
  <c r="T256" i="11"/>
  <c r="S256" i="11"/>
  <c r="R256" i="11"/>
  <c r="Q256" i="11"/>
  <c r="P256" i="11"/>
  <c r="O256" i="11"/>
  <c r="N256" i="11"/>
  <c r="M256" i="11"/>
  <c r="L256" i="11"/>
  <c r="K256" i="11"/>
  <c r="J256" i="11"/>
  <c r="I256" i="11"/>
  <c r="H256" i="11"/>
  <c r="G256" i="11"/>
  <c r="F256" i="11"/>
  <c r="E256" i="11"/>
  <c r="D256" i="11"/>
  <c r="C256"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H58" i="4" l="1"/>
  <c r="H57" i="4"/>
  <c r="H56" i="4"/>
  <c r="H55" i="4"/>
  <c r="H54" i="4"/>
  <c r="H53" i="4"/>
  <c r="H52" i="4"/>
  <c r="H51" i="4"/>
  <c r="H50" i="4"/>
  <c r="H49" i="4"/>
  <c r="H36" i="4"/>
  <c r="H35" i="4"/>
  <c r="H34" i="4"/>
  <c r="H33" i="4"/>
  <c r="H32" i="4"/>
  <c r="H31" i="4"/>
  <c r="H30" i="4"/>
  <c r="H29" i="4"/>
  <c r="H28" i="4"/>
  <c r="H27" i="4"/>
  <c r="H26" i="4"/>
  <c r="H25" i="4"/>
  <c r="H24" i="4"/>
  <c r="H23" i="4"/>
  <c r="H22" i="4"/>
  <c r="H21" i="4"/>
  <c r="H20" i="4"/>
  <c r="H19" i="4"/>
  <c r="H18" i="4"/>
  <c r="H17" i="4"/>
  <c r="H16" i="4"/>
  <c r="H15" i="4"/>
  <c r="P46" i="9" l="1"/>
  <c r="P42" i="9"/>
  <c r="I46" i="9"/>
  <c r="I44" i="9"/>
  <c r="I42" i="9"/>
  <c r="O23" i="18" l="1"/>
  <c r="O21" i="18"/>
  <c r="O19" i="18"/>
  <c r="O17" i="18"/>
  <c r="M15" i="18"/>
  <c r="M16" i="18"/>
  <c r="M17" i="18"/>
  <c r="M18" i="18"/>
  <c r="M19" i="18"/>
  <c r="M20" i="18"/>
  <c r="M21" i="18"/>
  <c r="M22" i="18"/>
  <c r="M23" i="18"/>
  <c r="M14" i="18"/>
  <c r="J9" i="11"/>
  <c r="J10" i="11"/>
  <c r="J11" i="11"/>
  <c r="J12" i="11"/>
  <c r="J13" i="11"/>
  <c r="J14" i="11"/>
  <c r="J15" i="11"/>
  <c r="J16" i="11"/>
  <c r="J8" i="11"/>
  <c r="L28" i="16" l="1"/>
  <c r="L29" i="16"/>
  <c r="L30" i="16"/>
  <c r="L31" i="16"/>
  <c r="L32" i="16"/>
  <c r="L33" i="16"/>
  <c r="L34" i="16"/>
  <c r="L35" i="16"/>
  <c r="L36" i="16"/>
  <c r="L37" i="16"/>
  <c r="L38" i="16"/>
  <c r="L39" i="16"/>
  <c r="L40" i="16"/>
  <c r="L41" i="16"/>
  <c r="L42" i="16"/>
  <c r="L43" i="16"/>
  <c r="L44" i="16"/>
  <c r="L45" i="16"/>
  <c r="L46" i="16"/>
  <c r="L47" i="16"/>
  <c r="L48" i="16"/>
  <c r="L49" i="16"/>
  <c r="L50" i="16"/>
  <c r="L51" i="16"/>
  <c r="L52" i="16"/>
  <c r="L53" i="16"/>
  <c r="L54" i="16"/>
  <c r="L55" i="16"/>
  <c r="L56" i="16"/>
  <c r="L57" i="16"/>
  <c r="L58" i="16"/>
  <c r="L59" i="16"/>
  <c r="L60" i="16"/>
  <c r="L61" i="16"/>
  <c r="L62" i="16"/>
  <c r="L63" i="16"/>
  <c r="L64" i="16"/>
  <c r="L65" i="16"/>
  <c r="L66" i="16"/>
  <c r="L67" i="16"/>
  <c r="L68" i="16"/>
  <c r="L69" i="16"/>
  <c r="L70" i="16"/>
  <c r="L71" i="16"/>
  <c r="L72" i="16"/>
  <c r="L73" i="16"/>
  <c r="L74" i="16"/>
  <c r="L75" i="16"/>
  <c r="L76" i="16"/>
  <c r="L77" i="16"/>
  <c r="L78" i="16"/>
  <c r="L79" i="16"/>
  <c r="L80" i="16"/>
  <c r="L81" i="16"/>
  <c r="L82" i="16"/>
  <c r="L83" i="16"/>
  <c r="L84" i="16"/>
  <c r="L85" i="16"/>
  <c r="L86" i="16"/>
  <c r="L87" i="16"/>
  <c r="L88" i="16"/>
  <c r="L89" i="16"/>
  <c r="L90" i="16"/>
  <c r="L91" i="16"/>
  <c r="L92" i="16"/>
  <c r="L93" i="16"/>
  <c r="L94" i="16"/>
  <c r="L95" i="16"/>
  <c r="L96" i="16"/>
  <c r="L97" i="16"/>
  <c r="L98" i="16"/>
  <c r="L99" i="16"/>
  <c r="L100" i="16"/>
  <c r="L101" i="16"/>
  <c r="L102" i="16"/>
  <c r="L103" i="16"/>
  <c r="L104" i="16"/>
  <c r="L105" i="16"/>
  <c r="L106" i="16"/>
  <c r="L107" i="16"/>
  <c r="L108" i="16"/>
  <c r="L109" i="16"/>
  <c r="L110" i="16"/>
  <c r="L111" i="16"/>
  <c r="L112" i="16"/>
  <c r="L113" i="16"/>
  <c r="L114" i="16"/>
  <c r="L115" i="16"/>
  <c r="L116" i="16"/>
  <c r="L117" i="16"/>
  <c r="L118" i="16"/>
  <c r="L119" i="16"/>
  <c r="L120" i="16"/>
  <c r="L121" i="16"/>
  <c r="L122" i="16"/>
  <c r="L123" i="16"/>
  <c r="L124" i="16"/>
  <c r="L125" i="16"/>
  <c r="L126" i="16"/>
  <c r="L127" i="16"/>
  <c r="L128" i="16"/>
  <c r="L129" i="16"/>
  <c r="L130" i="16"/>
  <c r="L131" i="16"/>
  <c r="L132" i="16"/>
  <c r="L133" i="16"/>
  <c r="L134" i="16"/>
  <c r="L135" i="16"/>
  <c r="L136" i="16"/>
  <c r="L137" i="16"/>
  <c r="L138" i="16"/>
  <c r="L139" i="16"/>
  <c r="L140" i="16"/>
  <c r="L141" i="16"/>
  <c r="L142" i="16"/>
  <c r="L143" i="16"/>
  <c r="L144" i="16"/>
  <c r="L145" i="16"/>
  <c r="L146" i="16"/>
  <c r="L147" i="16"/>
  <c r="L148" i="16"/>
  <c r="L149" i="16"/>
  <c r="L150" i="16"/>
  <c r="L151" i="16"/>
  <c r="L152" i="16"/>
  <c r="L153" i="16"/>
  <c r="L154" i="16"/>
  <c r="L155" i="16"/>
  <c r="L156" i="16"/>
  <c r="L157" i="16"/>
  <c r="L158" i="16"/>
  <c r="L159" i="16"/>
  <c r="L160" i="16"/>
  <c r="L161" i="16"/>
  <c r="L162" i="16"/>
  <c r="L163" i="16"/>
  <c r="L164" i="16"/>
  <c r="L165" i="16"/>
  <c r="L166" i="16"/>
  <c r="L167" i="16"/>
  <c r="L168" i="16"/>
  <c r="L169" i="16"/>
  <c r="L170" i="16"/>
  <c r="L171" i="16"/>
  <c r="L172" i="16"/>
  <c r="L173" i="16"/>
  <c r="L174" i="16"/>
  <c r="L175" i="16"/>
  <c r="L176" i="16"/>
  <c r="L177" i="16"/>
  <c r="L178" i="16"/>
  <c r="L179" i="16"/>
  <c r="L180" i="16"/>
  <c r="L181" i="16"/>
  <c r="L182" i="16"/>
  <c r="L183" i="16"/>
  <c r="L184" i="16"/>
  <c r="L185" i="16"/>
  <c r="L186" i="16"/>
  <c r="L187" i="16"/>
  <c r="L188" i="16"/>
  <c r="L189" i="16"/>
  <c r="L190" i="16"/>
  <c r="L191" i="16"/>
  <c r="L192" i="16"/>
  <c r="L193" i="16"/>
  <c r="L194" i="16"/>
  <c r="L195" i="16"/>
  <c r="L196" i="16"/>
  <c r="L197" i="16"/>
  <c r="L198" i="16"/>
  <c r="L199" i="16"/>
  <c r="L200" i="16"/>
  <c r="L201" i="16"/>
  <c r="L202" i="16"/>
  <c r="L203" i="16"/>
  <c r="L204" i="16"/>
  <c r="L205" i="16"/>
  <c r="L206" i="16"/>
  <c r="L207" i="16"/>
  <c r="L208" i="16"/>
  <c r="L209" i="16"/>
  <c r="L210" i="16"/>
  <c r="L211" i="16"/>
  <c r="L212" i="16"/>
  <c r="L213" i="16"/>
  <c r="L214" i="16"/>
  <c r="L215" i="16"/>
  <c r="L216" i="16"/>
  <c r="L217" i="16"/>
  <c r="L218" i="16"/>
  <c r="L219" i="16"/>
  <c r="L220" i="16"/>
  <c r="L221" i="16"/>
  <c r="L222" i="16"/>
  <c r="L223" i="16"/>
  <c r="L224" i="16"/>
  <c r="L225" i="16"/>
  <c r="L226" i="16"/>
  <c r="L227" i="16"/>
  <c r="L228" i="16"/>
  <c r="L229" i="16"/>
  <c r="L230" i="16"/>
  <c r="L231" i="16"/>
  <c r="L232" i="16"/>
  <c r="L233" i="16"/>
  <c r="L234" i="16"/>
  <c r="L235" i="16"/>
  <c r="L236" i="16"/>
  <c r="L237" i="16"/>
  <c r="L238" i="16"/>
  <c r="L239" i="16"/>
  <c r="L240" i="16"/>
  <c r="L241" i="16"/>
  <c r="L242" i="16"/>
  <c r="L243" i="16"/>
  <c r="L244" i="16"/>
  <c r="L245" i="16"/>
  <c r="L246" i="16"/>
  <c r="L247" i="16"/>
  <c r="L248" i="16"/>
  <c r="L249" i="16"/>
  <c r="L250" i="16"/>
  <c r="L251" i="16"/>
  <c r="L252" i="16"/>
  <c r="L253" i="16"/>
  <c r="L254" i="16"/>
  <c r="L255" i="16"/>
  <c r="L256" i="16"/>
  <c r="L257" i="16"/>
  <c r="L258" i="16"/>
  <c r="L259" i="16"/>
  <c r="L260" i="16"/>
  <c r="L261" i="16"/>
  <c r="L262" i="16"/>
  <c r="L263" i="16"/>
  <c r="L264" i="16"/>
  <c r="L265" i="16"/>
  <c r="L266" i="16"/>
  <c r="L267" i="16"/>
  <c r="L268" i="16"/>
  <c r="L269" i="16"/>
  <c r="L270" i="16"/>
  <c r="L271" i="16"/>
  <c r="L272" i="16"/>
  <c r="L273" i="16"/>
  <c r="L274" i="16"/>
  <c r="L275" i="16"/>
  <c r="R28" i="16"/>
  <c r="R29" i="16"/>
  <c r="R30" i="16"/>
  <c r="R31" i="16"/>
  <c r="R32" i="16"/>
  <c r="R33" i="16"/>
  <c r="R34" i="16"/>
  <c r="R35" i="16"/>
  <c r="R36" i="16"/>
  <c r="R37" i="16"/>
  <c r="R38" i="16"/>
  <c r="R39" i="16"/>
  <c r="R40" i="16"/>
  <c r="R41" i="16"/>
  <c r="R42" i="16"/>
  <c r="R43" i="16"/>
  <c r="R44" i="16"/>
  <c r="R45" i="16"/>
  <c r="R46" i="16"/>
  <c r="R47" i="16"/>
  <c r="R48" i="16"/>
  <c r="R49" i="16"/>
  <c r="R50" i="16"/>
  <c r="R51" i="16"/>
  <c r="R52" i="16"/>
  <c r="R53" i="16"/>
  <c r="R54" i="16"/>
  <c r="R55" i="16"/>
  <c r="R56" i="16"/>
  <c r="R57" i="16"/>
  <c r="R58" i="16"/>
  <c r="R59" i="16"/>
  <c r="R60" i="16"/>
  <c r="R61" i="16"/>
  <c r="R62" i="16"/>
  <c r="R63" i="16"/>
  <c r="R64" i="16"/>
  <c r="R65" i="16"/>
  <c r="R66" i="16"/>
  <c r="R67" i="16"/>
  <c r="R68" i="16"/>
  <c r="R69" i="16"/>
  <c r="R70" i="16"/>
  <c r="R71" i="16"/>
  <c r="R72" i="16"/>
  <c r="R73" i="16"/>
  <c r="R74" i="16"/>
  <c r="R75" i="16"/>
  <c r="R76" i="16"/>
  <c r="R77" i="16"/>
  <c r="R78" i="16"/>
  <c r="R79" i="16"/>
  <c r="R80" i="16"/>
  <c r="R81" i="16"/>
  <c r="R82" i="16"/>
  <c r="R83"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W28" i="16"/>
  <c r="W29" i="16"/>
  <c r="W30" i="16"/>
  <c r="W31" i="16"/>
  <c r="W32" i="16"/>
  <c r="W33" i="16"/>
  <c r="W34" i="16"/>
  <c r="W35" i="16"/>
  <c r="W36" i="16"/>
  <c r="W37" i="16"/>
  <c r="W38" i="16"/>
  <c r="W39" i="16"/>
  <c r="W40" i="16"/>
  <c r="W41" i="16"/>
  <c r="W42" i="16"/>
  <c r="W43" i="16"/>
  <c r="W44" i="16"/>
  <c r="W45" i="16"/>
  <c r="W46" i="16"/>
  <c r="W47" i="16"/>
  <c r="W48" i="16"/>
  <c r="W49" i="16"/>
  <c r="W50" i="16"/>
  <c r="W51" i="16"/>
  <c r="W52" i="16"/>
  <c r="W53" i="16"/>
  <c r="W54" i="16"/>
  <c r="W55" i="16"/>
  <c r="W56" i="16"/>
  <c r="W57" i="16"/>
  <c r="W58" i="16"/>
  <c r="W59" i="16"/>
  <c r="W60" i="16"/>
  <c r="W61" i="16"/>
  <c r="W62" i="16"/>
  <c r="W63" i="16"/>
  <c r="W64" i="16"/>
  <c r="W65" i="16"/>
  <c r="W66" i="16"/>
  <c r="W67" i="16"/>
  <c r="W68" i="16"/>
  <c r="W69" i="16"/>
  <c r="W70" i="16"/>
  <c r="W71" i="16"/>
  <c r="W72" i="16"/>
  <c r="W73" i="16"/>
  <c r="W74" i="16"/>
  <c r="W75" i="16"/>
  <c r="W76" i="16"/>
  <c r="W77" i="16"/>
  <c r="W78" i="16"/>
  <c r="W79" i="16"/>
  <c r="W80" i="16"/>
  <c r="W81" i="16"/>
  <c r="W82" i="16"/>
  <c r="W83" i="16"/>
  <c r="W84" i="16"/>
  <c r="W85" i="16"/>
  <c r="W86" i="16"/>
  <c r="W87" i="16"/>
  <c r="W88" i="16"/>
  <c r="W89" i="16"/>
  <c r="W90" i="16"/>
  <c r="W91" i="16"/>
  <c r="W92" i="16"/>
  <c r="W93" i="16"/>
  <c r="W94" i="16"/>
  <c r="W95" i="16"/>
  <c r="W96" i="16"/>
  <c r="W97" i="16"/>
  <c r="W98" i="16"/>
  <c r="W99" i="16"/>
  <c r="W100" i="16"/>
  <c r="W101" i="16"/>
  <c r="W102" i="16"/>
  <c r="W103" i="16"/>
  <c r="W104" i="16"/>
  <c r="W105" i="16"/>
  <c r="W106" i="16"/>
  <c r="W107" i="16"/>
  <c r="W108" i="16"/>
  <c r="W109" i="16"/>
  <c r="W110" i="16"/>
  <c r="W111" i="16"/>
  <c r="W112" i="16"/>
  <c r="W113" i="16"/>
  <c r="W114" i="16"/>
  <c r="W115" i="16"/>
  <c r="W116" i="16"/>
  <c r="W117" i="16"/>
  <c r="W118" i="16"/>
  <c r="W119" i="16"/>
  <c r="W120" i="16"/>
  <c r="W121" i="16"/>
  <c r="W122" i="16"/>
  <c r="W123" i="16"/>
  <c r="W124" i="16"/>
  <c r="W125" i="16"/>
  <c r="W126" i="16"/>
  <c r="W127" i="16"/>
  <c r="W128" i="16"/>
  <c r="W129" i="16"/>
  <c r="W130" i="16"/>
  <c r="W131" i="16"/>
  <c r="W132" i="16"/>
  <c r="W133" i="16"/>
  <c r="W134" i="16"/>
  <c r="W135" i="16"/>
  <c r="W136" i="16"/>
  <c r="W137" i="16"/>
  <c r="W138" i="16"/>
  <c r="W139" i="16"/>
  <c r="W140" i="16"/>
  <c r="W141" i="16"/>
  <c r="W142" i="16"/>
  <c r="W143" i="16"/>
  <c r="W144" i="16"/>
  <c r="W145" i="16"/>
  <c r="W146" i="16"/>
  <c r="W147" i="16"/>
  <c r="W148" i="16"/>
  <c r="W149" i="16"/>
  <c r="W150" i="16"/>
  <c r="W151" i="16"/>
  <c r="W152" i="16"/>
  <c r="W153" i="16"/>
  <c r="W154" i="16"/>
  <c r="W155" i="16"/>
  <c r="W156" i="16"/>
  <c r="W157" i="16"/>
  <c r="W158" i="16"/>
  <c r="W159" i="16"/>
  <c r="W160" i="16"/>
  <c r="W161" i="16"/>
  <c r="W162" i="16"/>
  <c r="W163" i="16"/>
  <c r="W164" i="16"/>
  <c r="W165" i="16"/>
  <c r="W166" i="16"/>
  <c r="W167" i="16"/>
  <c r="W168" i="16"/>
  <c r="W169" i="16"/>
  <c r="W170" i="16"/>
  <c r="W171" i="16"/>
  <c r="W172" i="16"/>
  <c r="W173" i="16"/>
  <c r="W174" i="16"/>
  <c r="W175" i="16"/>
  <c r="W176" i="16"/>
  <c r="W177" i="16"/>
  <c r="W178" i="16"/>
  <c r="W179" i="16"/>
  <c r="W180" i="16"/>
  <c r="W181" i="16"/>
  <c r="W182" i="16"/>
  <c r="W183" i="16"/>
  <c r="W184" i="16"/>
  <c r="W185" i="16"/>
  <c r="W186" i="16"/>
  <c r="W187" i="16"/>
  <c r="W188" i="16"/>
  <c r="W189" i="16"/>
  <c r="W190" i="16"/>
  <c r="W191" i="16"/>
  <c r="W192" i="16"/>
  <c r="W193" i="16"/>
  <c r="W194" i="16"/>
  <c r="W195" i="16"/>
  <c r="W196" i="16"/>
  <c r="W197" i="16"/>
  <c r="W198" i="16"/>
  <c r="W199" i="16"/>
  <c r="W200" i="16"/>
  <c r="W201" i="16"/>
  <c r="W202" i="16"/>
  <c r="W203" i="16"/>
  <c r="W204" i="16"/>
  <c r="W205" i="16"/>
  <c r="W206" i="16"/>
  <c r="W207" i="16"/>
  <c r="W208" i="16"/>
  <c r="W209" i="16"/>
  <c r="W210" i="16"/>
  <c r="W211" i="16"/>
  <c r="W212" i="16"/>
  <c r="W213" i="16"/>
  <c r="W214" i="16"/>
  <c r="W215" i="16"/>
  <c r="W216" i="16"/>
  <c r="W217" i="16"/>
  <c r="W218" i="16"/>
  <c r="W219" i="16"/>
  <c r="W220" i="16"/>
  <c r="W221" i="16"/>
  <c r="W222" i="16"/>
  <c r="W223" i="16"/>
  <c r="W224" i="16"/>
  <c r="W225" i="16"/>
  <c r="W226" i="16"/>
  <c r="W227" i="16"/>
  <c r="W228" i="16"/>
  <c r="W229" i="16"/>
  <c r="W230" i="16"/>
  <c r="W231" i="16"/>
  <c r="W232" i="16"/>
  <c r="W233" i="16"/>
  <c r="W234" i="16"/>
  <c r="W235" i="16"/>
  <c r="W236" i="16"/>
  <c r="W237" i="16"/>
  <c r="W238" i="16"/>
  <c r="W239" i="16"/>
  <c r="W240" i="16"/>
  <c r="W241" i="16"/>
  <c r="W242" i="16"/>
  <c r="W243" i="16"/>
  <c r="W244" i="16"/>
  <c r="W245" i="16"/>
  <c r="W246" i="16"/>
  <c r="W247" i="16"/>
  <c r="W248" i="16"/>
  <c r="W249" i="16"/>
  <c r="W250" i="16"/>
  <c r="W251" i="16"/>
  <c r="W252" i="16"/>
  <c r="W253" i="16"/>
  <c r="W254" i="16"/>
  <c r="W255" i="16"/>
  <c r="W256" i="16"/>
  <c r="W257" i="16"/>
  <c r="W258" i="16"/>
  <c r="W259" i="16"/>
  <c r="W260" i="16"/>
  <c r="W261" i="16"/>
  <c r="W262" i="16"/>
  <c r="W263" i="16"/>
  <c r="W264" i="16"/>
  <c r="W265" i="16"/>
  <c r="W266" i="16"/>
  <c r="W267" i="16"/>
  <c r="W268" i="16"/>
  <c r="W269" i="16"/>
  <c r="W270" i="16"/>
  <c r="W271" i="16"/>
  <c r="W272" i="16"/>
  <c r="W273" i="16"/>
  <c r="W274" i="16"/>
  <c r="W275" i="16"/>
  <c r="S42" i="15" l="1"/>
  <c r="R51" i="13" l="1"/>
  <c r="Q51" i="13"/>
  <c r="P51" i="13"/>
  <c r="R70" i="13"/>
  <c r="Q70" i="13"/>
  <c r="P70" i="13"/>
  <c r="R69" i="13"/>
  <c r="Q69" i="13"/>
  <c r="P69" i="13"/>
  <c r="R68" i="13"/>
  <c r="Q68" i="13"/>
  <c r="P68" i="13"/>
  <c r="R67" i="13"/>
  <c r="Q67" i="13"/>
  <c r="P67" i="13"/>
  <c r="R66" i="13"/>
  <c r="Q66" i="13"/>
  <c r="P66" i="13"/>
  <c r="R65" i="13"/>
  <c r="Q65" i="13"/>
  <c r="P65" i="13"/>
  <c r="R64" i="13"/>
  <c r="Q64" i="13"/>
  <c r="P64" i="13"/>
  <c r="R63" i="13"/>
  <c r="Q63" i="13"/>
  <c r="P63" i="13"/>
  <c r="R62" i="13"/>
  <c r="Q62" i="13"/>
  <c r="P62" i="13"/>
  <c r="R61" i="13"/>
  <c r="Q61" i="13"/>
  <c r="P61" i="13"/>
  <c r="R60" i="13"/>
  <c r="Q60" i="13"/>
  <c r="P60" i="13"/>
  <c r="R59" i="13"/>
  <c r="Q59" i="13"/>
  <c r="P59" i="13"/>
  <c r="R58" i="13"/>
  <c r="Q58" i="13"/>
  <c r="P58" i="13"/>
  <c r="R57" i="13"/>
  <c r="Q57" i="13"/>
  <c r="P57" i="13"/>
  <c r="R56" i="13"/>
  <c r="Q56" i="13"/>
  <c r="P56" i="13"/>
  <c r="R55" i="13"/>
  <c r="Q55" i="13"/>
  <c r="P55" i="13"/>
  <c r="R54" i="13"/>
  <c r="Q54" i="13"/>
  <c r="P54" i="13"/>
  <c r="R53" i="13"/>
  <c r="Q53" i="13"/>
  <c r="P53" i="13"/>
  <c r="R52" i="13"/>
  <c r="Q52" i="13"/>
  <c r="P52" i="13"/>
  <c r="BD277" i="11"/>
  <c r="BC277" i="11"/>
  <c r="BB277" i="11"/>
  <c r="AX277" i="11"/>
  <c r="AW277" i="11"/>
  <c r="AV277" i="11"/>
  <c r="AU277" i="11"/>
  <c r="AT277" i="11"/>
  <c r="AS277" i="11"/>
  <c r="AR277" i="11"/>
  <c r="AQ277" i="11"/>
  <c r="AP277" i="11"/>
  <c r="AO277" i="11"/>
  <c r="AN277" i="11"/>
  <c r="AM277" i="11"/>
  <c r="AL277" i="11"/>
  <c r="AK277" i="11"/>
  <c r="AJ277" i="11"/>
  <c r="AI277" i="11"/>
  <c r="AH277" i="11"/>
  <c r="AG277" i="11"/>
  <c r="AF277" i="11"/>
  <c r="AE277" i="11"/>
  <c r="AD277" i="11"/>
  <c r="AC277" i="11"/>
  <c r="AB277" i="11"/>
  <c r="AA277" i="11"/>
  <c r="Z277" i="11"/>
  <c r="Y277" i="11"/>
  <c r="X277" i="11"/>
  <c r="W277" i="11"/>
  <c r="V277" i="11"/>
  <c r="U277" i="11"/>
  <c r="T277" i="11"/>
  <c r="S277" i="11"/>
  <c r="R277" i="11"/>
  <c r="Q277" i="11"/>
  <c r="P277" i="11"/>
  <c r="O277" i="11"/>
  <c r="N277" i="11"/>
  <c r="M277" i="11"/>
  <c r="L277" i="11"/>
  <c r="K277" i="11"/>
  <c r="J277" i="11"/>
  <c r="I277" i="11"/>
  <c r="H277" i="11"/>
  <c r="G277" i="11"/>
  <c r="F277" i="11"/>
  <c r="S57" i="13" l="1"/>
  <c r="S62" i="13"/>
  <c r="S60" i="13"/>
  <c r="S53" i="13"/>
  <c r="S63" i="13"/>
  <c r="S69" i="13"/>
  <c r="S67" i="13"/>
  <c r="S52" i="13"/>
  <c r="S68" i="13"/>
  <c r="S58" i="13"/>
  <c r="S64" i="13"/>
  <c r="S55" i="13"/>
  <c r="S66" i="13"/>
  <c r="S59" i="13"/>
  <c r="S54" i="13"/>
  <c r="S70" i="13"/>
  <c r="S65" i="13"/>
  <c r="S51" i="13"/>
  <c r="S61" i="13"/>
  <c r="S56" i="13"/>
  <c r="I21" i="15"/>
  <c r="P30" i="15"/>
  <c r="V33" i="15" s="1"/>
  <c r="O30" i="15"/>
  <c r="N30" i="15"/>
  <c r="U33" i="15" l="1"/>
  <c r="U42" i="15"/>
  <c r="V35" i="15"/>
  <c r="V30" i="15"/>
  <c r="V31" i="15"/>
  <c r="W799" i="11" l="1"/>
  <c r="R799" i="11"/>
  <c r="X799" i="11"/>
  <c r="V799" i="11"/>
  <c r="I44" i="14"/>
  <c r="I42" i="14"/>
  <c r="I40" i="14"/>
  <c r="L20" i="9"/>
  <c r="H34" i="9"/>
  <c r="J34" i="9"/>
  <c r="M34" i="9"/>
  <c r="L18" i="15" l="1"/>
  <c r="G18" i="15"/>
  <c r="F14" i="18"/>
  <c r="G14" i="18"/>
  <c r="H14" i="18"/>
  <c r="I14" i="18"/>
  <c r="J14" i="18"/>
  <c r="K14" i="18"/>
  <c r="F15" i="18"/>
  <c r="G15" i="18"/>
  <c r="H15" i="18"/>
  <c r="I15" i="18"/>
  <c r="J15" i="18"/>
  <c r="K15" i="18"/>
  <c r="F16" i="18"/>
  <c r="G16" i="18"/>
  <c r="H16" i="18"/>
  <c r="I16" i="18"/>
  <c r="J16" i="18"/>
  <c r="K16" i="18"/>
  <c r="F17" i="18"/>
  <c r="G17" i="18"/>
  <c r="H17" i="18"/>
  <c r="I17" i="18"/>
  <c r="J17" i="18"/>
  <c r="K17" i="18"/>
  <c r="F18" i="18"/>
  <c r="G18" i="18"/>
  <c r="H18" i="18"/>
  <c r="I18" i="18"/>
  <c r="J18" i="18"/>
  <c r="K18" i="18"/>
  <c r="F19" i="18"/>
  <c r="G19" i="18"/>
  <c r="H19" i="18"/>
  <c r="I19" i="18"/>
  <c r="J19" i="18"/>
  <c r="K19" i="18"/>
  <c r="F20" i="18"/>
  <c r="G20" i="18"/>
  <c r="H20" i="18"/>
  <c r="I20" i="18"/>
  <c r="J20" i="18"/>
  <c r="K20" i="18"/>
  <c r="F21" i="18"/>
  <c r="G21" i="18"/>
  <c r="H21" i="18"/>
  <c r="I21" i="18"/>
  <c r="J21" i="18"/>
  <c r="K21" i="18"/>
  <c r="F22" i="18"/>
  <c r="G22" i="18"/>
  <c r="H22" i="18"/>
  <c r="I22" i="18"/>
  <c r="J22" i="18"/>
  <c r="K22" i="18"/>
  <c r="F23" i="18"/>
  <c r="G23" i="18"/>
  <c r="H23" i="18"/>
  <c r="I23" i="18"/>
  <c r="J23" i="18"/>
  <c r="K23" i="18"/>
  <c r="E15" i="18"/>
  <c r="E16" i="18"/>
  <c r="E17" i="18"/>
  <c r="E18" i="18"/>
  <c r="E19" i="18"/>
  <c r="E20" i="18"/>
  <c r="E21" i="18"/>
  <c r="E22" i="18"/>
  <c r="E23" i="18"/>
  <c r="E14" i="18"/>
  <c r="D15" i="18"/>
  <c r="D16" i="18"/>
  <c r="D17" i="18"/>
  <c r="D18" i="18"/>
  <c r="D19" i="18"/>
  <c r="D20" i="18"/>
  <c r="D21" i="18"/>
  <c r="D22" i="18"/>
  <c r="D23" i="18"/>
  <c r="D14" i="18"/>
  <c r="S799" i="11" l="1"/>
  <c r="Q799" i="11"/>
  <c r="E797" i="11" l="1"/>
  <c r="E796" i="11"/>
  <c r="G3" i="9" s="1"/>
  <c r="N18" i="9"/>
  <c r="N42" i="9" s="1"/>
  <c r="L18" i="9"/>
  <c r="W26" i="16" l="1"/>
  <c r="W27" i="16"/>
  <c r="R27" i="16"/>
  <c r="R26" i="16"/>
  <c r="L27" i="16"/>
  <c r="L26" i="16"/>
  <c r="S39" i="15" s="1"/>
  <c r="U39" i="15" s="1"/>
  <c r="M54" i="5"/>
  <c r="F54" i="5"/>
  <c r="M53" i="5"/>
  <c r="F53" i="5"/>
  <c r="M52" i="5"/>
  <c r="F52" i="5"/>
  <c r="M51" i="5"/>
  <c r="F51" i="5"/>
  <c r="M50" i="5"/>
  <c r="F50" i="5"/>
  <c r="M49" i="5"/>
  <c r="F49" i="5"/>
  <c r="M48" i="5"/>
  <c r="F48" i="5"/>
  <c r="M47" i="5"/>
  <c r="F47" i="5"/>
  <c r="M46" i="5"/>
  <c r="F46" i="5"/>
  <c r="M45" i="5"/>
  <c r="F45" i="5"/>
  <c r="M44" i="5"/>
  <c r="F44" i="5"/>
  <c r="M43" i="5"/>
  <c r="F43" i="5"/>
  <c r="M42" i="5"/>
  <c r="F42" i="5"/>
  <c r="M41" i="5"/>
  <c r="F41" i="5"/>
  <c r="M40" i="5"/>
  <c r="F40" i="5"/>
  <c r="G38" i="5"/>
  <c r="S41" i="15" l="1"/>
  <c r="U41" i="15" s="1"/>
  <c r="S40" i="15"/>
  <c r="U40" i="15" s="1"/>
  <c r="M55" i="5"/>
  <c r="D33" i="18"/>
  <c r="E33" i="18"/>
  <c r="F33" i="18"/>
  <c r="I33" i="18"/>
  <c r="J33" i="18"/>
  <c r="K33" i="18"/>
  <c r="D34" i="18"/>
  <c r="E34" i="18"/>
  <c r="F34" i="18"/>
  <c r="I34" i="18"/>
  <c r="J34" i="18"/>
  <c r="K34" i="18"/>
  <c r="D35" i="18"/>
  <c r="E35" i="18"/>
  <c r="F35" i="18"/>
  <c r="I35" i="18"/>
  <c r="J35" i="18"/>
  <c r="K35" i="18"/>
  <c r="D36" i="18"/>
  <c r="E36" i="18"/>
  <c r="F36" i="18"/>
  <c r="I36" i="18"/>
  <c r="J36" i="18"/>
  <c r="K36" i="18"/>
  <c r="D37" i="18"/>
  <c r="E37" i="18"/>
  <c r="F37" i="18"/>
  <c r="I37" i="18"/>
  <c r="J37" i="18"/>
  <c r="K37" i="18"/>
  <c r="D38" i="18"/>
  <c r="E38" i="18"/>
  <c r="F38" i="18"/>
  <c r="I38" i="18"/>
  <c r="J38" i="18"/>
  <c r="K38" i="18"/>
  <c r="D39" i="18"/>
  <c r="E39" i="18"/>
  <c r="F39" i="18"/>
  <c r="I39" i="18"/>
  <c r="J39" i="18"/>
  <c r="K39" i="18"/>
  <c r="D40" i="18"/>
  <c r="E40" i="18"/>
  <c r="F40" i="18"/>
  <c r="I40" i="18"/>
  <c r="J40" i="18"/>
  <c r="K40" i="18"/>
  <c r="D41" i="18"/>
  <c r="E41" i="18"/>
  <c r="F41" i="18"/>
  <c r="I41" i="18"/>
  <c r="J41" i="18"/>
  <c r="K41" i="18"/>
  <c r="D42" i="18"/>
  <c r="E42" i="18"/>
  <c r="F42" i="18"/>
  <c r="I42" i="18"/>
  <c r="J42" i="18"/>
  <c r="K42" i="18"/>
  <c r="D43" i="18"/>
  <c r="E43" i="18"/>
  <c r="F43" i="18"/>
  <c r="I43" i="18"/>
  <c r="J43" i="18"/>
  <c r="K43" i="18"/>
  <c r="D44" i="18"/>
  <c r="E44" i="18"/>
  <c r="F44" i="18"/>
  <c r="I44" i="18"/>
  <c r="J44" i="18"/>
  <c r="K44" i="18"/>
  <c r="D45" i="18"/>
  <c r="E45" i="18"/>
  <c r="F45" i="18"/>
  <c r="I45" i="18"/>
  <c r="J45" i="18"/>
  <c r="K45" i="18"/>
  <c r="D46" i="18"/>
  <c r="E46" i="18"/>
  <c r="F46" i="18"/>
  <c r="I46" i="18"/>
  <c r="J46" i="18"/>
  <c r="K46" i="18"/>
  <c r="D47" i="18"/>
  <c r="E47" i="18"/>
  <c r="F47" i="18"/>
  <c r="I47" i="18"/>
  <c r="J47" i="18"/>
  <c r="K47" i="18"/>
  <c r="D48" i="18"/>
  <c r="E48" i="18"/>
  <c r="F48" i="18"/>
  <c r="I48" i="18"/>
  <c r="J48" i="18"/>
  <c r="K48" i="18"/>
  <c r="D49" i="18"/>
  <c r="E49" i="18"/>
  <c r="F49" i="18"/>
  <c r="I49" i="18"/>
  <c r="J49" i="18"/>
  <c r="K49" i="18"/>
  <c r="D50" i="18"/>
  <c r="E50" i="18"/>
  <c r="F50" i="18"/>
  <c r="I50" i="18"/>
  <c r="J50" i="18"/>
  <c r="K50" i="18"/>
  <c r="D51" i="18"/>
  <c r="E51" i="18"/>
  <c r="F51" i="18"/>
  <c r="I51" i="18"/>
  <c r="J51" i="18"/>
  <c r="K51" i="18"/>
  <c r="D52" i="18"/>
  <c r="E52" i="18"/>
  <c r="F52" i="18"/>
  <c r="I52" i="18"/>
  <c r="J52" i="18"/>
  <c r="K52" i="18"/>
  <c r="D53" i="18"/>
  <c r="E53" i="18"/>
  <c r="F53" i="18"/>
  <c r="I53" i="18"/>
  <c r="J53" i="18"/>
  <c r="K53" i="18"/>
  <c r="D54" i="18"/>
  <c r="E54" i="18"/>
  <c r="F54" i="18"/>
  <c r="I54" i="18"/>
  <c r="J54" i="18"/>
  <c r="K54" i="18"/>
  <c r="D55" i="18"/>
  <c r="E55" i="18"/>
  <c r="F55" i="18"/>
  <c r="I55" i="18"/>
  <c r="J55" i="18"/>
  <c r="K55" i="18"/>
  <c r="D56" i="18"/>
  <c r="E56" i="18"/>
  <c r="F56" i="18"/>
  <c r="I56" i="18"/>
  <c r="J56" i="18"/>
  <c r="K56" i="18"/>
  <c r="D57" i="18"/>
  <c r="E57" i="18"/>
  <c r="F57" i="18"/>
  <c r="I57" i="18"/>
  <c r="J57" i="18"/>
  <c r="K57" i="18"/>
  <c r="D58" i="18"/>
  <c r="E58" i="18"/>
  <c r="F58" i="18"/>
  <c r="I58" i="18"/>
  <c r="J58" i="18"/>
  <c r="K58" i="18"/>
  <c r="D59" i="18"/>
  <c r="E59" i="18"/>
  <c r="F59" i="18"/>
  <c r="I59" i="18"/>
  <c r="J59" i="18"/>
  <c r="K59" i="18"/>
  <c r="D60" i="18"/>
  <c r="E60" i="18"/>
  <c r="F60" i="18"/>
  <c r="I60" i="18"/>
  <c r="J60" i="18"/>
  <c r="K60" i="18"/>
  <c r="D61" i="18"/>
  <c r="E61" i="18"/>
  <c r="F61" i="18"/>
  <c r="I61" i="18"/>
  <c r="J61" i="18"/>
  <c r="K61" i="18"/>
  <c r="D62" i="18"/>
  <c r="E62" i="18"/>
  <c r="F62" i="18"/>
  <c r="I62" i="18"/>
  <c r="J62" i="18"/>
  <c r="K62" i="18"/>
  <c r="D63" i="18"/>
  <c r="E63" i="18"/>
  <c r="F63" i="18"/>
  <c r="I63" i="18"/>
  <c r="J63" i="18"/>
  <c r="K63" i="18"/>
  <c r="D64" i="18"/>
  <c r="E64" i="18"/>
  <c r="F64" i="18"/>
  <c r="I64" i="18"/>
  <c r="J64" i="18"/>
  <c r="K64" i="18"/>
  <c r="D65" i="18"/>
  <c r="E65" i="18"/>
  <c r="F65" i="18"/>
  <c r="I65" i="18"/>
  <c r="J65" i="18"/>
  <c r="K65" i="18"/>
  <c r="D66" i="18"/>
  <c r="E66" i="18"/>
  <c r="F66" i="18"/>
  <c r="I66" i="18"/>
  <c r="J66" i="18"/>
  <c r="K66" i="18"/>
  <c r="D67" i="18"/>
  <c r="E67" i="18"/>
  <c r="F67" i="18"/>
  <c r="I67" i="18"/>
  <c r="J67" i="18"/>
  <c r="K67" i="18"/>
  <c r="D68" i="18"/>
  <c r="E68" i="18"/>
  <c r="F68" i="18"/>
  <c r="I68" i="18"/>
  <c r="J68" i="18"/>
  <c r="K68" i="18"/>
  <c r="D69" i="18"/>
  <c r="E69" i="18"/>
  <c r="F69" i="18"/>
  <c r="I69" i="18"/>
  <c r="J69" i="18"/>
  <c r="K69" i="18"/>
  <c r="D70" i="18"/>
  <c r="E70" i="18"/>
  <c r="F70" i="18"/>
  <c r="I70" i="18"/>
  <c r="J70" i="18"/>
  <c r="K70" i="18"/>
  <c r="D71" i="18"/>
  <c r="E71" i="18"/>
  <c r="F71" i="18"/>
  <c r="I71" i="18"/>
  <c r="J71" i="18"/>
  <c r="K71" i="18"/>
  <c r="D72" i="18"/>
  <c r="E72" i="18"/>
  <c r="F72" i="18"/>
  <c r="I72" i="18"/>
  <c r="J72" i="18"/>
  <c r="K72" i="18"/>
  <c r="D73" i="18"/>
  <c r="E73" i="18"/>
  <c r="F73" i="18"/>
  <c r="I73" i="18"/>
  <c r="J73" i="18"/>
  <c r="K73" i="18"/>
  <c r="D74" i="18"/>
  <c r="E74" i="18"/>
  <c r="F74" i="18"/>
  <c r="I74" i="18"/>
  <c r="J74" i="18"/>
  <c r="K74" i="18"/>
  <c r="D75" i="18"/>
  <c r="E75" i="18"/>
  <c r="F75" i="18"/>
  <c r="I75" i="18"/>
  <c r="J75" i="18"/>
  <c r="K75" i="18"/>
  <c r="D76" i="18"/>
  <c r="E76" i="18"/>
  <c r="F76" i="18"/>
  <c r="I76" i="18"/>
  <c r="J76" i="18"/>
  <c r="K76" i="18"/>
  <c r="D77" i="18"/>
  <c r="E77" i="18"/>
  <c r="F77" i="18"/>
  <c r="I77" i="18"/>
  <c r="J77" i="18"/>
  <c r="K77" i="18"/>
  <c r="D78" i="18"/>
  <c r="E78" i="18"/>
  <c r="F78" i="18"/>
  <c r="I78" i="18"/>
  <c r="J78" i="18"/>
  <c r="K78" i="18"/>
  <c r="D79" i="18"/>
  <c r="E79" i="18"/>
  <c r="F79" i="18"/>
  <c r="I79" i="18"/>
  <c r="J79" i="18"/>
  <c r="K79" i="18"/>
  <c r="D80" i="18"/>
  <c r="E80" i="18"/>
  <c r="F80" i="18"/>
  <c r="I80" i="18"/>
  <c r="J80" i="18"/>
  <c r="K80" i="18"/>
  <c r="D81" i="18"/>
  <c r="E81" i="18"/>
  <c r="F81" i="18"/>
  <c r="I81" i="18"/>
  <c r="J81" i="18"/>
  <c r="K81" i="18"/>
  <c r="D82" i="18"/>
  <c r="E82" i="18"/>
  <c r="F82" i="18"/>
  <c r="I82" i="18"/>
  <c r="J82" i="18"/>
  <c r="K82" i="18"/>
  <c r="D83" i="18"/>
  <c r="E83" i="18"/>
  <c r="F83" i="18"/>
  <c r="I83" i="18"/>
  <c r="J83" i="18"/>
  <c r="K83" i="18"/>
  <c r="D84" i="18"/>
  <c r="E84" i="18"/>
  <c r="F84" i="18"/>
  <c r="I84" i="18"/>
  <c r="J84" i="18"/>
  <c r="K84" i="18"/>
  <c r="D85" i="18"/>
  <c r="E85" i="18"/>
  <c r="F85" i="18"/>
  <c r="I85" i="18"/>
  <c r="J85" i="18"/>
  <c r="K85" i="18"/>
  <c r="D86" i="18"/>
  <c r="E86" i="18"/>
  <c r="F86" i="18"/>
  <c r="I86" i="18"/>
  <c r="J86" i="18"/>
  <c r="K86" i="18"/>
  <c r="D87" i="18"/>
  <c r="E87" i="18"/>
  <c r="F87" i="18"/>
  <c r="I87" i="18"/>
  <c r="J87" i="18"/>
  <c r="K87" i="18"/>
  <c r="D88" i="18"/>
  <c r="E88" i="18"/>
  <c r="F88" i="18"/>
  <c r="I88" i="18"/>
  <c r="J88" i="18"/>
  <c r="K88" i="18"/>
  <c r="D89" i="18"/>
  <c r="E89" i="18"/>
  <c r="F89" i="18"/>
  <c r="I89" i="18"/>
  <c r="J89" i="18"/>
  <c r="K89" i="18"/>
  <c r="D90" i="18"/>
  <c r="E90" i="18"/>
  <c r="F90" i="18"/>
  <c r="I90" i="18"/>
  <c r="J90" i="18"/>
  <c r="K90" i="18"/>
  <c r="D91" i="18"/>
  <c r="E91" i="18"/>
  <c r="F91" i="18"/>
  <c r="I91" i="18"/>
  <c r="J91" i="18"/>
  <c r="K91" i="18"/>
  <c r="D92" i="18"/>
  <c r="E92" i="18"/>
  <c r="F92" i="18"/>
  <c r="I92" i="18"/>
  <c r="J92" i="18"/>
  <c r="K92" i="18"/>
  <c r="D93" i="18"/>
  <c r="E93" i="18"/>
  <c r="F93" i="18"/>
  <c r="I93" i="18"/>
  <c r="J93" i="18"/>
  <c r="K93" i="18"/>
  <c r="D94" i="18"/>
  <c r="E94" i="18"/>
  <c r="F94" i="18"/>
  <c r="I94" i="18"/>
  <c r="J94" i="18"/>
  <c r="K94" i="18"/>
  <c r="D95" i="18"/>
  <c r="E95" i="18"/>
  <c r="F95" i="18"/>
  <c r="I95" i="18"/>
  <c r="J95" i="18"/>
  <c r="K95" i="18"/>
  <c r="D96" i="18"/>
  <c r="E96" i="18"/>
  <c r="F96" i="18"/>
  <c r="I96" i="18"/>
  <c r="J96" i="18"/>
  <c r="K96" i="18"/>
  <c r="D97" i="18"/>
  <c r="E97" i="18"/>
  <c r="F97" i="18"/>
  <c r="I97" i="18"/>
  <c r="J97" i="18"/>
  <c r="K97" i="18"/>
  <c r="D98" i="18"/>
  <c r="E98" i="18"/>
  <c r="F98" i="18"/>
  <c r="I98" i="18"/>
  <c r="J98" i="18"/>
  <c r="K98" i="18"/>
  <c r="D99" i="18"/>
  <c r="E99" i="18"/>
  <c r="F99" i="18"/>
  <c r="I99" i="18"/>
  <c r="J99" i="18"/>
  <c r="K99" i="18"/>
  <c r="D100" i="18"/>
  <c r="E100" i="18"/>
  <c r="F100" i="18"/>
  <c r="I100" i="18"/>
  <c r="J100" i="18"/>
  <c r="K100" i="18"/>
  <c r="D101" i="18"/>
  <c r="E101" i="18"/>
  <c r="F101" i="18"/>
  <c r="I101" i="18"/>
  <c r="J101" i="18"/>
  <c r="K101" i="18"/>
  <c r="D102" i="18"/>
  <c r="E102" i="18"/>
  <c r="F102" i="18"/>
  <c r="I102" i="18"/>
  <c r="J102" i="18"/>
  <c r="K102" i="18"/>
  <c r="D103" i="18"/>
  <c r="E103" i="18"/>
  <c r="F103" i="18"/>
  <c r="I103" i="18"/>
  <c r="J103" i="18"/>
  <c r="K103" i="18"/>
  <c r="D104" i="18"/>
  <c r="E104" i="18"/>
  <c r="F104" i="18"/>
  <c r="I104" i="18"/>
  <c r="J104" i="18"/>
  <c r="K104" i="18"/>
  <c r="D105" i="18"/>
  <c r="E105" i="18"/>
  <c r="F105" i="18"/>
  <c r="I105" i="18"/>
  <c r="J105" i="18"/>
  <c r="K105" i="18"/>
  <c r="D106" i="18"/>
  <c r="E106" i="18"/>
  <c r="F106" i="18"/>
  <c r="I106" i="18"/>
  <c r="J106" i="18"/>
  <c r="K106" i="18"/>
  <c r="D107" i="18"/>
  <c r="E107" i="18"/>
  <c r="F107" i="18"/>
  <c r="I107" i="18"/>
  <c r="J107" i="18"/>
  <c r="K107" i="18"/>
  <c r="D108" i="18"/>
  <c r="E108" i="18"/>
  <c r="F108" i="18"/>
  <c r="I108" i="18"/>
  <c r="J108" i="18"/>
  <c r="K108" i="18"/>
  <c r="D109" i="18"/>
  <c r="E109" i="18"/>
  <c r="F109" i="18"/>
  <c r="I109" i="18"/>
  <c r="J109" i="18"/>
  <c r="K109" i="18"/>
  <c r="D110" i="18"/>
  <c r="E110" i="18"/>
  <c r="F110" i="18"/>
  <c r="I110" i="18"/>
  <c r="J110" i="18"/>
  <c r="K110" i="18"/>
  <c r="D111" i="18"/>
  <c r="E111" i="18"/>
  <c r="F111" i="18"/>
  <c r="I111" i="18"/>
  <c r="J111" i="18"/>
  <c r="K111" i="18"/>
  <c r="D112" i="18"/>
  <c r="E112" i="18"/>
  <c r="F112" i="18"/>
  <c r="I112" i="18"/>
  <c r="J112" i="18"/>
  <c r="K112" i="18"/>
  <c r="D113" i="18"/>
  <c r="E113" i="18"/>
  <c r="F113" i="18"/>
  <c r="I113" i="18"/>
  <c r="J113" i="18"/>
  <c r="K113" i="18"/>
  <c r="D114" i="18"/>
  <c r="E114" i="18"/>
  <c r="F114" i="18"/>
  <c r="I114" i="18"/>
  <c r="J114" i="18"/>
  <c r="K114" i="18"/>
  <c r="D115" i="18"/>
  <c r="E115" i="18"/>
  <c r="F115" i="18"/>
  <c r="I115" i="18"/>
  <c r="J115" i="18"/>
  <c r="K115" i="18"/>
  <c r="D116" i="18"/>
  <c r="E116" i="18"/>
  <c r="F116" i="18"/>
  <c r="I116" i="18"/>
  <c r="J116" i="18"/>
  <c r="K116" i="18"/>
  <c r="D117" i="18"/>
  <c r="E117" i="18"/>
  <c r="F117" i="18"/>
  <c r="I117" i="18"/>
  <c r="J117" i="18"/>
  <c r="K117" i="18"/>
  <c r="D118" i="18"/>
  <c r="E118" i="18"/>
  <c r="F118" i="18"/>
  <c r="I118" i="18"/>
  <c r="J118" i="18"/>
  <c r="K118" i="18"/>
  <c r="D119" i="18"/>
  <c r="E119" i="18"/>
  <c r="F119" i="18"/>
  <c r="I119" i="18"/>
  <c r="J119" i="18"/>
  <c r="K119" i="18"/>
  <c r="D120" i="18"/>
  <c r="E120" i="18"/>
  <c r="F120" i="18"/>
  <c r="I120" i="18"/>
  <c r="J120" i="18"/>
  <c r="K120" i="18"/>
  <c r="D121" i="18"/>
  <c r="E121" i="18"/>
  <c r="F121" i="18"/>
  <c r="I121" i="18"/>
  <c r="J121" i="18"/>
  <c r="K121" i="18"/>
  <c r="D122" i="18"/>
  <c r="E122" i="18"/>
  <c r="F122" i="18"/>
  <c r="I122" i="18"/>
  <c r="J122" i="18"/>
  <c r="K122" i="18"/>
  <c r="D123" i="18"/>
  <c r="E123" i="18"/>
  <c r="F123" i="18"/>
  <c r="I123" i="18"/>
  <c r="J123" i="18"/>
  <c r="K123" i="18"/>
  <c r="D124" i="18"/>
  <c r="E124" i="18"/>
  <c r="F124" i="18"/>
  <c r="I124" i="18"/>
  <c r="J124" i="18"/>
  <c r="K124" i="18"/>
  <c r="D125" i="18"/>
  <c r="E125" i="18"/>
  <c r="F125" i="18"/>
  <c r="I125" i="18"/>
  <c r="J125" i="18"/>
  <c r="K125" i="18"/>
  <c r="D126" i="18"/>
  <c r="E126" i="18"/>
  <c r="F126" i="18"/>
  <c r="I126" i="18"/>
  <c r="J126" i="18"/>
  <c r="K126" i="18"/>
  <c r="D127" i="18"/>
  <c r="E127" i="18"/>
  <c r="F127" i="18"/>
  <c r="I127" i="18"/>
  <c r="J127" i="18"/>
  <c r="K127" i="18"/>
  <c r="D128" i="18"/>
  <c r="E128" i="18"/>
  <c r="F128" i="18"/>
  <c r="I128" i="18"/>
  <c r="J128" i="18"/>
  <c r="K128" i="18"/>
  <c r="D129" i="18"/>
  <c r="E129" i="18"/>
  <c r="F129" i="18"/>
  <c r="I129" i="18"/>
  <c r="J129" i="18"/>
  <c r="K129" i="18"/>
  <c r="D130" i="18"/>
  <c r="E130" i="18"/>
  <c r="F130" i="18"/>
  <c r="I130" i="18"/>
  <c r="J130" i="18"/>
  <c r="K130" i="18"/>
  <c r="D131" i="18"/>
  <c r="E131" i="18"/>
  <c r="F131" i="18"/>
  <c r="I131" i="18"/>
  <c r="J131" i="18"/>
  <c r="K131" i="18"/>
  <c r="D132" i="18"/>
  <c r="E132" i="18"/>
  <c r="F132" i="18"/>
  <c r="I132" i="18"/>
  <c r="J132" i="18"/>
  <c r="K132" i="18"/>
  <c r="D133" i="18"/>
  <c r="E133" i="18"/>
  <c r="F133" i="18"/>
  <c r="I133" i="18"/>
  <c r="J133" i="18"/>
  <c r="K133" i="18"/>
  <c r="D134" i="18"/>
  <c r="E134" i="18"/>
  <c r="F134" i="18"/>
  <c r="I134" i="18"/>
  <c r="J134" i="18"/>
  <c r="K134" i="18"/>
  <c r="D135" i="18"/>
  <c r="E135" i="18"/>
  <c r="F135" i="18"/>
  <c r="I135" i="18"/>
  <c r="J135" i="18"/>
  <c r="K135" i="18"/>
  <c r="D136" i="18"/>
  <c r="E136" i="18"/>
  <c r="F136" i="18"/>
  <c r="I136" i="18"/>
  <c r="J136" i="18"/>
  <c r="K136" i="18"/>
  <c r="D137" i="18"/>
  <c r="E137" i="18"/>
  <c r="F137" i="18"/>
  <c r="I137" i="18"/>
  <c r="J137" i="18"/>
  <c r="K137" i="18"/>
  <c r="D138" i="18"/>
  <c r="E138" i="18"/>
  <c r="F138" i="18"/>
  <c r="I138" i="18"/>
  <c r="J138" i="18"/>
  <c r="K138" i="18"/>
  <c r="D139" i="18"/>
  <c r="E139" i="18"/>
  <c r="F139" i="18"/>
  <c r="I139" i="18"/>
  <c r="J139" i="18"/>
  <c r="K139" i="18"/>
  <c r="D140" i="18"/>
  <c r="E140" i="18"/>
  <c r="F140" i="18"/>
  <c r="I140" i="18"/>
  <c r="J140" i="18"/>
  <c r="K140" i="18"/>
  <c r="D141" i="18"/>
  <c r="E141" i="18"/>
  <c r="F141" i="18"/>
  <c r="I141" i="18"/>
  <c r="J141" i="18"/>
  <c r="K141" i="18"/>
  <c r="D142" i="18"/>
  <c r="E142" i="18"/>
  <c r="F142" i="18"/>
  <c r="I142" i="18"/>
  <c r="J142" i="18"/>
  <c r="K142" i="18"/>
  <c r="D143" i="18"/>
  <c r="E143" i="18"/>
  <c r="F143" i="18"/>
  <c r="I143" i="18"/>
  <c r="J143" i="18"/>
  <c r="K143" i="18"/>
  <c r="D144" i="18"/>
  <c r="E144" i="18"/>
  <c r="F144" i="18"/>
  <c r="I144" i="18"/>
  <c r="J144" i="18"/>
  <c r="K144" i="18"/>
  <c r="D145" i="18"/>
  <c r="E145" i="18"/>
  <c r="F145" i="18"/>
  <c r="I145" i="18"/>
  <c r="J145" i="18"/>
  <c r="K145" i="18"/>
  <c r="D146" i="18"/>
  <c r="E146" i="18"/>
  <c r="F146" i="18"/>
  <c r="I146" i="18"/>
  <c r="J146" i="18"/>
  <c r="K146" i="18"/>
  <c r="D147" i="18"/>
  <c r="E147" i="18"/>
  <c r="F147" i="18"/>
  <c r="I147" i="18"/>
  <c r="J147" i="18"/>
  <c r="K147" i="18"/>
  <c r="D148" i="18"/>
  <c r="E148" i="18"/>
  <c r="F148" i="18"/>
  <c r="I148" i="18"/>
  <c r="J148" i="18"/>
  <c r="K148" i="18"/>
  <c r="D149" i="18"/>
  <c r="E149" i="18"/>
  <c r="F149" i="18"/>
  <c r="I149" i="18"/>
  <c r="J149" i="18"/>
  <c r="K149" i="18"/>
  <c r="D150" i="18"/>
  <c r="E150" i="18"/>
  <c r="F150" i="18"/>
  <c r="I150" i="18"/>
  <c r="J150" i="18"/>
  <c r="K150" i="18"/>
  <c r="D151" i="18"/>
  <c r="E151" i="18"/>
  <c r="F151" i="18"/>
  <c r="I151" i="18"/>
  <c r="J151" i="18"/>
  <c r="K151" i="18"/>
  <c r="D152" i="18"/>
  <c r="E152" i="18"/>
  <c r="F152" i="18"/>
  <c r="I152" i="18"/>
  <c r="J152" i="18"/>
  <c r="K152" i="18"/>
  <c r="D153" i="18"/>
  <c r="E153" i="18"/>
  <c r="F153" i="18"/>
  <c r="I153" i="18"/>
  <c r="J153" i="18"/>
  <c r="K153" i="18"/>
  <c r="D154" i="18"/>
  <c r="E154" i="18"/>
  <c r="F154" i="18"/>
  <c r="I154" i="18"/>
  <c r="J154" i="18"/>
  <c r="K154" i="18"/>
  <c r="D155" i="18"/>
  <c r="E155" i="18"/>
  <c r="F155" i="18"/>
  <c r="I155" i="18"/>
  <c r="J155" i="18"/>
  <c r="K155" i="18"/>
  <c r="D156" i="18"/>
  <c r="E156" i="18"/>
  <c r="F156" i="18"/>
  <c r="I156" i="18"/>
  <c r="J156" i="18"/>
  <c r="K156" i="18"/>
  <c r="D157" i="18"/>
  <c r="E157" i="18"/>
  <c r="F157" i="18"/>
  <c r="I157" i="18"/>
  <c r="J157" i="18"/>
  <c r="K157" i="18"/>
  <c r="D158" i="18"/>
  <c r="E158" i="18"/>
  <c r="F158" i="18"/>
  <c r="I158" i="18"/>
  <c r="J158" i="18"/>
  <c r="K158" i="18"/>
  <c r="D159" i="18"/>
  <c r="E159" i="18"/>
  <c r="F159" i="18"/>
  <c r="I159" i="18"/>
  <c r="J159" i="18"/>
  <c r="K159" i="18"/>
  <c r="D160" i="18"/>
  <c r="E160" i="18"/>
  <c r="F160" i="18"/>
  <c r="I160" i="18"/>
  <c r="J160" i="18"/>
  <c r="K160" i="18"/>
  <c r="D161" i="18"/>
  <c r="E161" i="18"/>
  <c r="F161" i="18"/>
  <c r="I161" i="18"/>
  <c r="J161" i="18"/>
  <c r="K161" i="18"/>
  <c r="D162" i="18"/>
  <c r="E162" i="18"/>
  <c r="F162" i="18"/>
  <c r="I162" i="18"/>
  <c r="J162" i="18"/>
  <c r="K162" i="18"/>
  <c r="D163" i="18"/>
  <c r="E163" i="18"/>
  <c r="F163" i="18"/>
  <c r="I163" i="18"/>
  <c r="J163" i="18"/>
  <c r="K163" i="18"/>
  <c r="D164" i="18"/>
  <c r="E164" i="18"/>
  <c r="F164" i="18"/>
  <c r="I164" i="18"/>
  <c r="J164" i="18"/>
  <c r="K164" i="18"/>
  <c r="D165" i="18"/>
  <c r="E165" i="18"/>
  <c r="F165" i="18"/>
  <c r="I165" i="18"/>
  <c r="J165" i="18"/>
  <c r="K165" i="18"/>
  <c r="D166" i="18"/>
  <c r="E166" i="18"/>
  <c r="F166" i="18"/>
  <c r="I166" i="18"/>
  <c r="J166" i="18"/>
  <c r="K166" i="18"/>
  <c r="D167" i="18"/>
  <c r="E167" i="18"/>
  <c r="F167" i="18"/>
  <c r="I167" i="18"/>
  <c r="J167" i="18"/>
  <c r="K167" i="18"/>
  <c r="D168" i="18"/>
  <c r="E168" i="18"/>
  <c r="F168" i="18"/>
  <c r="I168" i="18"/>
  <c r="J168" i="18"/>
  <c r="K168" i="18"/>
  <c r="D169" i="18"/>
  <c r="E169" i="18"/>
  <c r="F169" i="18"/>
  <c r="I169" i="18"/>
  <c r="J169" i="18"/>
  <c r="K169" i="18"/>
  <c r="D170" i="18"/>
  <c r="E170" i="18"/>
  <c r="F170" i="18"/>
  <c r="I170" i="18"/>
  <c r="J170" i="18"/>
  <c r="K170" i="18"/>
  <c r="D171" i="18"/>
  <c r="E171" i="18"/>
  <c r="F171" i="18"/>
  <c r="I171" i="18"/>
  <c r="J171" i="18"/>
  <c r="K171" i="18"/>
  <c r="D172" i="18"/>
  <c r="E172" i="18"/>
  <c r="F172" i="18"/>
  <c r="I172" i="18"/>
  <c r="J172" i="18"/>
  <c r="K172" i="18"/>
  <c r="D173" i="18"/>
  <c r="E173" i="18"/>
  <c r="F173" i="18"/>
  <c r="I173" i="18"/>
  <c r="J173" i="18"/>
  <c r="K173" i="18"/>
  <c r="D174" i="18"/>
  <c r="E174" i="18"/>
  <c r="F174" i="18"/>
  <c r="I174" i="18"/>
  <c r="J174" i="18"/>
  <c r="K174" i="18"/>
  <c r="D175" i="18"/>
  <c r="E175" i="18"/>
  <c r="F175" i="18"/>
  <c r="I175" i="18"/>
  <c r="J175" i="18"/>
  <c r="K175" i="18"/>
  <c r="D176" i="18"/>
  <c r="E176" i="18"/>
  <c r="F176" i="18"/>
  <c r="I176" i="18"/>
  <c r="J176" i="18"/>
  <c r="K176" i="18"/>
  <c r="D177" i="18"/>
  <c r="E177" i="18"/>
  <c r="F177" i="18"/>
  <c r="I177" i="18"/>
  <c r="J177" i="18"/>
  <c r="K177" i="18"/>
  <c r="D178" i="18"/>
  <c r="E178" i="18"/>
  <c r="F178" i="18"/>
  <c r="I178" i="18"/>
  <c r="J178" i="18"/>
  <c r="K178" i="18"/>
  <c r="D179" i="18"/>
  <c r="E179" i="18"/>
  <c r="F179" i="18"/>
  <c r="I179" i="18"/>
  <c r="J179" i="18"/>
  <c r="K179" i="18"/>
  <c r="D180" i="18"/>
  <c r="E180" i="18"/>
  <c r="F180" i="18"/>
  <c r="I180" i="18"/>
  <c r="J180" i="18"/>
  <c r="K180" i="18"/>
  <c r="D181" i="18"/>
  <c r="E181" i="18"/>
  <c r="F181" i="18"/>
  <c r="I181" i="18"/>
  <c r="J181" i="18"/>
  <c r="K181" i="18"/>
  <c r="D182" i="18"/>
  <c r="E182" i="18"/>
  <c r="F182" i="18"/>
  <c r="I182" i="18"/>
  <c r="J182" i="18"/>
  <c r="K182" i="18"/>
  <c r="D183" i="18"/>
  <c r="E183" i="18"/>
  <c r="F183" i="18"/>
  <c r="I183" i="18"/>
  <c r="J183" i="18"/>
  <c r="K183" i="18"/>
  <c r="D184" i="18"/>
  <c r="E184" i="18"/>
  <c r="F184" i="18"/>
  <c r="I184" i="18"/>
  <c r="J184" i="18"/>
  <c r="K184" i="18"/>
  <c r="D185" i="18"/>
  <c r="E185" i="18"/>
  <c r="F185" i="18"/>
  <c r="I185" i="18"/>
  <c r="J185" i="18"/>
  <c r="K185" i="18"/>
  <c r="D186" i="18"/>
  <c r="E186" i="18"/>
  <c r="F186" i="18"/>
  <c r="I186" i="18"/>
  <c r="J186" i="18"/>
  <c r="K186" i="18"/>
  <c r="D187" i="18"/>
  <c r="E187" i="18"/>
  <c r="F187" i="18"/>
  <c r="I187" i="18"/>
  <c r="J187" i="18"/>
  <c r="K187" i="18"/>
  <c r="D188" i="18"/>
  <c r="E188" i="18"/>
  <c r="F188" i="18"/>
  <c r="I188" i="18"/>
  <c r="J188" i="18"/>
  <c r="K188" i="18"/>
  <c r="D189" i="18"/>
  <c r="E189" i="18"/>
  <c r="F189" i="18"/>
  <c r="I189" i="18"/>
  <c r="J189" i="18"/>
  <c r="K189" i="18"/>
  <c r="D190" i="18"/>
  <c r="E190" i="18"/>
  <c r="F190" i="18"/>
  <c r="I190" i="18"/>
  <c r="J190" i="18"/>
  <c r="K190" i="18"/>
  <c r="D191" i="18"/>
  <c r="E191" i="18"/>
  <c r="F191" i="18"/>
  <c r="I191" i="18"/>
  <c r="J191" i="18"/>
  <c r="K191" i="18"/>
  <c r="D192" i="18"/>
  <c r="E192" i="18"/>
  <c r="F192" i="18"/>
  <c r="I192" i="18"/>
  <c r="J192" i="18"/>
  <c r="K192" i="18"/>
  <c r="D193" i="18"/>
  <c r="E193" i="18"/>
  <c r="F193" i="18"/>
  <c r="I193" i="18"/>
  <c r="J193" i="18"/>
  <c r="K193" i="18"/>
  <c r="D194" i="18"/>
  <c r="E194" i="18"/>
  <c r="F194" i="18"/>
  <c r="I194" i="18"/>
  <c r="J194" i="18"/>
  <c r="K194" i="18"/>
  <c r="D195" i="18"/>
  <c r="E195" i="18"/>
  <c r="F195" i="18"/>
  <c r="I195" i="18"/>
  <c r="J195" i="18"/>
  <c r="K195" i="18"/>
  <c r="D196" i="18"/>
  <c r="E196" i="18"/>
  <c r="F196" i="18"/>
  <c r="I196" i="18"/>
  <c r="J196" i="18"/>
  <c r="K196" i="18"/>
  <c r="D197" i="18"/>
  <c r="E197" i="18"/>
  <c r="F197" i="18"/>
  <c r="I197" i="18"/>
  <c r="J197" i="18"/>
  <c r="K197" i="18"/>
  <c r="D198" i="18"/>
  <c r="E198" i="18"/>
  <c r="F198" i="18"/>
  <c r="I198" i="18"/>
  <c r="J198" i="18"/>
  <c r="K198" i="18"/>
  <c r="D199" i="18"/>
  <c r="E199" i="18"/>
  <c r="F199" i="18"/>
  <c r="I199" i="18"/>
  <c r="J199" i="18"/>
  <c r="K199" i="18"/>
  <c r="D200" i="18"/>
  <c r="E200" i="18"/>
  <c r="F200" i="18"/>
  <c r="I200" i="18"/>
  <c r="J200" i="18"/>
  <c r="K200" i="18"/>
  <c r="D201" i="18"/>
  <c r="E201" i="18"/>
  <c r="F201" i="18"/>
  <c r="I201" i="18"/>
  <c r="J201" i="18"/>
  <c r="K201" i="18"/>
  <c r="D202" i="18"/>
  <c r="E202" i="18"/>
  <c r="F202" i="18"/>
  <c r="I202" i="18"/>
  <c r="J202" i="18"/>
  <c r="K202" i="18"/>
  <c r="D203" i="18"/>
  <c r="E203" i="18"/>
  <c r="F203" i="18"/>
  <c r="I203" i="18"/>
  <c r="J203" i="18"/>
  <c r="K203" i="18"/>
  <c r="D204" i="18"/>
  <c r="E204" i="18"/>
  <c r="F204" i="18"/>
  <c r="I204" i="18"/>
  <c r="J204" i="18"/>
  <c r="K204" i="18"/>
  <c r="D205" i="18"/>
  <c r="E205" i="18"/>
  <c r="F205" i="18"/>
  <c r="I205" i="18"/>
  <c r="J205" i="18"/>
  <c r="K205" i="18"/>
  <c r="D206" i="18"/>
  <c r="E206" i="18"/>
  <c r="F206" i="18"/>
  <c r="I206" i="18"/>
  <c r="J206" i="18"/>
  <c r="K206" i="18"/>
  <c r="D207" i="18"/>
  <c r="E207" i="18"/>
  <c r="F207" i="18"/>
  <c r="I207" i="18"/>
  <c r="J207" i="18"/>
  <c r="K207" i="18"/>
  <c r="D208" i="18"/>
  <c r="E208" i="18"/>
  <c r="F208" i="18"/>
  <c r="I208" i="18"/>
  <c r="J208" i="18"/>
  <c r="K208" i="18"/>
  <c r="D209" i="18"/>
  <c r="E209" i="18"/>
  <c r="F209" i="18"/>
  <c r="I209" i="18"/>
  <c r="J209" i="18"/>
  <c r="K209" i="18"/>
  <c r="D210" i="18"/>
  <c r="E210" i="18"/>
  <c r="F210" i="18"/>
  <c r="I210" i="18"/>
  <c r="J210" i="18"/>
  <c r="K210" i="18"/>
  <c r="D211" i="18"/>
  <c r="E211" i="18"/>
  <c r="F211" i="18"/>
  <c r="I211" i="18"/>
  <c r="J211" i="18"/>
  <c r="K211" i="18"/>
  <c r="D212" i="18"/>
  <c r="E212" i="18"/>
  <c r="F212" i="18"/>
  <c r="I212" i="18"/>
  <c r="J212" i="18"/>
  <c r="K212" i="18"/>
  <c r="D213" i="18"/>
  <c r="E213" i="18"/>
  <c r="F213" i="18"/>
  <c r="I213" i="18"/>
  <c r="J213" i="18"/>
  <c r="K213" i="18"/>
  <c r="D214" i="18"/>
  <c r="E214" i="18"/>
  <c r="F214" i="18"/>
  <c r="I214" i="18"/>
  <c r="J214" i="18"/>
  <c r="K214" i="18"/>
  <c r="D215" i="18"/>
  <c r="E215" i="18"/>
  <c r="F215" i="18"/>
  <c r="I215" i="18"/>
  <c r="J215" i="18"/>
  <c r="K215" i="18"/>
  <c r="D216" i="18"/>
  <c r="E216" i="18"/>
  <c r="F216" i="18"/>
  <c r="I216" i="18"/>
  <c r="J216" i="18"/>
  <c r="K216" i="18"/>
  <c r="D217" i="18"/>
  <c r="E217" i="18"/>
  <c r="F217" i="18"/>
  <c r="I217" i="18"/>
  <c r="J217" i="18"/>
  <c r="K217" i="18"/>
  <c r="D218" i="18"/>
  <c r="E218" i="18"/>
  <c r="F218" i="18"/>
  <c r="I218" i="18"/>
  <c r="J218" i="18"/>
  <c r="K218" i="18"/>
  <c r="D219" i="18"/>
  <c r="E219" i="18"/>
  <c r="F219" i="18"/>
  <c r="I219" i="18"/>
  <c r="J219" i="18"/>
  <c r="K219" i="18"/>
  <c r="D220" i="18"/>
  <c r="E220" i="18"/>
  <c r="F220" i="18"/>
  <c r="I220" i="18"/>
  <c r="J220" i="18"/>
  <c r="K220" i="18"/>
  <c r="D221" i="18"/>
  <c r="E221" i="18"/>
  <c r="F221" i="18"/>
  <c r="I221" i="18"/>
  <c r="J221" i="18"/>
  <c r="K221" i="18"/>
  <c r="D222" i="18"/>
  <c r="E222" i="18"/>
  <c r="F222" i="18"/>
  <c r="I222" i="18"/>
  <c r="J222" i="18"/>
  <c r="K222" i="18"/>
  <c r="D223" i="18"/>
  <c r="E223" i="18"/>
  <c r="F223" i="18"/>
  <c r="I223" i="18"/>
  <c r="J223" i="18"/>
  <c r="K223" i="18"/>
  <c r="D224" i="18"/>
  <c r="E224" i="18"/>
  <c r="F224" i="18"/>
  <c r="I224" i="18"/>
  <c r="J224" i="18"/>
  <c r="K224" i="18"/>
  <c r="D225" i="18"/>
  <c r="E225" i="18"/>
  <c r="F225" i="18"/>
  <c r="I225" i="18"/>
  <c r="J225" i="18"/>
  <c r="K225" i="18"/>
  <c r="D226" i="18"/>
  <c r="E226" i="18"/>
  <c r="F226" i="18"/>
  <c r="I226" i="18"/>
  <c r="J226" i="18"/>
  <c r="K226" i="18"/>
  <c r="D227" i="18"/>
  <c r="E227" i="18"/>
  <c r="F227" i="18"/>
  <c r="I227" i="18"/>
  <c r="J227" i="18"/>
  <c r="K227" i="18"/>
  <c r="D228" i="18"/>
  <c r="E228" i="18"/>
  <c r="F228" i="18"/>
  <c r="I228" i="18"/>
  <c r="J228" i="18"/>
  <c r="K228" i="18"/>
  <c r="D229" i="18"/>
  <c r="E229" i="18"/>
  <c r="F229" i="18"/>
  <c r="I229" i="18"/>
  <c r="J229" i="18"/>
  <c r="K229" i="18"/>
  <c r="D230" i="18"/>
  <c r="E230" i="18"/>
  <c r="F230" i="18"/>
  <c r="I230" i="18"/>
  <c r="J230" i="18"/>
  <c r="K230" i="18"/>
  <c r="D231" i="18"/>
  <c r="E231" i="18"/>
  <c r="F231" i="18"/>
  <c r="I231" i="18"/>
  <c r="J231" i="18"/>
  <c r="K231" i="18"/>
  <c r="D232" i="18"/>
  <c r="E232" i="18"/>
  <c r="F232" i="18"/>
  <c r="I232" i="18"/>
  <c r="J232" i="18"/>
  <c r="K232" i="18"/>
  <c r="D233" i="18"/>
  <c r="E233" i="18"/>
  <c r="F233" i="18"/>
  <c r="I233" i="18"/>
  <c r="J233" i="18"/>
  <c r="K233" i="18"/>
  <c r="D234" i="18"/>
  <c r="E234" i="18"/>
  <c r="F234" i="18"/>
  <c r="I234" i="18"/>
  <c r="J234" i="18"/>
  <c r="K234" i="18"/>
  <c r="D235" i="18"/>
  <c r="E235" i="18"/>
  <c r="F235" i="18"/>
  <c r="I235" i="18"/>
  <c r="J235" i="18"/>
  <c r="K235" i="18"/>
  <c r="D236" i="18"/>
  <c r="E236" i="18"/>
  <c r="F236" i="18"/>
  <c r="I236" i="18"/>
  <c r="J236" i="18"/>
  <c r="K236" i="18"/>
  <c r="D237" i="18"/>
  <c r="E237" i="18"/>
  <c r="F237" i="18"/>
  <c r="I237" i="18"/>
  <c r="J237" i="18"/>
  <c r="K237" i="18"/>
  <c r="D238" i="18"/>
  <c r="E238" i="18"/>
  <c r="F238" i="18"/>
  <c r="I238" i="18"/>
  <c r="J238" i="18"/>
  <c r="K238" i="18"/>
  <c r="D239" i="18"/>
  <c r="E239" i="18"/>
  <c r="F239" i="18"/>
  <c r="I239" i="18"/>
  <c r="J239" i="18"/>
  <c r="K239" i="18"/>
  <c r="D240" i="18"/>
  <c r="E240" i="18"/>
  <c r="F240" i="18"/>
  <c r="I240" i="18"/>
  <c r="J240" i="18"/>
  <c r="K240" i="18"/>
  <c r="D241" i="18"/>
  <c r="E241" i="18"/>
  <c r="F241" i="18"/>
  <c r="I241" i="18"/>
  <c r="J241" i="18"/>
  <c r="K241" i="18"/>
  <c r="D242" i="18"/>
  <c r="E242" i="18"/>
  <c r="F242" i="18"/>
  <c r="I242" i="18"/>
  <c r="J242" i="18"/>
  <c r="K242" i="18"/>
  <c r="D243" i="18"/>
  <c r="E243" i="18"/>
  <c r="F243" i="18"/>
  <c r="I243" i="18"/>
  <c r="J243" i="18"/>
  <c r="K243" i="18"/>
  <c r="D244" i="18"/>
  <c r="E244" i="18"/>
  <c r="F244" i="18"/>
  <c r="I244" i="18"/>
  <c r="J244" i="18"/>
  <c r="K244" i="18"/>
  <c r="D245" i="18"/>
  <c r="E245" i="18"/>
  <c r="F245" i="18"/>
  <c r="I245" i="18"/>
  <c r="J245" i="18"/>
  <c r="K245" i="18"/>
  <c r="D246" i="18"/>
  <c r="E246" i="18"/>
  <c r="F246" i="18"/>
  <c r="I246" i="18"/>
  <c r="J246" i="18"/>
  <c r="K246" i="18"/>
  <c r="D247" i="18"/>
  <c r="E247" i="18"/>
  <c r="F247" i="18"/>
  <c r="I247" i="18"/>
  <c r="J247" i="18"/>
  <c r="K247" i="18"/>
  <c r="D248" i="18"/>
  <c r="E248" i="18"/>
  <c r="F248" i="18"/>
  <c r="I248" i="18"/>
  <c r="J248" i="18"/>
  <c r="K248" i="18"/>
  <c r="D249" i="18"/>
  <c r="E249" i="18"/>
  <c r="F249" i="18"/>
  <c r="I249" i="18"/>
  <c r="J249" i="18"/>
  <c r="K249" i="18"/>
  <c r="D250" i="18"/>
  <c r="E250" i="18"/>
  <c r="F250" i="18"/>
  <c r="I250" i="18"/>
  <c r="J250" i="18"/>
  <c r="K250" i="18"/>
  <c r="D251" i="18"/>
  <c r="E251" i="18"/>
  <c r="F251" i="18"/>
  <c r="I251" i="18"/>
  <c r="J251" i="18"/>
  <c r="K251" i="18"/>
  <c r="D252" i="18"/>
  <c r="E252" i="18"/>
  <c r="F252" i="18"/>
  <c r="I252" i="18"/>
  <c r="J252" i="18"/>
  <c r="K252" i="18"/>
  <c r="D253" i="18"/>
  <c r="E253" i="18"/>
  <c r="F253" i="18"/>
  <c r="I253" i="18"/>
  <c r="J253" i="18"/>
  <c r="K253" i="18"/>
  <c r="D254" i="18"/>
  <c r="E254" i="18"/>
  <c r="F254" i="18"/>
  <c r="I254" i="18"/>
  <c r="J254" i="18"/>
  <c r="K254" i="18"/>
  <c r="D255" i="18"/>
  <c r="E255" i="18"/>
  <c r="F255" i="18"/>
  <c r="I255" i="18"/>
  <c r="J255" i="18"/>
  <c r="K255" i="18"/>
  <c r="D256" i="18"/>
  <c r="E256" i="18"/>
  <c r="F256" i="18"/>
  <c r="I256" i="18"/>
  <c r="J256" i="18"/>
  <c r="K256" i="18"/>
  <c r="D257" i="18"/>
  <c r="E257" i="18"/>
  <c r="F257" i="18"/>
  <c r="I257" i="18"/>
  <c r="J257" i="18"/>
  <c r="K257" i="18"/>
  <c r="D258" i="18"/>
  <c r="E258" i="18"/>
  <c r="F258" i="18"/>
  <c r="I258" i="18"/>
  <c r="J258" i="18"/>
  <c r="K258" i="18"/>
  <c r="D259" i="18"/>
  <c r="E259" i="18"/>
  <c r="F259" i="18"/>
  <c r="I259" i="18"/>
  <c r="J259" i="18"/>
  <c r="K259" i="18"/>
  <c r="D260" i="18"/>
  <c r="E260" i="18"/>
  <c r="F260" i="18"/>
  <c r="I260" i="18"/>
  <c r="J260" i="18"/>
  <c r="K260" i="18"/>
  <c r="D261" i="18"/>
  <c r="E261" i="18"/>
  <c r="F261" i="18"/>
  <c r="I261" i="18"/>
  <c r="J261" i="18"/>
  <c r="K261" i="18"/>
  <c r="D262" i="18"/>
  <c r="E262" i="18"/>
  <c r="F262" i="18"/>
  <c r="I262" i="18"/>
  <c r="J262" i="18"/>
  <c r="K262" i="18"/>
  <c r="D263" i="18"/>
  <c r="E263" i="18"/>
  <c r="F263" i="18"/>
  <c r="I263" i="18"/>
  <c r="J263" i="18"/>
  <c r="K263" i="18"/>
  <c r="D264" i="18"/>
  <c r="E264" i="18"/>
  <c r="F264" i="18"/>
  <c r="I264" i="18"/>
  <c r="J264" i="18"/>
  <c r="K264" i="18"/>
  <c r="D265" i="18"/>
  <c r="E265" i="18"/>
  <c r="F265" i="18"/>
  <c r="I265" i="18"/>
  <c r="J265" i="18"/>
  <c r="K265" i="18"/>
  <c r="D266" i="18"/>
  <c r="E266" i="18"/>
  <c r="F266" i="18"/>
  <c r="I266" i="18"/>
  <c r="J266" i="18"/>
  <c r="K266" i="18"/>
  <c r="D267" i="18"/>
  <c r="E267" i="18"/>
  <c r="F267" i="18"/>
  <c r="I267" i="18"/>
  <c r="J267" i="18"/>
  <c r="K267" i="18"/>
  <c r="D268" i="18"/>
  <c r="E268" i="18"/>
  <c r="F268" i="18"/>
  <c r="I268" i="18"/>
  <c r="J268" i="18"/>
  <c r="K268" i="18"/>
  <c r="D269" i="18"/>
  <c r="E269" i="18"/>
  <c r="F269" i="18"/>
  <c r="I269" i="18"/>
  <c r="J269" i="18"/>
  <c r="K269" i="18"/>
  <c r="D270" i="18"/>
  <c r="E270" i="18"/>
  <c r="F270" i="18"/>
  <c r="I270" i="18"/>
  <c r="J270" i="18"/>
  <c r="K270" i="18"/>
  <c r="D271" i="18"/>
  <c r="E271" i="18"/>
  <c r="F271" i="18"/>
  <c r="I271" i="18"/>
  <c r="J271" i="18"/>
  <c r="K271" i="18"/>
  <c r="D272" i="18"/>
  <c r="E272" i="18"/>
  <c r="F272" i="18"/>
  <c r="I272" i="18"/>
  <c r="J272" i="18"/>
  <c r="K272" i="18"/>
  <c r="D273" i="18"/>
  <c r="E273" i="18"/>
  <c r="F273" i="18"/>
  <c r="I273" i="18"/>
  <c r="J273" i="18"/>
  <c r="K273" i="18"/>
  <c r="D274" i="18"/>
  <c r="E274" i="18"/>
  <c r="F274" i="18"/>
  <c r="I274" i="18"/>
  <c r="J274" i="18"/>
  <c r="K274" i="18"/>
  <c r="D275" i="18"/>
  <c r="E275" i="18"/>
  <c r="F275" i="18"/>
  <c r="I275" i="18"/>
  <c r="J275" i="18"/>
  <c r="K275" i="18"/>
  <c r="D276" i="18"/>
  <c r="E276" i="18"/>
  <c r="F276" i="18"/>
  <c r="I276" i="18"/>
  <c r="J276" i="18"/>
  <c r="K276" i="18"/>
  <c r="D277" i="18"/>
  <c r="E277" i="18"/>
  <c r="F277" i="18"/>
  <c r="I277" i="18"/>
  <c r="J277" i="18"/>
  <c r="K277" i="18"/>
  <c r="D278" i="18"/>
  <c r="E278" i="18"/>
  <c r="F278" i="18"/>
  <c r="I278" i="18"/>
  <c r="J278" i="18"/>
  <c r="K278" i="18"/>
  <c r="D279" i="18"/>
  <c r="E279" i="18"/>
  <c r="F279" i="18"/>
  <c r="I279" i="18"/>
  <c r="J279" i="18"/>
  <c r="K279" i="18"/>
  <c r="D280" i="18"/>
  <c r="E280" i="18"/>
  <c r="F280" i="18"/>
  <c r="I280" i="18"/>
  <c r="J280" i="18"/>
  <c r="K280" i="18"/>
  <c r="K32" i="18"/>
  <c r="J32" i="18"/>
  <c r="I32" i="18"/>
  <c r="F32" i="18"/>
  <c r="E32" i="18"/>
  <c r="D32" i="18"/>
  <c r="K31" i="18"/>
  <c r="J31" i="18"/>
  <c r="I31" i="18"/>
  <c r="F31" i="18"/>
  <c r="E31" i="18"/>
  <c r="D31" i="18"/>
  <c r="E30" i="15"/>
  <c r="F30" i="15"/>
  <c r="D40" i="15"/>
  <c r="E40" i="15"/>
  <c r="F40" i="15"/>
  <c r="D41" i="15"/>
  <c r="E41" i="15"/>
  <c r="F41" i="15"/>
  <c r="D42" i="15"/>
  <c r="E42" i="15"/>
  <c r="F42" i="15"/>
  <c r="D43" i="15"/>
  <c r="E43" i="15"/>
  <c r="F43" i="15"/>
  <c r="D44" i="15"/>
  <c r="E44" i="15"/>
  <c r="F44" i="15"/>
  <c r="D45" i="15"/>
  <c r="E45" i="15"/>
  <c r="F45" i="15"/>
  <c r="E39" i="15"/>
  <c r="F39" i="15"/>
  <c r="D39" i="15"/>
  <c r="G796" i="11"/>
  <c r="G22" i="17"/>
  <c r="L35" i="15" l="1"/>
  <c r="V41" i="15"/>
  <c r="V40" i="15"/>
  <c r="V44" i="15"/>
  <c r="V39" i="15"/>
  <c r="V42" i="15"/>
  <c r="I33" i="15"/>
  <c r="K33" i="15" s="1"/>
  <c r="L41" i="15"/>
  <c r="L44" i="15"/>
  <c r="L42" i="15"/>
  <c r="L39" i="15"/>
  <c r="L40" i="15"/>
  <c r="K30" i="18"/>
  <c r="J30" i="18"/>
  <c r="L31" i="15"/>
  <c r="L33" i="15"/>
  <c r="L30" i="15"/>
  <c r="N15" i="15"/>
  <c r="P15" i="15"/>
  <c r="O15" i="15"/>
  <c r="N16" i="15"/>
  <c r="P16" i="15"/>
  <c r="O16" i="15"/>
  <c r="N17" i="15"/>
  <c r="P17" i="15"/>
  <c r="O17" i="15"/>
  <c r="N18" i="15"/>
  <c r="P18" i="15"/>
  <c r="O18" i="15"/>
  <c r="N19" i="15"/>
  <c r="P19" i="15"/>
  <c r="O19" i="15"/>
  <c r="N20" i="15"/>
  <c r="P20" i="15"/>
  <c r="O20" i="15"/>
  <c r="N21" i="15"/>
  <c r="P21" i="15"/>
  <c r="O21" i="15"/>
  <c r="P14" i="15"/>
  <c r="O14" i="15"/>
  <c r="N14" i="15"/>
  <c r="P13" i="15"/>
  <c r="O13" i="15"/>
  <c r="N13" i="15"/>
  <c r="D30" i="15"/>
  <c r="AL804" i="11"/>
  <c r="AL802" i="11"/>
  <c r="AL800" i="11"/>
  <c r="C16" i="15" l="1"/>
  <c r="J13" i="15"/>
  <c r="I13" i="15"/>
  <c r="C13" i="15"/>
  <c r="F10" i="15"/>
  <c r="G41" i="2" l="1"/>
  <c r="K411" i="11" l="1"/>
  <c r="J411" i="11"/>
  <c r="I411" i="11"/>
  <c r="BG350" i="11"/>
  <c r="BF350" i="11"/>
  <c r="BE350" i="11"/>
  <c r="BG320" i="11"/>
  <c r="BF320" i="11"/>
  <c r="BE320" i="11"/>
  <c r="E231" i="11"/>
  <c r="J79" i="7" l="1"/>
  <c r="M26" i="14" l="1"/>
  <c r="J26" i="14"/>
  <c r="H26" i="14"/>
  <c r="E302" i="14"/>
  <c r="AA302" i="14" s="1"/>
  <c r="E303" i="14"/>
  <c r="AA303" i="14" s="1"/>
  <c r="E304" i="14"/>
  <c r="AA304" i="14" s="1"/>
  <c r="E305" i="14"/>
  <c r="AA305" i="14" s="1"/>
  <c r="E306" i="14"/>
  <c r="AA306" i="14" s="1"/>
  <c r="E307" i="14"/>
  <c r="AA307" i="14" s="1"/>
  <c r="E308" i="14"/>
  <c r="AA308" i="14" s="1"/>
  <c r="E309" i="14"/>
  <c r="AA309" i="14" s="1"/>
  <c r="E310" i="14"/>
  <c r="AA310" i="14" s="1"/>
  <c r="E311" i="14"/>
  <c r="AA311" i="14" s="1"/>
  <c r="E312" i="14"/>
  <c r="AA312" i="14" s="1"/>
  <c r="M32" i="14"/>
  <c r="M14" i="14" s="1"/>
  <c r="J32" i="14"/>
  <c r="J14" i="14" s="1"/>
  <c r="H32" i="14"/>
  <c r="H14" i="14" s="1"/>
  <c r="L14" i="14"/>
  <c r="L13" i="14"/>
  <c r="G10" i="14"/>
  <c r="S3" i="9"/>
  <c r="S3" i="14" l="1"/>
  <c r="F45" i="12"/>
  <c r="F46" i="12"/>
  <c r="F47" i="12"/>
  <c r="F48" i="12"/>
  <c r="F49" i="12"/>
  <c r="F50" i="12"/>
  <c r="F51" i="12"/>
  <c r="F52" i="12"/>
  <c r="F53" i="12"/>
  <c r="F54" i="12"/>
  <c r="F55" i="12"/>
  <c r="F56" i="12"/>
  <c r="F57" i="12"/>
  <c r="F58" i="12"/>
  <c r="F44" i="12"/>
  <c r="F16" i="12"/>
  <c r="F17" i="12"/>
  <c r="F18" i="12"/>
  <c r="F19" i="12"/>
  <c r="F20" i="12"/>
  <c r="F21" i="12"/>
  <c r="F22" i="12"/>
  <c r="F23" i="12"/>
  <c r="F24" i="12"/>
  <c r="F25" i="12"/>
  <c r="F26" i="12"/>
  <c r="F27" i="12"/>
  <c r="F28" i="12"/>
  <c r="F29" i="12"/>
  <c r="F30" i="12"/>
  <c r="F31" i="12"/>
  <c r="F32" i="12"/>
  <c r="F33" i="12"/>
  <c r="F34" i="12"/>
  <c r="F35" i="12"/>
  <c r="F36" i="12"/>
  <c r="F15" i="12"/>
  <c r="F101" i="13"/>
  <c r="F102" i="13"/>
  <c r="F103" i="13"/>
  <c r="F104" i="13"/>
  <c r="F105" i="13"/>
  <c r="F106" i="13"/>
  <c r="F107" i="13"/>
  <c r="F108" i="13"/>
  <c r="F109" i="13"/>
  <c r="F100" i="13"/>
  <c r="F84" i="13"/>
  <c r="F85" i="13"/>
  <c r="F86" i="13"/>
  <c r="F87" i="13"/>
  <c r="F88" i="13"/>
  <c r="F89" i="13"/>
  <c r="F90" i="13"/>
  <c r="F91" i="13"/>
  <c r="F92" i="13"/>
  <c r="F83" i="13"/>
  <c r="F52" i="13"/>
  <c r="F53" i="13"/>
  <c r="F54" i="13"/>
  <c r="F55" i="13"/>
  <c r="F56" i="13"/>
  <c r="F57" i="13"/>
  <c r="F58" i="13"/>
  <c r="F59" i="13"/>
  <c r="F60" i="13"/>
  <c r="F61" i="13"/>
  <c r="F62" i="13"/>
  <c r="F63" i="13"/>
  <c r="F64" i="13"/>
  <c r="F65" i="13"/>
  <c r="F66" i="13"/>
  <c r="F67" i="13"/>
  <c r="F68" i="13"/>
  <c r="F69" i="13"/>
  <c r="F70" i="13"/>
  <c r="F51" i="13"/>
  <c r="F24" i="13"/>
  <c r="F25" i="13"/>
  <c r="F26" i="13"/>
  <c r="F27" i="13"/>
  <c r="F28" i="13"/>
  <c r="F29" i="13"/>
  <c r="F30" i="13"/>
  <c r="F31" i="13"/>
  <c r="F32" i="13"/>
  <c r="F33" i="13"/>
  <c r="F34" i="13"/>
  <c r="F35" i="13"/>
  <c r="F36" i="13"/>
  <c r="F37" i="13"/>
  <c r="F38" i="13"/>
  <c r="F39" i="13"/>
  <c r="F40" i="13"/>
  <c r="F41" i="13"/>
  <c r="F42" i="13"/>
  <c r="F43" i="13"/>
  <c r="F44" i="13"/>
  <c r="F23" i="13"/>
  <c r="F16" i="4"/>
  <c r="F17" i="4"/>
  <c r="F18" i="4"/>
  <c r="F19" i="4"/>
  <c r="F20" i="4"/>
  <c r="F21" i="4"/>
  <c r="F22" i="4"/>
  <c r="F23" i="4"/>
  <c r="F24" i="4"/>
  <c r="F25" i="4"/>
  <c r="F26" i="4"/>
  <c r="F27" i="4"/>
  <c r="F28" i="4"/>
  <c r="F29" i="4"/>
  <c r="F30" i="4"/>
  <c r="F31" i="4"/>
  <c r="F32" i="4"/>
  <c r="F33" i="4"/>
  <c r="F34" i="4"/>
  <c r="F35" i="4"/>
  <c r="F36" i="4"/>
  <c r="F15" i="4"/>
  <c r="F50" i="4"/>
  <c r="F51" i="4"/>
  <c r="F52" i="4"/>
  <c r="F53" i="4"/>
  <c r="F54" i="4"/>
  <c r="F55" i="4"/>
  <c r="F56" i="4"/>
  <c r="F57" i="4"/>
  <c r="F58" i="4"/>
  <c r="F49" i="4"/>
  <c r="F19" i="5"/>
  <c r="F20" i="5"/>
  <c r="F21" i="5"/>
  <c r="F22" i="5"/>
  <c r="F23" i="5"/>
  <c r="F24" i="5"/>
  <c r="F25" i="5"/>
  <c r="F26" i="5"/>
  <c r="F27" i="5"/>
  <c r="F28" i="5"/>
  <c r="F29" i="5"/>
  <c r="F30" i="5"/>
  <c r="F31" i="5"/>
  <c r="F32" i="5"/>
  <c r="F18" i="5"/>
  <c r="L14" i="9"/>
  <c r="L13" i="9"/>
  <c r="M19" i="5" l="1"/>
  <c r="M20" i="5"/>
  <c r="M21" i="5"/>
  <c r="M22" i="5"/>
  <c r="M23" i="5"/>
  <c r="M24" i="5"/>
  <c r="M25" i="5"/>
  <c r="M26" i="5"/>
  <c r="M27" i="5"/>
  <c r="M28" i="5"/>
  <c r="M29" i="5"/>
  <c r="M30" i="5"/>
  <c r="M31" i="5"/>
  <c r="M32" i="5"/>
  <c r="N50" i="4"/>
  <c r="K50" i="4"/>
  <c r="N51" i="4"/>
  <c r="K51" i="4"/>
  <c r="N52" i="4"/>
  <c r="K52" i="4"/>
  <c r="N53" i="4"/>
  <c r="K53" i="4"/>
  <c r="N54" i="4"/>
  <c r="K54" i="4"/>
  <c r="N55" i="4"/>
  <c r="K55" i="4"/>
  <c r="N56" i="4"/>
  <c r="K56" i="4"/>
  <c r="N57" i="4"/>
  <c r="K57" i="4"/>
  <c r="N58" i="4"/>
  <c r="K58" i="4"/>
  <c r="K49" i="4"/>
  <c r="N49" i="4"/>
  <c r="O16" i="4"/>
  <c r="O17" i="4"/>
  <c r="O18" i="4"/>
  <c r="O19" i="4"/>
  <c r="O20" i="4"/>
  <c r="O21" i="4"/>
  <c r="O22" i="4"/>
  <c r="O23" i="4"/>
  <c r="O24" i="4"/>
  <c r="O25" i="4"/>
  <c r="O26" i="4"/>
  <c r="O27" i="4"/>
  <c r="O28" i="4"/>
  <c r="O29" i="4"/>
  <c r="O30" i="4"/>
  <c r="O31" i="4"/>
  <c r="O32" i="4"/>
  <c r="O33" i="4"/>
  <c r="O34" i="4"/>
  <c r="O35" i="4"/>
  <c r="O36" i="4"/>
  <c r="O15" i="4"/>
  <c r="R109" i="13"/>
  <c r="Q109" i="13"/>
  <c r="P109" i="13"/>
  <c r="R108" i="13"/>
  <c r="Q108" i="13"/>
  <c r="P108" i="13"/>
  <c r="R107" i="13"/>
  <c r="Q107" i="13"/>
  <c r="P107" i="13"/>
  <c r="R106" i="13"/>
  <c r="Q106" i="13"/>
  <c r="P106" i="13"/>
  <c r="R105" i="13"/>
  <c r="Q105" i="13"/>
  <c r="P105" i="13"/>
  <c r="R104" i="13"/>
  <c r="Q104" i="13"/>
  <c r="P104" i="13"/>
  <c r="R103" i="13"/>
  <c r="Q103" i="13"/>
  <c r="P103" i="13"/>
  <c r="R102" i="13"/>
  <c r="Q102" i="13"/>
  <c r="P102" i="13"/>
  <c r="R101" i="13"/>
  <c r="Q101" i="13"/>
  <c r="P101" i="13"/>
  <c r="R92" i="13"/>
  <c r="Q92" i="13"/>
  <c r="P92" i="13"/>
  <c r="R91" i="13"/>
  <c r="Q91" i="13"/>
  <c r="P91" i="13"/>
  <c r="R90" i="13"/>
  <c r="Q90" i="13"/>
  <c r="P90" i="13"/>
  <c r="R89" i="13"/>
  <c r="Q89" i="13"/>
  <c r="P89" i="13"/>
  <c r="R88" i="13"/>
  <c r="Q88" i="13"/>
  <c r="P88" i="13"/>
  <c r="R87" i="13"/>
  <c r="Q87" i="13"/>
  <c r="P87" i="13"/>
  <c r="R86" i="13"/>
  <c r="Q86" i="13"/>
  <c r="P86" i="13"/>
  <c r="R85" i="13"/>
  <c r="Q85" i="13"/>
  <c r="P85" i="13"/>
  <c r="R84" i="13"/>
  <c r="Q84" i="13"/>
  <c r="P84" i="13"/>
  <c r="H411" i="11"/>
  <c r="G411" i="11"/>
  <c r="F411" i="11"/>
  <c r="E411" i="11"/>
  <c r="D411" i="11"/>
  <c r="C411" i="11"/>
  <c r="AX350" i="11"/>
  <c r="AW350" i="11"/>
  <c r="AV350" i="11"/>
  <c r="AU350" i="11"/>
  <c r="AT350" i="11"/>
  <c r="AS350" i="11"/>
  <c r="AR350" i="11"/>
  <c r="AQ350" i="11"/>
  <c r="AP350" i="11"/>
  <c r="AO350" i="11"/>
  <c r="AN350" i="11"/>
  <c r="AM350" i="11"/>
  <c r="AL350" i="11"/>
  <c r="AK350" i="11"/>
  <c r="AJ350" i="11"/>
  <c r="AI350" i="11"/>
  <c r="AH350" i="11"/>
  <c r="AG350" i="11"/>
  <c r="AF350" i="11"/>
  <c r="AE350" i="11"/>
  <c r="AD350" i="11"/>
  <c r="AC350" i="11"/>
  <c r="AB350" i="11"/>
  <c r="AA350" i="11"/>
  <c r="Z350" i="11"/>
  <c r="Y350" i="11"/>
  <c r="X350" i="11"/>
  <c r="W350" i="11"/>
  <c r="V350" i="11"/>
  <c r="U350" i="11"/>
  <c r="T350" i="11"/>
  <c r="S350" i="11"/>
  <c r="R350" i="11"/>
  <c r="Q350" i="11"/>
  <c r="P350" i="11"/>
  <c r="O350" i="11"/>
  <c r="N350" i="11"/>
  <c r="M350" i="11"/>
  <c r="L350" i="11"/>
  <c r="K350" i="11"/>
  <c r="J350" i="11"/>
  <c r="I350" i="11"/>
  <c r="H350" i="11"/>
  <c r="G350" i="11"/>
  <c r="F350" i="11"/>
  <c r="N28" i="9" l="1"/>
  <c r="T819" i="11" s="1"/>
  <c r="M18" i="5"/>
  <c r="N59" i="4"/>
  <c r="S105" i="13"/>
  <c r="S106" i="13"/>
  <c r="S109" i="13"/>
  <c r="S101" i="13"/>
  <c r="S102" i="13"/>
  <c r="S103" i="13"/>
  <c r="S104" i="13"/>
  <c r="S86" i="13"/>
  <c r="S90" i="13"/>
  <c r="S108" i="13"/>
  <c r="S107" i="13"/>
  <c r="S92" i="13"/>
  <c r="S85" i="13"/>
  <c r="S84" i="13"/>
  <c r="S88" i="13"/>
  <c r="S89" i="13"/>
  <c r="S87" i="13"/>
  <c r="S91" i="13"/>
  <c r="E325" i="11"/>
  <c r="E324" i="11"/>
  <c r="E323" i="11"/>
  <c r="E322" i="11"/>
  <c r="E321" i="11"/>
  <c r="AX320" i="11"/>
  <c r="AW320" i="11"/>
  <c r="AV320" i="11"/>
  <c r="AU320" i="11"/>
  <c r="AT320" i="11"/>
  <c r="AS320" i="11"/>
  <c r="AR320" i="11"/>
  <c r="AQ320" i="11"/>
  <c r="AP320" i="11"/>
  <c r="AO320" i="11"/>
  <c r="AN320" i="11"/>
  <c r="AM320" i="11"/>
  <c r="AL320" i="11"/>
  <c r="AK320" i="11"/>
  <c r="AJ320" i="11"/>
  <c r="AI320" i="11"/>
  <c r="AH320" i="11"/>
  <c r="AG320" i="11"/>
  <c r="AF320" i="11"/>
  <c r="AE320" i="11"/>
  <c r="AD320" i="11"/>
  <c r="AC320" i="11"/>
  <c r="AB320" i="11"/>
  <c r="AA320" i="11"/>
  <c r="Z320" i="11"/>
  <c r="Y320" i="11"/>
  <c r="X320" i="11"/>
  <c r="W320" i="11"/>
  <c r="V320" i="11"/>
  <c r="U320" i="11"/>
  <c r="T320" i="11"/>
  <c r="S320" i="11"/>
  <c r="R320" i="11"/>
  <c r="Q320" i="11"/>
  <c r="P320" i="11"/>
  <c r="O320" i="11"/>
  <c r="N320" i="11"/>
  <c r="M320" i="11"/>
  <c r="L320" i="11"/>
  <c r="K320" i="11"/>
  <c r="J320" i="11"/>
  <c r="I320" i="11"/>
  <c r="H320" i="11"/>
  <c r="G320" i="11"/>
  <c r="P25" i="13" l="1"/>
  <c r="Q25" i="13"/>
  <c r="R25" i="13"/>
  <c r="P26" i="13"/>
  <c r="Q26" i="13"/>
  <c r="R26" i="13"/>
  <c r="P27" i="13"/>
  <c r="Q27" i="13"/>
  <c r="R27" i="13"/>
  <c r="P28" i="13"/>
  <c r="Q28" i="13"/>
  <c r="R28" i="13"/>
  <c r="P29" i="13"/>
  <c r="Q29" i="13"/>
  <c r="R29" i="13"/>
  <c r="P30" i="13"/>
  <c r="Q30" i="13"/>
  <c r="R30" i="13"/>
  <c r="P31" i="13"/>
  <c r="Q31" i="13"/>
  <c r="R31" i="13"/>
  <c r="P32" i="13"/>
  <c r="Q32" i="13"/>
  <c r="R32" i="13"/>
  <c r="P33" i="13"/>
  <c r="Q33" i="13"/>
  <c r="R33" i="13"/>
  <c r="P34" i="13"/>
  <c r="Q34" i="13"/>
  <c r="R34" i="13"/>
  <c r="P35" i="13"/>
  <c r="Q35" i="13"/>
  <c r="R35" i="13"/>
  <c r="P36" i="13"/>
  <c r="Q36" i="13"/>
  <c r="R36" i="13"/>
  <c r="P37" i="13"/>
  <c r="Q37" i="13"/>
  <c r="R37" i="13"/>
  <c r="P38" i="13"/>
  <c r="Q38" i="13"/>
  <c r="R38" i="13"/>
  <c r="P39" i="13"/>
  <c r="Q39" i="13"/>
  <c r="R39" i="13"/>
  <c r="P40" i="13"/>
  <c r="Q40" i="13"/>
  <c r="R40" i="13"/>
  <c r="P41" i="13"/>
  <c r="Q41" i="13"/>
  <c r="R41" i="13"/>
  <c r="P42" i="13"/>
  <c r="Q42" i="13"/>
  <c r="R42" i="13"/>
  <c r="P43" i="13"/>
  <c r="Q43" i="13"/>
  <c r="R43" i="13"/>
  <c r="P44" i="13"/>
  <c r="Q44" i="13"/>
  <c r="R44" i="13"/>
  <c r="S71" i="13" l="1"/>
  <c r="S42" i="13"/>
  <c r="S38" i="13"/>
  <c r="S34" i="13"/>
  <c r="S30" i="13"/>
  <c r="S26" i="13"/>
  <c r="S43" i="13"/>
  <c r="S39" i="13"/>
  <c r="S35" i="13"/>
  <c r="S31" i="13"/>
  <c r="S27" i="13"/>
  <c r="S44" i="13"/>
  <c r="S40" i="13"/>
  <c r="S36" i="13"/>
  <c r="S32" i="13"/>
  <c r="S28" i="13"/>
  <c r="S41" i="13"/>
  <c r="S37" i="13"/>
  <c r="S33" i="13"/>
  <c r="S29" i="13"/>
  <c r="S25" i="13"/>
  <c r="E232" i="11"/>
  <c r="E230" i="11"/>
  <c r="E229" i="11"/>
  <c r="E228" i="11"/>
  <c r="E227" i="11"/>
  <c r="E226" i="11"/>
  <c r="E225" i="11"/>
  <c r="E177" i="11"/>
  <c r="E176" i="11"/>
  <c r="E175" i="11"/>
  <c r="O17" i="12"/>
  <c r="P17" i="12"/>
  <c r="Q17" i="12"/>
  <c r="O18" i="12"/>
  <c r="P18" i="12"/>
  <c r="Q18" i="12"/>
  <c r="O19" i="12"/>
  <c r="P19" i="12"/>
  <c r="Q19" i="12"/>
  <c r="O20" i="12"/>
  <c r="P20" i="12"/>
  <c r="Q20" i="12"/>
  <c r="O22" i="12"/>
  <c r="P22" i="12"/>
  <c r="Q22" i="12"/>
  <c r="O23" i="12"/>
  <c r="P23" i="12"/>
  <c r="Q23" i="12"/>
  <c r="O24" i="12"/>
  <c r="P24" i="12"/>
  <c r="Q24" i="12"/>
  <c r="O25" i="12"/>
  <c r="P25" i="12"/>
  <c r="Q25" i="12"/>
  <c r="O26" i="12"/>
  <c r="P26" i="12"/>
  <c r="Q26" i="12"/>
  <c r="O27" i="12"/>
  <c r="P27" i="12"/>
  <c r="Q27" i="12"/>
  <c r="O28" i="12"/>
  <c r="P28" i="12"/>
  <c r="Q28" i="12"/>
  <c r="O31" i="12"/>
  <c r="P31" i="12"/>
  <c r="Q31" i="12"/>
  <c r="O32" i="12"/>
  <c r="P32" i="12"/>
  <c r="Q32" i="12"/>
  <c r="O33" i="12"/>
  <c r="P33" i="12"/>
  <c r="Q33" i="12"/>
  <c r="O34" i="12"/>
  <c r="P34" i="12"/>
  <c r="Q34" i="12"/>
  <c r="O35" i="12"/>
  <c r="P35" i="12"/>
  <c r="Q35" i="12"/>
  <c r="L45" i="12"/>
  <c r="L46" i="12"/>
  <c r="L47" i="12"/>
  <c r="L48" i="12"/>
  <c r="L49" i="12"/>
  <c r="L50" i="12"/>
  <c r="L51" i="12"/>
  <c r="L52" i="12"/>
  <c r="L53" i="12"/>
  <c r="L54" i="12"/>
  <c r="L55" i="12"/>
  <c r="L56" i="12"/>
  <c r="L57" i="12"/>
  <c r="L58" i="12"/>
  <c r="L44" i="12"/>
  <c r="R28" i="12" l="1"/>
  <c r="R20" i="12"/>
  <c r="R35" i="12"/>
  <c r="R31" i="12"/>
  <c r="R27" i="12"/>
  <c r="R23" i="12"/>
  <c r="R19" i="12"/>
  <c r="R32" i="12"/>
  <c r="R24" i="12"/>
  <c r="R33" i="12"/>
  <c r="R25" i="12"/>
  <c r="R22" i="12"/>
  <c r="R17" i="12"/>
  <c r="R34" i="12"/>
  <c r="R26" i="12"/>
  <c r="R18" i="12"/>
  <c r="L59" i="12"/>
  <c r="J98" i="7" l="1"/>
  <c r="J97" i="7"/>
  <c r="J96" i="7"/>
  <c r="J95" i="7"/>
  <c r="J94" i="7"/>
  <c r="J93" i="7"/>
  <c r="J92" i="7"/>
  <c r="J91" i="7"/>
  <c r="J90" i="7"/>
  <c r="J89" i="7"/>
  <c r="J88" i="7"/>
  <c r="J87" i="7"/>
  <c r="J86" i="7"/>
  <c r="J85" i="7"/>
  <c r="J84" i="7"/>
  <c r="J83" i="7"/>
  <c r="J82" i="7"/>
  <c r="J81" i="7"/>
  <c r="J80" i="7"/>
  <c r="J95" i="6"/>
  <c r="J94" i="6"/>
  <c r="J93" i="6"/>
  <c r="J92" i="6"/>
  <c r="J91" i="6"/>
  <c r="J90" i="6"/>
  <c r="J89" i="6"/>
  <c r="J88" i="6"/>
  <c r="J87" i="6"/>
  <c r="J86" i="6"/>
  <c r="J85" i="6"/>
  <c r="J84" i="6"/>
  <c r="J83" i="6"/>
  <c r="J82" i="6"/>
  <c r="J81" i="6"/>
  <c r="J80" i="6"/>
  <c r="J79" i="6"/>
  <c r="J78" i="6"/>
  <c r="J77" i="6"/>
  <c r="J76" i="6"/>
  <c r="J96" i="6" l="1"/>
  <c r="N33" i="9" s="1"/>
  <c r="J99" i="7"/>
  <c r="N31" i="14" s="1"/>
  <c r="C819" i="11" s="1"/>
  <c r="Q819" i="11" l="1"/>
  <c r="J51" i="7"/>
  <c r="K51" i="7" s="1"/>
  <c r="J52" i="7"/>
  <c r="K52" i="7" s="1"/>
  <c r="J53" i="7"/>
  <c r="K53" i="7" s="1"/>
  <c r="J54" i="7"/>
  <c r="K54" i="7" s="1"/>
  <c r="J55" i="7"/>
  <c r="K55" i="7" s="1"/>
  <c r="J56" i="7"/>
  <c r="K56" i="7" s="1"/>
  <c r="J57" i="7"/>
  <c r="K57" i="7" s="1"/>
  <c r="J58" i="7"/>
  <c r="K58" i="7" s="1"/>
  <c r="J59" i="7"/>
  <c r="K59" i="7" s="1"/>
  <c r="J60" i="7"/>
  <c r="K60" i="7" s="1"/>
  <c r="J61" i="7"/>
  <c r="K61" i="7" s="1"/>
  <c r="J62" i="7"/>
  <c r="K62" i="7" s="1"/>
  <c r="J63" i="7"/>
  <c r="K63" i="7" s="1"/>
  <c r="J64" i="7"/>
  <c r="K64" i="7" s="1"/>
  <c r="J65" i="7"/>
  <c r="K65" i="7" s="1"/>
  <c r="J66" i="7"/>
  <c r="K66" i="7" s="1"/>
  <c r="J67" i="7"/>
  <c r="K67" i="7" s="1"/>
  <c r="J68" i="7"/>
  <c r="K68" i="7" s="1"/>
  <c r="I23" i="7"/>
  <c r="J23" i="7" s="1"/>
  <c r="I24" i="7"/>
  <c r="J24" i="7" s="1"/>
  <c r="I25" i="7"/>
  <c r="J25" i="7" s="1"/>
  <c r="I26" i="7"/>
  <c r="J26" i="7" s="1"/>
  <c r="I27" i="7"/>
  <c r="J27" i="7" s="1"/>
  <c r="I28" i="7"/>
  <c r="J28" i="7" s="1"/>
  <c r="I29" i="7"/>
  <c r="J29" i="7" s="1"/>
  <c r="I30" i="7"/>
  <c r="J30" i="7" s="1"/>
  <c r="I31" i="7"/>
  <c r="J31" i="7" s="1"/>
  <c r="I33" i="7"/>
  <c r="J33" i="7" s="1"/>
  <c r="I34" i="7"/>
  <c r="J34" i="7" s="1"/>
  <c r="I35" i="7"/>
  <c r="J35" i="7" s="1"/>
  <c r="I36" i="7"/>
  <c r="I37" i="7"/>
  <c r="J37" i="7" s="1"/>
  <c r="I38" i="7"/>
  <c r="J38" i="7" s="1"/>
  <c r="J49" i="6"/>
  <c r="K49" i="6" s="1"/>
  <c r="J50" i="6"/>
  <c r="K50" i="6" s="1"/>
  <c r="J51" i="6"/>
  <c r="K51" i="6" s="1"/>
  <c r="J52" i="6"/>
  <c r="K52" i="6" s="1"/>
  <c r="J53" i="6"/>
  <c r="K53" i="6" s="1"/>
  <c r="J54" i="6"/>
  <c r="K54" i="6" s="1"/>
  <c r="J55" i="6"/>
  <c r="K55" i="6" s="1"/>
  <c r="J56" i="6"/>
  <c r="K56" i="6" s="1"/>
  <c r="J57" i="6"/>
  <c r="K57" i="6" s="1"/>
  <c r="J58" i="6"/>
  <c r="K58" i="6" s="1"/>
  <c r="J59" i="6"/>
  <c r="K59" i="6" s="1"/>
  <c r="J60" i="6"/>
  <c r="K60" i="6" s="1"/>
  <c r="J61" i="6"/>
  <c r="K61" i="6" s="1"/>
  <c r="J62" i="6"/>
  <c r="K62" i="6" s="1"/>
  <c r="J63" i="6"/>
  <c r="K63" i="6" s="1"/>
  <c r="J64" i="6"/>
  <c r="K64" i="6" s="1"/>
  <c r="J65" i="6"/>
  <c r="K65" i="6" s="1"/>
  <c r="J66" i="6"/>
  <c r="K66" i="6" s="1"/>
  <c r="J67" i="6"/>
  <c r="K67" i="6" s="1"/>
  <c r="I20" i="6"/>
  <c r="J20" i="6" s="1"/>
  <c r="I21" i="6"/>
  <c r="J21" i="6" s="1"/>
  <c r="I22" i="6"/>
  <c r="J22" i="6" s="1"/>
  <c r="I23" i="6"/>
  <c r="J23" i="6" s="1"/>
  <c r="I24" i="6"/>
  <c r="J24" i="6" s="1"/>
  <c r="I25" i="6"/>
  <c r="J25" i="6" s="1"/>
  <c r="I26" i="6"/>
  <c r="J26" i="6" s="1"/>
  <c r="I27" i="6"/>
  <c r="J27" i="6" s="1"/>
  <c r="I28" i="6"/>
  <c r="J28" i="6" s="1"/>
  <c r="I29" i="6"/>
  <c r="J29" i="6" s="1"/>
  <c r="I30" i="6"/>
  <c r="J30" i="6" s="1"/>
  <c r="I31" i="6"/>
  <c r="J31" i="6" s="1"/>
  <c r="I32" i="6"/>
  <c r="J32" i="6" s="1"/>
  <c r="I33" i="6"/>
  <c r="J33" i="6" s="1"/>
  <c r="I34" i="6"/>
  <c r="J34" i="6" s="1"/>
  <c r="I35" i="6"/>
  <c r="J35" i="6" s="1"/>
  <c r="I36" i="6"/>
  <c r="J36" i="6" s="1"/>
  <c r="I37" i="6"/>
  <c r="J37" i="6" s="1"/>
  <c r="I38" i="6"/>
  <c r="J38" i="6" s="1"/>
  <c r="I39" i="6"/>
  <c r="J39" i="6" s="1"/>
  <c r="K16" i="4"/>
  <c r="K17" i="4"/>
  <c r="K18" i="4"/>
  <c r="K19" i="4"/>
  <c r="K20" i="4"/>
  <c r="K21" i="4"/>
  <c r="K22" i="4"/>
  <c r="K23" i="4"/>
  <c r="K24" i="4"/>
  <c r="K25" i="4"/>
  <c r="K26" i="4"/>
  <c r="K27" i="4"/>
  <c r="K28" i="4"/>
  <c r="K29" i="4"/>
  <c r="K30" i="4"/>
  <c r="K31" i="4"/>
  <c r="K32" i="4"/>
  <c r="K33" i="4"/>
  <c r="K34" i="4"/>
  <c r="K35" i="4"/>
  <c r="K36" i="4"/>
  <c r="K15" i="4"/>
  <c r="C843" i="11" l="1"/>
  <c r="E53" i="14" s="1"/>
  <c r="AA53" i="14" s="1"/>
  <c r="C844" i="11"/>
  <c r="E54" i="14" s="1"/>
  <c r="AA54" i="14" s="1"/>
  <c r="C845" i="11"/>
  <c r="E55" i="14" s="1"/>
  <c r="AA55" i="14" s="1"/>
  <c r="C846" i="11"/>
  <c r="E56" i="14" s="1"/>
  <c r="AA56" i="14" s="1"/>
  <c r="C847" i="11"/>
  <c r="E57" i="14" s="1"/>
  <c r="AA57" i="14" s="1"/>
  <c r="C848" i="11"/>
  <c r="E58" i="14" s="1"/>
  <c r="AA58" i="14" s="1"/>
  <c r="C849" i="11"/>
  <c r="E59" i="14" s="1"/>
  <c r="AA59" i="14" s="1"/>
  <c r="C850" i="11"/>
  <c r="E60" i="14" s="1"/>
  <c r="AA60" i="14" s="1"/>
  <c r="C851" i="11"/>
  <c r="E61" i="14" s="1"/>
  <c r="AA61" i="14" s="1"/>
  <c r="C852" i="11"/>
  <c r="E62" i="14" s="1"/>
  <c r="AA62" i="14" s="1"/>
  <c r="C853" i="11"/>
  <c r="E63" i="14" s="1"/>
  <c r="AA63" i="14" s="1"/>
  <c r="C854" i="11"/>
  <c r="E64" i="14" s="1"/>
  <c r="AA64" i="14" s="1"/>
  <c r="C855" i="11"/>
  <c r="E65" i="14" s="1"/>
  <c r="AA65" i="14" s="1"/>
  <c r="C856" i="11"/>
  <c r="E66" i="14" s="1"/>
  <c r="AA66" i="14" s="1"/>
  <c r="C857" i="11"/>
  <c r="E67" i="14" s="1"/>
  <c r="AA67" i="14" s="1"/>
  <c r="C858" i="11"/>
  <c r="E68" i="14" s="1"/>
  <c r="AA68" i="14" s="1"/>
  <c r="C859" i="11"/>
  <c r="E69" i="14" s="1"/>
  <c r="AA69" i="14" s="1"/>
  <c r="C860" i="11"/>
  <c r="E70" i="14" s="1"/>
  <c r="AA70" i="14" s="1"/>
  <c r="C861" i="11"/>
  <c r="E71" i="14" s="1"/>
  <c r="AA71" i="14" s="1"/>
  <c r="C862" i="11"/>
  <c r="E72" i="14" s="1"/>
  <c r="AA72" i="14" s="1"/>
  <c r="C863" i="11"/>
  <c r="E73" i="14" s="1"/>
  <c r="AA73" i="14" s="1"/>
  <c r="C864" i="11"/>
  <c r="E74" i="14" s="1"/>
  <c r="AA74" i="14" s="1"/>
  <c r="C865" i="11"/>
  <c r="E75" i="14" s="1"/>
  <c r="AA75" i="14" s="1"/>
  <c r="C866" i="11"/>
  <c r="E76" i="14" s="1"/>
  <c r="AA76" i="14" s="1"/>
  <c r="C867" i="11"/>
  <c r="E77" i="14" s="1"/>
  <c r="AA77" i="14" s="1"/>
  <c r="C868" i="11"/>
  <c r="E78" i="14" s="1"/>
  <c r="AA78" i="14" s="1"/>
  <c r="C869" i="11"/>
  <c r="E79" i="14" s="1"/>
  <c r="AA79" i="14" s="1"/>
  <c r="C870" i="11"/>
  <c r="E80" i="14" s="1"/>
  <c r="AA80" i="14" s="1"/>
  <c r="C871" i="11"/>
  <c r="E81" i="14" s="1"/>
  <c r="AA81" i="14" s="1"/>
  <c r="C872" i="11"/>
  <c r="E82" i="14" s="1"/>
  <c r="AA82" i="14" s="1"/>
  <c r="C873" i="11"/>
  <c r="E83" i="14" s="1"/>
  <c r="AA83" i="14" s="1"/>
  <c r="C874" i="11"/>
  <c r="E84" i="14" s="1"/>
  <c r="AA84" i="14" s="1"/>
  <c r="C875" i="11"/>
  <c r="E85" i="14" s="1"/>
  <c r="AA85" i="14" s="1"/>
  <c r="C876" i="11"/>
  <c r="E86" i="14" s="1"/>
  <c r="AA86" i="14" s="1"/>
  <c r="C877" i="11"/>
  <c r="E87" i="14" s="1"/>
  <c r="AA87" i="14" s="1"/>
  <c r="C878" i="11"/>
  <c r="E88" i="14" s="1"/>
  <c r="AA88" i="14" s="1"/>
  <c r="C879" i="11"/>
  <c r="E89" i="14" s="1"/>
  <c r="AA89" i="14" s="1"/>
  <c r="C880" i="11"/>
  <c r="E90" i="14" s="1"/>
  <c r="AA90" i="14" s="1"/>
  <c r="C881" i="11"/>
  <c r="E91" i="14" s="1"/>
  <c r="AA91" i="14" s="1"/>
  <c r="C882" i="11"/>
  <c r="E92" i="14" s="1"/>
  <c r="AA92" i="14" s="1"/>
  <c r="C883" i="11"/>
  <c r="E93" i="14" s="1"/>
  <c r="AA93" i="14" s="1"/>
  <c r="C884" i="11"/>
  <c r="E94" i="14" s="1"/>
  <c r="AA94" i="14" s="1"/>
  <c r="C885" i="11"/>
  <c r="E95" i="14" s="1"/>
  <c r="AA95" i="14" s="1"/>
  <c r="C886" i="11"/>
  <c r="E96" i="14" s="1"/>
  <c r="AA96" i="14" s="1"/>
  <c r="C887" i="11"/>
  <c r="E97" i="14" s="1"/>
  <c r="AA97" i="14" s="1"/>
  <c r="C888" i="11"/>
  <c r="E98" i="14" s="1"/>
  <c r="AA98" i="14" s="1"/>
  <c r="C889" i="11"/>
  <c r="E99" i="14" s="1"/>
  <c r="AA99" i="14" s="1"/>
  <c r="C890" i="11"/>
  <c r="E100" i="14" s="1"/>
  <c r="AA100" i="14" s="1"/>
  <c r="C891" i="11"/>
  <c r="E101" i="14" s="1"/>
  <c r="AA101" i="14" s="1"/>
  <c r="C892" i="11"/>
  <c r="E102" i="14" s="1"/>
  <c r="AA102" i="14" s="1"/>
  <c r="C893" i="11"/>
  <c r="E103" i="14" s="1"/>
  <c r="AA103" i="14" s="1"/>
  <c r="C894" i="11"/>
  <c r="E104" i="14" s="1"/>
  <c r="AA104" i="14" s="1"/>
  <c r="C895" i="11"/>
  <c r="E105" i="14" s="1"/>
  <c r="AA105" i="14" s="1"/>
  <c r="C896" i="11"/>
  <c r="E106" i="14" s="1"/>
  <c r="AA106" i="14" s="1"/>
  <c r="C897" i="11"/>
  <c r="E107" i="14" s="1"/>
  <c r="AA107" i="14" s="1"/>
  <c r="C898" i="11"/>
  <c r="E108" i="14" s="1"/>
  <c r="AA108" i="14" s="1"/>
  <c r="C899" i="11"/>
  <c r="E109" i="14" s="1"/>
  <c r="AA109" i="14" s="1"/>
  <c r="C900" i="11"/>
  <c r="E110" i="14" s="1"/>
  <c r="AA110" i="14" s="1"/>
  <c r="C901" i="11"/>
  <c r="E111" i="14" s="1"/>
  <c r="AA111" i="14" s="1"/>
  <c r="C902" i="11"/>
  <c r="E112" i="14" s="1"/>
  <c r="AA112" i="14" s="1"/>
  <c r="C903" i="11"/>
  <c r="E113" i="14" s="1"/>
  <c r="AA113" i="14" s="1"/>
  <c r="C904" i="11"/>
  <c r="E114" i="14" s="1"/>
  <c r="AA114" i="14" s="1"/>
  <c r="C905" i="11"/>
  <c r="E115" i="14" s="1"/>
  <c r="AA115" i="14" s="1"/>
  <c r="C906" i="11"/>
  <c r="E116" i="14" s="1"/>
  <c r="AA116" i="14" s="1"/>
  <c r="C907" i="11"/>
  <c r="E117" i="14" s="1"/>
  <c r="AA117" i="14" s="1"/>
  <c r="C908" i="11"/>
  <c r="E118" i="14" s="1"/>
  <c r="AA118" i="14" s="1"/>
  <c r="C909" i="11"/>
  <c r="E119" i="14" s="1"/>
  <c r="AA119" i="14" s="1"/>
  <c r="C910" i="11"/>
  <c r="E120" i="14" s="1"/>
  <c r="AA120" i="14" s="1"/>
  <c r="C911" i="11"/>
  <c r="E121" i="14" s="1"/>
  <c r="AA121" i="14" s="1"/>
  <c r="C912" i="11"/>
  <c r="E122" i="14" s="1"/>
  <c r="AA122" i="14" s="1"/>
  <c r="C913" i="11"/>
  <c r="E123" i="14" s="1"/>
  <c r="AA123" i="14" s="1"/>
  <c r="C914" i="11"/>
  <c r="E124" i="14" s="1"/>
  <c r="AA124" i="14" s="1"/>
  <c r="C915" i="11"/>
  <c r="E125" i="14" s="1"/>
  <c r="AA125" i="14" s="1"/>
  <c r="C916" i="11"/>
  <c r="E126" i="14" s="1"/>
  <c r="AA126" i="14" s="1"/>
  <c r="C917" i="11"/>
  <c r="E127" i="14" s="1"/>
  <c r="AA127" i="14" s="1"/>
  <c r="C918" i="11"/>
  <c r="E128" i="14" s="1"/>
  <c r="AA128" i="14" s="1"/>
  <c r="C919" i="11"/>
  <c r="E129" i="14" s="1"/>
  <c r="AA129" i="14" s="1"/>
  <c r="C920" i="11"/>
  <c r="E130" i="14" s="1"/>
  <c r="AA130" i="14" s="1"/>
  <c r="C921" i="11"/>
  <c r="E131" i="14" s="1"/>
  <c r="AA131" i="14" s="1"/>
  <c r="C922" i="11"/>
  <c r="E132" i="14" s="1"/>
  <c r="AA132" i="14" s="1"/>
  <c r="C923" i="11"/>
  <c r="E133" i="14" s="1"/>
  <c r="AA133" i="14" s="1"/>
  <c r="C924" i="11"/>
  <c r="E134" i="14" s="1"/>
  <c r="AA134" i="14" s="1"/>
  <c r="C925" i="11"/>
  <c r="E135" i="14" s="1"/>
  <c r="AA135" i="14" s="1"/>
  <c r="C926" i="11"/>
  <c r="E136" i="14" s="1"/>
  <c r="AA136" i="14" s="1"/>
  <c r="C927" i="11"/>
  <c r="E137" i="14" s="1"/>
  <c r="AA137" i="14" s="1"/>
  <c r="C928" i="11"/>
  <c r="E138" i="14" s="1"/>
  <c r="AA138" i="14" s="1"/>
  <c r="C929" i="11"/>
  <c r="E139" i="14" s="1"/>
  <c r="AA139" i="14" s="1"/>
  <c r="C930" i="11"/>
  <c r="E140" i="14" s="1"/>
  <c r="AA140" i="14" s="1"/>
  <c r="C931" i="11"/>
  <c r="E141" i="14" s="1"/>
  <c r="AA141" i="14" s="1"/>
  <c r="C932" i="11"/>
  <c r="E142" i="14" s="1"/>
  <c r="AA142" i="14" s="1"/>
  <c r="C933" i="11"/>
  <c r="E143" i="14" s="1"/>
  <c r="AA143" i="14" s="1"/>
  <c r="C934" i="11"/>
  <c r="E144" i="14" s="1"/>
  <c r="AA144" i="14" s="1"/>
  <c r="C935" i="11"/>
  <c r="E145" i="14" s="1"/>
  <c r="AA145" i="14" s="1"/>
  <c r="C936" i="11"/>
  <c r="E146" i="14" s="1"/>
  <c r="AA146" i="14" s="1"/>
  <c r="C937" i="11"/>
  <c r="E147" i="14" s="1"/>
  <c r="AA147" i="14" s="1"/>
  <c r="C938" i="11"/>
  <c r="E148" i="14" s="1"/>
  <c r="AA148" i="14" s="1"/>
  <c r="C939" i="11"/>
  <c r="E149" i="14" s="1"/>
  <c r="AA149" i="14" s="1"/>
  <c r="C940" i="11"/>
  <c r="E150" i="14" s="1"/>
  <c r="AA150" i="14" s="1"/>
  <c r="C941" i="11"/>
  <c r="E151" i="14" s="1"/>
  <c r="AA151" i="14" s="1"/>
  <c r="C942" i="11"/>
  <c r="E152" i="14" s="1"/>
  <c r="AA152" i="14" s="1"/>
  <c r="C943" i="11"/>
  <c r="E153" i="14" s="1"/>
  <c r="AA153" i="14" s="1"/>
  <c r="C944" i="11"/>
  <c r="E154" i="14" s="1"/>
  <c r="AA154" i="14" s="1"/>
  <c r="C945" i="11"/>
  <c r="E155" i="14" s="1"/>
  <c r="AA155" i="14" s="1"/>
  <c r="C946" i="11"/>
  <c r="E156" i="14" s="1"/>
  <c r="AA156" i="14" s="1"/>
  <c r="C947" i="11"/>
  <c r="E157" i="14" s="1"/>
  <c r="AA157" i="14" s="1"/>
  <c r="C948" i="11"/>
  <c r="E158" i="14" s="1"/>
  <c r="AA158" i="14" s="1"/>
  <c r="C949" i="11"/>
  <c r="E159" i="14" s="1"/>
  <c r="AA159" i="14" s="1"/>
  <c r="C950" i="11"/>
  <c r="E160" i="14" s="1"/>
  <c r="AA160" i="14" s="1"/>
  <c r="C951" i="11"/>
  <c r="E161" i="14" s="1"/>
  <c r="AA161" i="14" s="1"/>
  <c r="C952" i="11"/>
  <c r="E162" i="14" s="1"/>
  <c r="AA162" i="14" s="1"/>
  <c r="C953" i="11"/>
  <c r="E163" i="14" s="1"/>
  <c r="AA163" i="14" s="1"/>
  <c r="C954" i="11"/>
  <c r="E164" i="14" s="1"/>
  <c r="AA164" i="14" s="1"/>
  <c r="C955" i="11"/>
  <c r="E165" i="14" s="1"/>
  <c r="AA165" i="14" s="1"/>
  <c r="C956" i="11"/>
  <c r="E166" i="14" s="1"/>
  <c r="AA166" i="14" s="1"/>
  <c r="C957" i="11"/>
  <c r="E167" i="14" s="1"/>
  <c r="AA167" i="14" s="1"/>
  <c r="C958" i="11"/>
  <c r="E168" i="14" s="1"/>
  <c r="AA168" i="14" s="1"/>
  <c r="C959" i="11"/>
  <c r="E169" i="14" s="1"/>
  <c r="AA169" i="14" s="1"/>
  <c r="C960" i="11"/>
  <c r="E170" i="14" s="1"/>
  <c r="AA170" i="14" s="1"/>
  <c r="C961" i="11"/>
  <c r="E171" i="14" s="1"/>
  <c r="AA171" i="14" s="1"/>
  <c r="C962" i="11"/>
  <c r="E172" i="14" s="1"/>
  <c r="AA172" i="14" s="1"/>
  <c r="C963" i="11"/>
  <c r="E173" i="14" s="1"/>
  <c r="AA173" i="14" s="1"/>
  <c r="C964" i="11"/>
  <c r="E174" i="14" s="1"/>
  <c r="AA174" i="14" s="1"/>
  <c r="C965" i="11"/>
  <c r="E175" i="14" s="1"/>
  <c r="AA175" i="14" s="1"/>
  <c r="C966" i="11"/>
  <c r="E176" i="14" s="1"/>
  <c r="AA176" i="14" s="1"/>
  <c r="C967" i="11"/>
  <c r="E177" i="14" s="1"/>
  <c r="AA177" i="14" s="1"/>
  <c r="C968" i="11"/>
  <c r="E178" i="14" s="1"/>
  <c r="AA178" i="14" s="1"/>
  <c r="C969" i="11"/>
  <c r="E179" i="14" s="1"/>
  <c r="AA179" i="14" s="1"/>
  <c r="C970" i="11"/>
  <c r="E180" i="14" s="1"/>
  <c r="AA180" i="14" s="1"/>
  <c r="C971" i="11"/>
  <c r="E181" i="14" s="1"/>
  <c r="AA181" i="14" s="1"/>
  <c r="C972" i="11"/>
  <c r="E182" i="14" s="1"/>
  <c r="AA182" i="14" s="1"/>
  <c r="C973" i="11"/>
  <c r="E183" i="14" s="1"/>
  <c r="AA183" i="14" s="1"/>
  <c r="C974" i="11"/>
  <c r="E184" i="14" s="1"/>
  <c r="AA184" i="14" s="1"/>
  <c r="C975" i="11"/>
  <c r="E185" i="14" s="1"/>
  <c r="AA185" i="14" s="1"/>
  <c r="C976" i="11"/>
  <c r="E186" i="14" s="1"/>
  <c r="AA186" i="14" s="1"/>
  <c r="C977" i="11"/>
  <c r="E187" i="14" s="1"/>
  <c r="AA187" i="14" s="1"/>
  <c r="C978" i="11"/>
  <c r="E188" i="14" s="1"/>
  <c r="AA188" i="14" s="1"/>
  <c r="C979" i="11"/>
  <c r="E189" i="14" s="1"/>
  <c r="AA189" i="14" s="1"/>
  <c r="C980" i="11"/>
  <c r="E190" i="14" s="1"/>
  <c r="AA190" i="14" s="1"/>
  <c r="C981" i="11"/>
  <c r="E191" i="14" s="1"/>
  <c r="AA191" i="14" s="1"/>
  <c r="C982" i="11"/>
  <c r="E192" i="14" s="1"/>
  <c r="AA192" i="14" s="1"/>
  <c r="C983" i="11"/>
  <c r="E193" i="14" s="1"/>
  <c r="AA193" i="14" s="1"/>
  <c r="C984" i="11"/>
  <c r="E194" i="14" s="1"/>
  <c r="AA194" i="14" s="1"/>
  <c r="C985" i="11"/>
  <c r="E195" i="14" s="1"/>
  <c r="AA195" i="14" s="1"/>
  <c r="C986" i="11"/>
  <c r="E196" i="14" s="1"/>
  <c r="AA196" i="14" s="1"/>
  <c r="C987" i="11"/>
  <c r="E197" i="14" s="1"/>
  <c r="AA197" i="14" s="1"/>
  <c r="C988" i="11"/>
  <c r="E198" i="14" s="1"/>
  <c r="AA198" i="14" s="1"/>
  <c r="C989" i="11"/>
  <c r="E199" i="14" s="1"/>
  <c r="AA199" i="14" s="1"/>
  <c r="C990" i="11"/>
  <c r="E200" i="14" s="1"/>
  <c r="AA200" i="14" s="1"/>
  <c r="C991" i="11"/>
  <c r="E201" i="14" s="1"/>
  <c r="AA201" i="14" s="1"/>
  <c r="C992" i="11"/>
  <c r="E202" i="14" s="1"/>
  <c r="AA202" i="14" s="1"/>
  <c r="C993" i="11"/>
  <c r="E203" i="14" s="1"/>
  <c r="AA203" i="14" s="1"/>
  <c r="C994" i="11"/>
  <c r="E204" i="14" s="1"/>
  <c r="AA204" i="14" s="1"/>
  <c r="C995" i="11"/>
  <c r="E205" i="14" s="1"/>
  <c r="AA205" i="14" s="1"/>
  <c r="C996" i="11"/>
  <c r="E206" i="14" s="1"/>
  <c r="AA206" i="14" s="1"/>
  <c r="C997" i="11"/>
  <c r="E207" i="14" s="1"/>
  <c r="AA207" i="14" s="1"/>
  <c r="C998" i="11"/>
  <c r="E208" i="14" s="1"/>
  <c r="AA208" i="14" s="1"/>
  <c r="C999" i="11"/>
  <c r="E209" i="14" s="1"/>
  <c r="AA209" i="14" s="1"/>
  <c r="C1000" i="11"/>
  <c r="E210" i="14" s="1"/>
  <c r="AA210" i="14" s="1"/>
  <c r="C1001" i="11"/>
  <c r="E211" i="14" s="1"/>
  <c r="AA211" i="14" s="1"/>
  <c r="C1002" i="11"/>
  <c r="E212" i="14" s="1"/>
  <c r="AA212" i="14" s="1"/>
  <c r="C1003" i="11"/>
  <c r="E213" i="14" s="1"/>
  <c r="AA213" i="14" s="1"/>
  <c r="C1004" i="11"/>
  <c r="E214" i="14" s="1"/>
  <c r="AA214" i="14" s="1"/>
  <c r="C1005" i="11"/>
  <c r="E215" i="14" s="1"/>
  <c r="AA215" i="14" s="1"/>
  <c r="C1006" i="11"/>
  <c r="E216" i="14" s="1"/>
  <c r="AA216" i="14" s="1"/>
  <c r="C1007" i="11"/>
  <c r="E217" i="14" s="1"/>
  <c r="AA217" i="14" s="1"/>
  <c r="C1008" i="11"/>
  <c r="E218" i="14" s="1"/>
  <c r="AA218" i="14" s="1"/>
  <c r="C1009" i="11"/>
  <c r="E219" i="14" s="1"/>
  <c r="AA219" i="14" s="1"/>
  <c r="C1010" i="11"/>
  <c r="E220" i="14" s="1"/>
  <c r="AA220" i="14" s="1"/>
  <c r="C1011" i="11"/>
  <c r="E221" i="14" s="1"/>
  <c r="AA221" i="14" s="1"/>
  <c r="C1012" i="11"/>
  <c r="E222" i="14" s="1"/>
  <c r="AA222" i="14" s="1"/>
  <c r="C1013" i="11"/>
  <c r="E223" i="14" s="1"/>
  <c r="AA223" i="14" s="1"/>
  <c r="C1014" i="11"/>
  <c r="E224" i="14" s="1"/>
  <c r="AA224" i="14" s="1"/>
  <c r="C1015" i="11"/>
  <c r="E225" i="14" s="1"/>
  <c r="AA225" i="14" s="1"/>
  <c r="C1016" i="11"/>
  <c r="E226" i="14" s="1"/>
  <c r="AA226" i="14" s="1"/>
  <c r="C1017" i="11"/>
  <c r="E227" i="14" s="1"/>
  <c r="AA227" i="14" s="1"/>
  <c r="C1018" i="11"/>
  <c r="E228" i="14" s="1"/>
  <c r="AA228" i="14" s="1"/>
  <c r="C1019" i="11"/>
  <c r="E229" i="14" s="1"/>
  <c r="AA229" i="14" s="1"/>
  <c r="C1020" i="11"/>
  <c r="E230" i="14" s="1"/>
  <c r="AA230" i="14" s="1"/>
  <c r="C1021" i="11"/>
  <c r="E231" i="14" s="1"/>
  <c r="AA231" i="14" s="1"/>
  <c r="C1022" i="11"/>
  <c r="E232" i="14" s="1"/>
  <c r="AA232" i="14" s="1"/>
  <c r="C1023" i="11"/>
  <c r="E233" i="14" s="1"/>
  <c r="AA233" i="14" s="1"/>
  <c r="C1024" i="11"/>
  <c r="E234" i="14" s="1"/>
  <c r="AA234" i="14" s="1"/>
  <c r="C1025" i="11"/>
  <c r="E235" i="14" s="1"/>
  <c r="AA235" i="14" s="1"/>
  <c r="C1026" i="11"/>
  <c r="E236" i="14" s="1"/>
  <c r="AA236" i="14" s="1"/>
  <c r="C1027" i="11"/>
  <c r="E237" i="14" s="1"/>
  <c r="AA237" i="14" s="1"/>
  <c r="C1028" i="11"/>
  <c r="E238" i="14" s="1"/>
  <c r="AA238" i="14" s="1"/>
  <c r="C1029" i="11"/>
  <c r="E239" i="14" s="1"/>
  <c r="AA239" i="14" s="1"/>
  <c r="C1030" i="11"/>
  <c r="E240" i="14" s="1"/>
  <c r="AA240" i="14" s="1"/>
  <c r="C1031" i="11"/>
  <c r="E241" i="14" s="1"/>
  <c r="AA241" i="14" s="1"/>
  <c r="C1032" i="11"/>
  <c r="E242" i="14" s="1"/>
  <c r="AA242" i="14" s="1"/>
  <c r="C1033" i="11"/>
  <c r="E243" i="14" s="1"/>
  <c r="AA243" i="14" s="1"/>
  <c r="C1034" i="11"/>
  <c r="E244" i="14" s="1"/>
  <c r="AA244" i="14" s="1"/>
  <c r="C1035" i="11"/>
  <c r="E245" i="14" s="1"/>
  <c r="AA245" i="14" s="1"/>
  <c r="C1036" i="11"/>
  <c r="E246" i="14" s="1"/>
  <c r="AA246" i="14" s="1"/>
  <c r="C1037" i="11"/>
  <c r="E247" i="14" s="1"/>
  <c r="AA247" i="14" s="1"/>
  <c r="C1038" i="11"/>
  <c r="E248" i="14" s="1"/>
  <c r="AA248" i="14" s="1"/>
  <c r="C1039" i="11"/>
  <c r="E249" i="14" s="1"/>
  <c r="AA249" i="14" s="1"/>
  <c r="C1040" i="11"/>
  <c r="E250" i="14" s="1"/>
  <c r="AA250" i="14" s="1"/>
  <c r="C1041" i="11"/>
  <c r="E251" i="14" s="1"/>
  <c r="AA251" i="14" s="1"/>
  <c r="C1042" i="11"/>
  <c r="E252" i="14" s="1"/>
  <c r="AA252" i="14" s="1"/>
  <c r="C1043" i="11"/>
  <c r="E253" i="14" s="1"/>
  <c r="AA253" i="14" s="1"/>
  <c r="C1044" i="11"/>
  <c r="E254" i="14" s="1"/>
  <c r="AA254" i="14" s="1"/>
  <c r="C1045" i="11"/>
  <c r="E255" i="14" s="1"/>
  <c r="AA255" i="14" s="1"/>
  <c r="C1046" i="11"/>
  <c r="E256" i="14" s="1"/>
  <c r="AA256" i="14" s="1"/>
  <c r="C1047" i="11"/>
  <c r="E257" i="14" s="1"/>
  <c r="AA257" i="14" s="1"/>
  <c r="C1048" i="11"/>
  <c r="E258" i="14" s="1"/>
  <c r="AA258" i="14" s="1"/>
  <c r="C1049" i="11"/>
  <c r="E259" i="14" s="1"/>
  <c r="AA259" i="14" s="1"/>
  <c r="C1050" i="11"/>
  <c r="E260" i="14" s="1"/>
  <c r="AA260" i="14" s="1"/>
  <c r="C1051" i="11"/>
  <c r="E261" i="14" s="1"/>
  <c r="AA261" i="14" s="1"/>
  <c r="C1052" i="11"/>
  <c r="E262" i="14" s="1"/>
  <c r="AA262" i="14" s="1"/>
  <c r="C1053" i="11"/>
  <c r="E263" i="14" s="1"/>
  <c r="AA263" i="14" s="1"/>
  <c r="C1054" i="11"/>
  <c r="E264" i="14" s="1"/>
  <c r="AA264" i="14" s="1"/>
  <c r="C1055" i="11"/>
  <c r="E265" i="14" s="1"/>
  <c r="AA265" i="14" s="1"/>
  <c r="C1056" i="11"/>
  <c r="E266" i="14" s="1"/>
  <c r="AA266" i="14" s="1"/>
  <c r="C1057" i="11"/>
  <c r="E267" i="14" s="1"/>
  <c r="AA267" i="14" s="1"/>
  <c r="C1058" i="11"/>
  <c r="E268" i="14" s="1"/>
  <c r="AA268" i="14" s="1"/>
  <c r="C1059" i="11"/>
  <c r="E269" i="14" s="1"/>
  <c r="AA269" i="14" s="1"/>
  <c r="C1060" i="11"/>
  <c r="E270" i="14" s="1"/>
  <c r="AA270" i="14" s="1"/>
  <c r="C1061" i="11"/>
  <c r="E271" i="14" s="1"/>
  <c r="AA271" i="14" s="1"/>
  <c r="C1062" i="11"/>
  <c r="E272" i="14" s="1"/>
  <c r="AA272" i="14" s="1"/>
  <c r="C1063" i="11"/>
  <c r="E273" i="14" s="1"/>
  <c r="AA273" i="14" s="1"/>
  <c r="C1064" i="11"/>
  <c r="E274" i="14" s="1"/>
  <c r="AA274" i="14" s="1"/>
  <c r="C1065" i="11"/>
  <c r="E275" i="14" s="1"/>
  <c r="AA275" i="14" s="1"/>
  <c r="C1066" i="11"/>
  <c r="E276" i="14" s="1"/>
  <c r="AA276" i="14" s="1"/>
  <c r="C1067" i="11"/>
  <c r="E277" i="14" s="1"/>
  <c r="AA277" i="14" s="1"/>
  <c r="C1068" i="11"/>
  <c r="E278" i="14" s="1"/>
  <c r="AA278" i="14" s="1"/>
  <c r="C1069" i="11"/>
  <c r="E279" i="14" s="1"/>
  <c r="AA279" i="14" s="1"/>
  <c r="C1070" i="11"/>
  <c r="E280" i="14" s="1"/>
  <c r="AA280" i="14" s="1"/>
  <c r="C1071" i="11"/>
  <c r="E281" i="14" s="1"/>
  <c r="AA281" i="14" s="1"/>
  <c r="C1072" i="11"/>
  <c r="E282" i="14" s="1"/>
  <c r="AA282" i="14" s="1"/>
  <c r="C1073" i="11"/>
  <c r="E283" i="14" s="1"/>
  <c r="AA283" i="14" s="1"/>
  <c r="C1074" i="11"/>
  <c r="E284" i="14" s="1"/>
  <c r="AA284" i="14" s="1"/>
  <c r="C1075" i="11"/>
  <c r="E285" i="14" s="1"/>
  <c r="AA285" i="14" s="1"/>
  <c r="C1076" i="11"/>
  <c r="E286" i="14" s="1"/>
  <c r="AA286" i="14" s="1"/>
  <c r="C1077" i="11"/>
  <c r="E287" i="14" s="1"/>
  <c r="AA287" i="14" s="1"/>
  <c r="C1078" i="11"/>
  <c r="E288" i="14" s="1"/>
  <c r="AA288" i="14" s="1"/>
  <c r="C1079" i="11"/>
  <c r="E289" i="14" s="1"/>
  <c r="AA289" i="14" s="1"/>
  <c r="C1080" i="11"/>
  <c r="E290" i="14" s="1"/>
  <c r="AA290" i="14" s="1"/>
  <c r="C1081" i="11"/>
  <c r="E291" i="14" s="1"/>
  <c r="AA291" i="14" s="1"/>
  <c r="C1082" i="11"/>
  <c r="E292" i="14" s="1"/>
  <c r="AA292" i="14" s="1"/>
  <c r="C1083" i="11"/>
  <c r="E293" i="14" s="1"/>
  <c r="AA293" i="14" s="1"/>
  <c r="C1084" i="11"/>
  <c r="E294" i="14" s="1"/>
  <c r="AA294" i="14" s="1"/>
  <c r="C1085" i="11"/>
  <c r="E295" i="14" s="1"/>
  <c r="AA295" i="14" s="1"/>
  <c r="C1086" i="11"/>
  <c r="E296" i="14" s="1"/>
  <c r="AA296" i="14" s="1"/>
  <c r="C1087" i="11"/>
  <c r="E297" i="14" s="1"/>
  <c r="AA297" i="14" s="1"/>
  <c r="C1088" i="11"/>
  <c r="E298" i="14" s="1"/>
  <c r="AA298" i="14" s="1"/>
  <c r="C1089" i="11"/>
  <c r="E299" i="14" s="1"/>
  <c r="AA299" i="14" s="1"/>
  <c r="C1090" i="11"/>
  <c r="E300" i="14" s="1"/>
  <c r="AA300" i="14" s="1"/>
  <c r="C1091" i="11"/>
  <c r="E301" i="14" s="1"/>
  <c r="AA301" i="14" s="1"/>
  <c r="C842" i="11"/>
  <c r="E52" i="14" s="1"/>
  <c r="AA52" i="14" s="1"/>
  <c r="P52" i="14" l="1"/>
  <c r="P53" i="14" s="1"/>
  <c r="H52" i="14"/>
  <c r="H53" i="14" s="1"/>
  <c r="I52" i="14"/>
  <c r="D876" i="11"/>
  <c r="D1068" i="11"/>
  <c r="D1052" i="11"/>
  <c r="D1013" i="11"/>
  <c r="D1032" i="11"/>
  <c r="D970" i="11"/>
  <c r="D1084" i="11"/>
  <c r="D1080" i="11"/>
  <c r="D1048" i="11"/>
  <c r="D924" i="11"/>
  <c r="D868" i="11"/>
  <c r="D1036" i="11"/>
  <c r="D1022" i="11"/>
  <c r="D908" i="11"/>
  <c r="D852" i="11"/>
  <c r="D1064" i="11"/>
  <c r="D892" i="11"/>
  <c r="D1021" i="11"/>
  <c r="D956" i="11"/>
  <c r="D1088" i="11"/>
  <c r="D1072" i="11"/>
  <c r="D1056" i="11"/>
  <c r="D1040" i="11"/>
  <c r="D1024" i="11"/>
  <c r="D860" i="11"/>
  <c r="D964" i="11"/>
  <c r="D938" i="11"/>
  <c r="D916" i="11"/>
  <c r="D884" i="11"/>
  <c r="D1023" i="11"/>
  <c r="D1008" i="11"/>
  <c r="D1076" i="11"/>
  <c r="D1060" i="11"/>
  <c r="D1044" i="11"/>
  <c r="D1028" i="11"/>
  <c r="D1017" i="11"/>
  <c r="D996" i="11"/>
  <c r="D900" i="11"/>
  <c r="D1063" i="11"/>
  <c r="D1010" i="11"/>
  <c r="D1000" i="11"/>
  <c r="D993" i="11"/>
  <c r="D981" i="11"/>
  <c r="D955" i="11"/>
  <c r="D930" i="11"/>
  <c r="D910" i="11"/>
  <c r="D891" i="11"/>
  <c r="D872" i="11"/>
  <c r="D862" i="11"/>
  <c r="D859" i="11"/>
  <c r="D856" i="11"/>
  <c r="D846" i="11"/>
  <c r="D1089" i="11"/>
  <c r="D1086" i="11"/>
  <c r="D1081" i="11"/>
  <c r="D1078" i="11"/>
  <c r="D1073" i="11"/>
  <c r="D1070" i="11"/>
  <c r="D1065" i="11"/>
  <c r="D1062" i="11"/>
  <c r="D1057" i="11"/>
  <c r="D1054" i="11"/>
  <c r="D1049" i="11"/>
  <c r="D1046" i="11"/>
  <c r="D1041" i="11"/>
  <c r="D1038" i="11"/>
  <c r="D1033" i="11"/>
  <c r="D1030" i="11"/>
  <c r="D1025" i="11"/>
  <c r="D1018" i="11"/>
  <c r="D1015" i="11"/>
  <c r="D1009" i="11"/>
  <c r="D1006" i="11"/>
  <c r="D1002" i="11"/>
  <c r="D999" i="11"/>
  <c r="D992" i="11"/>
  <c r="D988" i="11"/>
  <c r="D984" i="11"/>
  <c r="D980" i="11"/>
  <c r="D976" i="11"/>
  <c r="D973" i="11"/>
  <c r="D967" i="11"/>
  <c r="D961" i="11"/>
  <c r="D957" i="11"/>
  <c r="D954" i="11"/>
  <c r="D950" i="11"/>
  <c r="D946" i="11"/>
  <c r="D943" i="11"/>
  <c r="D939" i="11"/>
  <c r="D936" i="11"/>
  <c r="D932" i="11"/>
  <c r="D929" i="11"/>
  <c r="D925" i="11"/>
  <c r="D922" i="11"/>
  <c r="D919" i="11"/>
  <c r="D913" i="11"/>
  <c r="D909" i="11"/>
  <c r="D906" i="11"/>
  <c r="D903" i="11"/>
  <c r="D897" i="11"/>
  <c r="D893" i="11"/>
  <c r="D890" i="11"/>
  <c r="D887" i="11"/>
  <c r="D881" i="11"/>
  <c r="D877" i="11"/>
  <c r="D874" i="11"/>
  <c r="D865" i="11"/>
  <c r="D861" i="11"/>
  <c r="D858" i="11"/>
  <c r="D855" i="11"/>
  <c r="D849" i="11"/>
  <c r="D1087" i="11"/>
  <c r="D1079" i="11"/>
  <c r="D1071" i="11"/>
  <c r="D1047" i="11"/>
  <c r="D1039" i="11"/>
  <c r="D1031" i="11"/>
  <c r="D1003" i="11"/>
  <c r="D989" i="11"/>
  <c r="D974" i="11"/>
  <c r="D947" i="11"/>
  <c r="D937" i="11"/>
  <c r="D926" i="11"/>
  <c r="D920" i="11"/>
  <c r="D904" i="11"/>
  <c r="D894" i="11"/>
  <c r="D878" i="11"/>
  <c r="D1043" i="11"/>
  <c r="D1035" i="11"/>
  <c r="D1027" i="11"/>
  <c r="D1020" i="11"/>
  <c r="D1012" i="11"/>
  <c r="D1005" i="11"/>
  <c r="D998" i="11"/>
  <c r="D995" i="11"/>
  <c r="D991" i="11"/>
  <c r="D987" i="11"/>
  <c r="D983" i="11"/>
  <c r="D979" i="11"/>
  <c r="D972" i="11"/>
  <c r="D969" i="11"/>
  <c r="D966" i="11"/>
  <c r="D963" i="11"/>
  <c r="D960" i="11"/>
  <c r="D953" i="11"/>
  <c r="D949" i="11"/>
  <c r="D945" i="11"/>
  <c r="D942" i="11"/>
  <c r="D935" i="11"/>
  <c r="D928" i="11"/>
  <c r="D918" i="11"/>
  <c r="D915" i="11"/>
  <c r="D912" i="11"/>
  <c r="D902" i="11"/>
  <c r="D899" i="11"/>
  <c r="D896" i="11"/>
  <c r="D886" i="11"/>
  <c r="D883" i="11"/>
  <c r="D880" i="11"/>
  <c r="D870" i="11"/>
  <c r="D867" i="11"/>
  <c r="D864" i="11"/>
  <c r="D854" i="11"/>
  <c r="D851" i="11"/>
  <c r="D848" i="11"/>
  <c r="D1055" i="11"/>
  <c r="D1016" i="11"/>
  <c r="D1007" i="11"/>
  <c r="D985" i="11"/>
  <c r="D977" i="11"/>
  <c r="D958" i="11"/>
  <c r="D951" i="11"/>
  <c r="D940" i="11"/>
  <c r="D933" i="11"/>
  <c r="D923" i="11"/>
  <c r="D907" i="11"/>
  <c r="D888" i="11"/>
  <c r="D875" i="11"/>
  <c r="D1083" i="11"/>
  <c r="D1075" i="11"/>
  <c r="D1067" i="11"/>
  <c r="D1059" i="11"/>
  <c r="D1051" i="11"/>
  <c r="D1085" i="11"/>
  <c r="D1082" i="11"/>
  <c r="D1077" i="11"/>
  <c r="D1074" i="11"/>
  <c r="D1069" i="11"/>
  <c r="D1066" i="11"/>
  <c r="D1061" i="11"/>
  <c r="D1058" i="11"/>
  <c r="D1053" i="11"/>
  <c r="D1050" i="11"/>
  <c r="D1045" i="11"/>
  <c r="D1042" i="11"/>
  <c r="D1037" i="11"/>
  <c r="D1034" i="11"/>
  <c r="D1029" i="11"/>
  <c r="D1026" i="11"/>
  <c r="D1019" i="11"/>
  <c r="D1014" i="11"/>
  <c r="D1011" i="11"/>
  <c r="D1004" i="11"/>
  <c r="D1001" i="11"/>
  <c r="D997" i="11"/>
  <c r="D994" i="11"/>
  <c r="D990" i="11"/>
  <c r="D986" i="11"/>
  <c r="D982" i="11"/>
  <c r="D978" i="11"/>
  <c r="D975" i="11"/>
  <c r="D971" i="11"/>
  <c r="D968" i="11"/>
  <c r="D965" i="11"/>
  <c r="D962" i="11"/>
  <c r="D959" i="11"/>
  <c r="D952" i="11"/>
  <c r="D948" i="11"/>
  <c r="D944" i="11"/>
  <c r="D941" i="11"/>
  <c r="D934" i="11"/>
  <c r="D931" i="11"/>
  <c r="D927" i="11"/>
  <c r="D921" i="11"/>
  <c r="D917" i="11"/>
  <c r="D914" i="11"/>
  <c r="D911" i="11"/>
  <c r="D905" i="11"/>
  <c r="D901" i="11"/>
  <c r="D898" i="11"/>
  <c r="D895" i="11"/>
  <c r="D889" i="11"/>
  <c r="D885" i="11"/>
  <c r="D882" i="11"/>
  <c r="D879" i="11"/>
  <c r="D873" i="11"/>
  <c r="D869" i="11"/>
  <c r="D866" i="11"/>
  <c r="D863" i="11"/>
  <c r="D857" i="11"/>
  <c r="D853" i="11"/>
  <c r="D850" i="11"/>
  <c r="D847" i="11"/>
  <c r="D1090" i="11"/>
  <c r="D1091" i="11"/>
  <c r="D871" i="11"/>
  <c r="D843" i="11"/>
  <c r="D845" i="11"/>
  <c r="D844" i="11"/>
  <c r="D842" i="11"/>
  <c r="P54" i="14" l="1"/>
  <c r="P55" i="14" s="1"/>
  <c r="P56" i="14" s="1"/>
  <c r="I53" i="14"/>
  <c r="I54" i="14" s="1"/>
  <c r="I55" i="14" s="1"/>
  <c r="I56" i="14" s="1"/>
  <c r="H54" i="14"/>
  <c r="H55" i="14" s="1"/>
  <c r="E842" i="11"/>
  <c r="F842" i="11" s="1"/>
  <c r="P57" i="14" l="1"/>
  <c r="P58" i="14" s="1"/>
  <c r="P59" i="14" s="1"/>
  <c r="I57" i="14"/>
  <c r="I58" i="14" s="1"/>
  <c r="H56" i="14"/>
  <c r="H57" i="14" s="1"/>
  <c r="H58" i="14" s="1"/>
  <c r="H59" i="14" s="1"/>
  <c r="E54" i="9"/>
  <c r="D53" i="15"/>
  <c r="E843" i="11"/>
  <c r="F843" i="11" s="1"/>
  <c r="I59" i="14" l="1"/>
  <c r="I60" i="14" s="1"/>
  <c r="P60" i="14"/>
  <c r="H60" i="14"/>
  <c r="O54" i="9"/>
  <c r="I54" i="9"/>
  <c r="O53" i="15" s="1"/>
  <c r="AA54" i="9"/>
  <c r="P54" i="9"/>
  <c r="S53" i="15" s="1"/>
  <c r="K53" i="15"/>
  <c r="J53" i="15"/>
  <c r="G53" i="15"/>
  <c r="F53" i="15"/>
  <c r="I53" i="15"/>
  <c r="H53" i="15"/>
  <c r="X842" i="11"/>
  <c r="AD842" i="11"/>
  <c r="K54" i="9" s="1"/>
  <c r="P53" i="15" s="1"/>
  <c r="AC842" i="11"/>
  <c r="AB842" i="11"/>
  <c r="AA842" i="11"/>
  <c r="W53" i="15"/>
  <c r="Y53" i="15"/>
  <c r="X53" i="15"/>
  <c r="V53" i="15"/>
  <c r="E55" i="9"/>
  <c r="D54" i="15"/>
  <c r="W842" i="11"/>
  <c r="Z842" i="11"/>
  <c r="H54" i="9" s="1"/>
  <c r="Y842" i="11"/>
  <c r="E844" i="11"/>
  <c r="P61" i="14" l="1"/>
  <c r="P62" i="14" s="1"/>
  <c r="H61" i="14"/>
  <c r="I61" i="14"/>
  <c r="I62" i="14" s="1"/>
  <c r="I63" i="14" s="1"/>
  <c r="I64" i="14" s="1"/>
  <c r="I65" i="14" s="1"/>
  <c r="I66" i="14" s="1"/>
  <c r="I67" i="14" s="1"/>
  <c r="I68" i="14" s="1"/>
  <c r="I69" i="14" s="1"/>
  <c r="I70" i="14" s="1"/>
  <c r="I71" i="14" s="1"/>
  <c r="I72" i="14" s="1"/>
  <c r="I73" i="14" s="1"/>
  <c r="I74" i="14" s="1"/>
  <c r="I75" i="14" s="1"/>
  <c r="I76" i="14" s="1"/>
  <c r="I77" i="14" s="1"/>
  <c r="I78" i="14" s="1"/>
  <c r="I79" i="14" s="1"/>
  <c r="I80" i="14" s="1"/>
  <c r="I81" i="14" s="1"/>
  <c r="I82" i="14" s="1"/>
  <c r="I83" i="14" s="1"/>
  <c r="I84" i="14" s="1"/>
  <c r="I85" i="14" s="1"/>
  <c r="I86" i="14" s="1"/>
  <c r="I87" i="14" s="1"/>
  <c r="I88" i="14" s="1"/>
  <c r="I89" i="14" s="1"/>
  <c r="I90" i="14" s="1"/>
  <c r="I91" i="14" s="1"/>
  <c r="I92" i="14" s="1"/>
  <c r="I93" i="14" s="1"/>
  <c r="I94" i="14" s="1"/>
  <c r="I95" i="14" s="1"/>
  <c r="I96" i="14" s="1"/>
  <c r="I97" i="14" s="1"/>
  <c r="I98" i="14" s="1"/>
  <c r="I99" i="14" s="1"/>
  <c r="I100" i="14" s="1"/>
  <c r="I101" i="14" s="1"/>
  <c r="I102" i="14" s="1"/>
  <c r="I103" i="14" s="1"/>
  <c r="I104" i="14" s="1"/>
  <c r="I105" i="14" s="1"/>
  <c r="I106" i="14" s="1"/>
  <c r="I107" i="14" s="1"/>
  <c r="I108" i="14" s="1"/>
  <c r="I109" i="14" s="1"/>
  <c r="I110" i="14" s="1"/>
  <c r="I111" i="14" s="1"/>
  <c r="I112" i="14" s="1"/>
  <c r="I113" i="14" s="1"/>
  <c r="I114" i="14" s="1"/>
  <c r="I115" i="14" s="1"/>
  <c r="I116" i="14" s="1"/>
  <c r="I117" i="14" s="1"/>
  <c r="I118" i="14" s="1"/>
  <c r="I119" i="14" s="1"/>
  <c r="I120" i="14" s="1"/>
  <c r="I121" i="14" s="1"/>
  <c r="I122" i="14" s="1"/>
  <c r="I123" i="14" s="1"/>
  <c r="I124" i="14" s="1"/>
  <c r="I125" i="14" s="1"/>
  <c r="I126" i="14" s="1"/>
  <c r="I127" i="14" s="1"/>
  <c r="I128" i="14" s="1"/>
  <c r="I129" i="14" s="1"/>
  <c r="I130" i="14" s="1"/>
  <c r="I131" i="14" s="1"/>
  <c r="I132" i="14" s="1"/>
  <c r="I133" i="14" s="1"/>
  <c r="I134" i="14" s="1"/>
  <c r="I135" i="14" s="1"/>
  <c r="I136" i="14" s="1"/>
  <c r="I137" i="14" s="1"/>
  <c r="I138" i="14" s="1"/>
  <c r="I139" i="14" s="1"/>
  <c r="I140" i="14" s="1"/>
  <c r="I141" i="14" s="1"/>
  <c r="I142" i="14" s="1"/>
  <c r="I143" i="14" s="1"/>
  <c r="I144" i="14" s="1"/>
  <c r="I145" i="14" s="1"/>
  <c r="I146" i="14" s="1"/>
  <c r="I147" i="14" s="1"/>
  <c r="I148" i="14" s="1"/>
  <c r="I149" i="14" s="1"/>
  <c r="I150" i="14" s="1"/>
  <c r="I151" i="14" s="1"/>
  <c r="I152" i="14" s="1"/>
  <c r="I153" i="14" s="1"/>
  <c r="I154" i="14" s="1"/>
  <c r="I155" i="14" s="1"/>
  <c r="I156" i="14" s="1"/>
  <c r="I157" i="14" s="1"/>
  <c r="I158" i="14" s="1"/>
  <c r="I159" i="14" s="1"/>
  <c r="I160" i="14" s="1"/>
  <c r="I161" i="14" s="1"/>
  <c r="I162" i="14" s="1"/>
  <c r="I163" i="14" s="1"/>
  <c r="I164" i="14" s="1"/>
  <c r="I165" i="14" s="1"/>
  <c r="I166" i="14" s="1"/>
  <c r="I167" i="14" s="1"/>
  <c r="I168" i="14" s="1"/>
  <c r="I169" i="14" s="1"/>
  <c r="I170" i="14" s="1"/>
  <c r="I171" i="14" s="1"/>
  <c r="I172" i="14" s="1"/>
  <c r="I173" i="14" s="1"/>
  <c r="I174" i="14" s="1"/>
  <c r="I175" i="14" s="1"/>
  <c r="I176" i="14" s="1"/>
  <c r="I177" i="14" s="1"/>
  <c r="I178" i="14" s="1"/>
  <c r="I179" i="14" s="1"/>
  <c r="I180" i="14" s="1"/>
  <c r="I181" i="14" s="1"/>
  <c r="I182" i="14" s="1"/>
  <c r="I183" i="14" s="1"/>
  <c r="I184" i="14" s="1"/>
  <c r="I185" i="14" s="1"/>
  <c r="I186" i="14" s="1"/>
  <c r="I187" i="14" s="1"/>
  <c r="I188" i="14" s="1"/>
  <c r="I189" i="14" s="1"/>
  <c r="I190" i="14" s="1"/>
  <c r="I191" i="14" s="1"/>
  <c r="I192" i="14" s="1"/>
  <c r="I193" i="14" s="1"/>
  <c r="I194" i="14" s="1"/>
  <c r="I195" i="14" s="1"/>
  <c r="I196" i="14" s="1"/>
  <c r="I197" i="14" s="1"/>
  <c r="I198" i="14" s="1"/>
  <c r="I199" i="14" s="1"/>
  <c r="I200" i="14" s="1"/>
  <c r="I201" i="14" s="1"/>
  <c r="I202" i="14" s="1"/>
  <c r="I203" i="14" s="1"/>
  <c r="I204" i="14" s="1"/>
  <c r="I205" i="14" s="1"/>
  <c r="I206" i="14" s="1"/>
  <c r="I207" i="14" s="1"/>
  <c r="I208" i="14" s="1"/>
  <c r="I209" i="14" s="1"/>
  <c r="I210" i="14" s="1"/>
  <c r="I211" i="14" s="1"/>
  <c r="I212" i="14" s="1"/>
  <c r="I213" i="14" s="1"/>
  <c r="I214" i="14" s="1"/>
  <c r="I215" i="14" s="1"/>
  <c r="I216" i="14" s="1"/>
  <c r="I217" i="14" s="1"/>
  <c r="I218" i="14" s="1"/>
  <c r="I219" i="14" s="1"/>
  <c r="I220" i="14" s="1"/>
  <c r="I221" i="14" s="1"/>
  <c r="I222" i="14" s="1"/>
  <c r="I223" i="14" s="1"/>
  <c r="I224" i="14" s="1"/>
  <c r="I225" i="14" s="1"/>
  <c r="I226" i="14" s="1"/>
  <c r="I227" i="14" s="1"/>
  <c r="I228" i="14" s="1"/>
  <c r="I229" i="14" s="1"/>
  <c r="I230" i="14" s="1"/>
  <c r="I231" i="14" s="1"/>
  <c r="I232" i="14" s="1"/>
  <c r="I233" i="14" s="1"/>
  <c r="I234" i="14" s="1"/>
  <c r="I235" i="14" s="1"/>
  <c r="I236" i="14" s="1"/>
  <c r="I237" i="14" s="1"/>
  <c r="I238" i="14" s="1"/>
  <c r="I239" i="14" s="1"/>
  <c r="I240" i="14" s="1"/>
  <c r="I241" i="14" s="1"/>
  <c r="I242" i="14" s="1"/>
  <c r="I243" i="14" s="1"/>
  <c r="I244" i="14" s="1"/>
  <c r="I245" i="14" s="1"/>
  <c r="I246" i="14" s="1"/>
  <c r="I247" i="14" s="1"/>
  <c r="I248" i="14" s="1"/>
  <c r="I249" i="14" s="1"/>
  <c r="I250" i="14" s="1"/>
  <c r="I251" i="14" s="1"/>
  <c r="I252" i="14" s="1"/>
  <c r="I253" i="14" s="1"/>
  <c r="I254" i="14" s="1"/>
  <c r="I255" i="14" s="1"/>
  <c r="I256" i="14" s="1"/>
  <c r="I257" i="14" s="1"/>
  <c r="I258" i="14" s="1"/>
  <c r="I259" i="14" s="1"/>
  <c r="I260" i="14" s="1"/>
  <c r="I261" i="14" s="1"/>
  <c r="I262" i="14" s="1"/>
  <c r="I263" i="14" s="1"/>
  <c r="I264" i="14" s="1"/>
  <c r="I265" i="14" s="1"/>
  <c r="I266" i="14" s="1"/>
  <c r="I267" i="14" s="1"/>
  <c r="I268" i="14" s="1"/>
  <c r="I269" i="14" s="1"/>
  <c r="I270" i="14" s="1"/>
  <c r="I271" i="14" s="1"/>
  <c r="I272" i="14" s="1"/>
  <c r="I273" i="14" s="1"/>
  <c r="I274" i="14" s="1"/>
  <c r="I275" i="14" s="1"/>
  <c r="I276" i="14" s="1"/>
  <c r="I277" i="14" s="1"/>
  <c r="I278" i="14" s="1"/>
  <c r="I279" i="14" s="1"/>
  <c r="I280" i="14" s="1"/>
  <c r="I281" i="14" s="1"/>
  <c r="I282" i="14" s="1"/>
  <c r="I283" i="14" s="1"/>
  <c r="I284" i="14" s="1"/>
  <c r="I285" i="14" s="1"/>
  <c r="I286" i="14" s="1"/>
  <c r="I287" i="14" s="1"/>
  <c r="I288" i="14" s="1"/>
  <c r="I289" i="14" s="1"/>
  <c r="I290" i="14" s="1"/>
  <c r="I291" i="14" s="1"/>
  <c r="I292" i="14" s="1"/>
  <c r="I293" i="14" s="1"/>
  <c r="I294" i="14" s="1"/>
  <c r="I295" i="14" s="1"/>
  <c r="I296" i="14" s="1"/>
  <c r="I297" i="14" s="1"/>
  <c r="I298" i="14" s="1"/>
  <c r="I299" i="14" s="1"/>
  <c r="I300" i="14" s="1"/>
  <c r="I301" i="14" s="1"/>
  <c r="I302" i="14" s="1"/>
  <c r="I303" i="14" s="1"/>
  <c r="I304" i="14" s="1"/>
  <c r="I305" i="14" s="1"/>
  <c r="I306" i="14" s="1"/>
  <c r="I307" i="14" s="1"/>
  <c r="I308" i="14" s="1"/>
  <c r="I309" i="14" s="1"/>
  <c r="I310" i="14" s="1"/>
  <c r="I311" i="14" s="1"/>
  <c r="I312" i="14" s="1"/>
  <c r="O55" i="9"/>
  <c r="I55" i="9"/>
  <c r="AA55" i="9"/>
  <c r="P55" i="9"/>
  <c r="S54" i="15" s="1"/>
  <c r="D55" i="15"/>
  <c r="K55" i="15" s="1"/>
  <c r="F844" i="11"/>
  <c r="I54" i="15"/>
  <c r="G54" i="15"/>
  <c r="K54" i="15"/>
  <c r="H54" i="15"/>
  <c r="F54" i="15"/>
  <c r="J54" i="15"/>
  <c r="X843" i="11"/>
  <c r="AB843" i="11"/>
  <c r="AC843" i="11"/>
  <c r="AD843" i="11"/>
  <c r="AA843" i="11"/>
  <c r="N53" i="15"/>
  <c r="E56" i="9"/>
  <c r="X54" i="15"/>
  <c r="W54" i="15"/>
  <c r="Y54" i="15"/>
  <c r="V54" i="15"/>
  <c r="Z843" i="11"/>
  <c r="W843" i="11"/>
  <c r="Y843" i="11"/>
  <c r="E845" i="11"/>
  <c r="P63" i="14" l="1"/>
  <c r="P64" i="14" s="1"/>
  <c r="P65" i="14" s="1"/>
  <c r="P66" i="14" s="1"/>
  <c r="P67" i="14" s="1"/>
  <c r="P68" i="14" s="1"/>
  <c r="P69" i="14" s="1"/>
  <c r="P70" i="14" s="1"/>
  <c r="P71" i="14" s="1"/>
  <c r="P72" i="14" s="1"/>
  <c r="P73" i="14" s="1"/>
  <c r="P74" i="14" s="1"/>
  <c r="P75" i="14" s="1"/>
  <c r="P76" i="14" s="1"/>
  <c r="P77" i="14" s="1"/>
  <c r="P78" i="14" s="1"/>
  <c r="P79" i="14" s="1"/>
  <c r="P80" i="14" s="1"/>
  <c r="P81" i="14" s="1"/>
  <c r="P82" i="14" s="1"/>
  <c r="P83" i="14" s="1"/>
  <c r="P84" i="14" s="1"/>
  <c r="P85" i="14" s="1"/>
  <c r="P86" i="14" s="1"/>
  <c r="P87" i="14" s="1"/>
  <c r="P88" i="14" s="1"/>
  <c r="P89" i="14" s="1"/>
  <c r="P90" i="14" s="1"/>
  <c r="P91" i="14" s="1"/>
  <c r="P92" i="14" s="1"/>
  <c r="P93" i="14" s="1"/>
  <c r="P94" i="14" s="1"/>
  <c r="P95" i="14" s="1"/>
  <c r="P96" i="14" s="1"/>
  <c r="P97" i="14" s="1"/>
  <c r="P98" i="14" s="1"/>
  <c r="P99" i="14" s="1"/>
  <c r="P100" i="14" s="1"/>
  <c r="P101" i="14" s="1"/>
  <c r="P102" i="14" s="1"/>
  <c r="P103" i="14" s="1"/>
  <c r="P104" i="14" s="1"/>
  <c r="P105" i="14" s="1"/>
  <c r="P106" i="14" s="1"/>
  <c r="P107" i="14" s="1"/>
  <c r="P108" i="14" s="1"/>
  <c r="P109" i="14" s="1"/>
  <c r="P110" i="14" s="1"/>
  <c r="P111" i="14" s="1"/>
  <c r="P112" i="14" s="1"/>
  <c r="P113" i="14" s="1"/>
  <c r="P114" i="14" s="1"/>
  <c r="P115" i="14" s="1"/>
  <c r="P116" i="14" s="1"/>
  <c r="P117" i="14" s="1"/>
  <c r="P118" i="14" s="1"/>
  <c r="P119" i="14" s="1"/>
  <c r="P120" i="14" s="1"/>
  <c r="P121" i="14" s="1"/>
  <c r="P122" i="14" s="1"/>
  <c r="P123" i="14" s="1"/>
  <c r="P124" i="14" s="1"/>
  <c r="P125" i="14" s="1"/>
  <c r="P126" i="14" s="1"/>
  <c r="P127" i="14" s="1"/>
  <c r="P128" i="14" s="1"/>
  <c r="P129" i="14" s="1"/>
  <c r="P130" i="14" s="1"/>
  <c r="P131" i="14" s="1"/>
  <c r="P132" i="14" s="1"/>
  <c r="P133" i="14" s="1"/>
  <c r="P134" i="14" s="1"/>
  <c r="P135" i="14" s="1"/>
  <c r="P136" i="14" s="1"/>
  <c r="P137" i="14" s="1"/>
  <c r="P138" i="14" s="1"/>
  <c r="P139" i="14" s="1"/>
  <c r="P140" i="14" s="1"/>
  <c r="P141" i="14" s="1"/>
  <c r="P142" i="14" s="1"/>
  <c r="P143" i="14" s="1"/>
  <c r="P144" i="14" s="1"/>
  <c r="P145" i="14" s="1"/>
  <c r="P146" i="14" s="1"/>
  <c r="P147" i="14" s="1"/>
  <c r="P148" i="14" s="1"/>
  <c r="P149" i="14" s="1"/>
  <c r="P150" i="14" s="1"/>
  <c r="P151" i="14" s="1"/>
  <c r="P152" i="14" s="1"/>
  <c r="P153" i="14" s="1"/>
  <c r="P154" i="14" s="1"/>
  <c r="P155" i="14" s="1"/>
  <c r="P156" i="14" s="1"/>
  <c r="P157" i="14" s="1"/>
  <c r="P158" i="14" s="1"/>
  <c r="P159" i="14" s="1"/>
  <c r="P160" i="14" s="1"/>
  <c r="P161" i="14" s="1"/>
  <c r="P162" i="14" s="1"/>
  <c r="P163" i="14" s="1"/>
  <c r="P164" i="14" s="1"/>
  <c r="P165" i="14" s="1"/>
  <c r="P166" i="14" s="1"/>
  <c r="P167" i="14" s="1"/>
  <c r="P168" i="14" s="1"/>
  <c r="P169" i="14" s="1"/>
  <c r="P170" i="14" s="1"/>
  <c r="P171" i="14" s="1"/>
  <c r="P172" i="14" s="1"/>
  <c r="P173" i="14" s="1"/>
  <c r="P174" i="14" s="1"/>
  <c r="P175" i="14" s="1"/>
  <c r="P176" i="14" s="1"/>
  <c r="P177" i="14" s="1"/>
  <c r="P178" i="14" s="1"/>
  <c r="P179" i="14" s="1"/>
  <c r="P180" i="14" s="1"/>
  <c r="P181" i="14" s="1"/>
  <c r="P182" i="14" s="1"/>
  <c r="P183" i="14" s="1"/>
  <c r="P184" i="14" s="1"/>
  <c r="P185" i="14" s="1"/>
  <c r="P186" i="14" s="1"/>
  <c r="P187" i="14" s="1"/>
  <c r="P188" i="14" s="1"/>
  <c r="P189" i="14" s="1"/>
  <c r="P190" i="14" s="1"/>
  <c r="P191" i="14" s="1"/>
  <c r="P192" i="14" s="1"/>
  <c r="P193" i="14" s="1"/>
  <c r="P194" i="14" s="1"/>
  <c r="P195" i="14" s="1"/>
  <c r="P196" i="14" s="1"/>
  <c r="P197" i="14" s="1"/>
  <c r="P198" i="14" s="1"/>
  <c r="P199" i="14" s="1"/>
  <c r="P200" i="14" s="1"/>
  <c r="P201" i="14" s="1"/>
  <c r="P202" i="14" s="1"/>
  <c r="P203" i="14" s="1"/>
  <c r="P204" i="14" s="1"/>
  <c r="P205" i="14" s="1"/>
  <c r="P206" i="14" s="1"/>
  <c r="P207" i="14" s="1"/>
  <c r="P208" i="14" s="1"/>
  <c r="P209" i="14" s="1"/>
  <c r="P210" i="14" s="1"/>
  <c r="P211" i="14" s="1"/>
  <c r="P212" i="14" s="1"/>
  <c r="P213" i="14" s="1"/>
  <c r="P214" i="14" s="1"/>
  <c r="P215" i="14" s="1"/>
  <c r="P216" i="14" s="1"/>
  <c r="P217" i="14" s="1"/>
  <c r="P218" i="14" s="1"/>
  <c r="P219" i="14" s="1"/>
  <c r="P220" i="14" s="1"/>
  <c r="P221" i="14" s="1"/>
  <c r="P222" i="14" s="1"/>
  <c r="P223" i="14" s="1"/>
  <c r="P224" i="14" s="1"/>
  <c r="P225" i="14" s="1"/>
  <c r="P226" i="14" s="1"/>
  <c r="P227" i="14" s="1"/>
  <c r="P228" i="14" s="1"/>
  <c r="P229" i="14" s="1"/>
  <c r="P230" i="14" s="1"/>
  <c r="P231" i="14" s="1"/>
  <c r="P232" i="14" s="1"/>
  <c r="P233" i="14" s="1"/>
  <c r="P234" i="14" s="1"/>
  <c r="P235" i="14" s="1"/>
  <c r="P236" i="14" s="1"/>
  <c r="P237" i="14" s="1"/>
  <c r="P238" i="14" s="1"/>
  <c r="P239" i="14" s="1"/>
  <c r="P240" i="14" s="1"/>
  <c r="P241" i="14" s="1"/>
  <c r="P242" i="14" s="1"/>
  <c r="P243" i="14" s="1"/>
  <c r="P244" i="14" s="1"/>
  <c r="P245" i="14" s="1"/>
  <c r="P246" i="14" s="1"/>
  <c r="P247" i="14" s="1"/>
  <c r="P248" i="14" s="1"/>
  <c r="P249" i="14" s="1"/>
  <c r="P250" i="14" s="1"/>
  <c r="P251" i="14" s="1"/>
  <c r="P252" i="14" s="1"/>
  <c r="P253" i="14" s="1"/>
  <c r="P254" i="14" s="1"/>
  <c r="P255" i="14" s="1"/>
  <c r="P256" i="14" s="1"/>
  <c r="P257" i="14" s="1"/>
  <c r="P258" i="14" s="1"/>
  <c r="P259" i="14" s="1"/>
  <c r="P260" i="14" s="1"/>
  <c r="P261" i="14" s="1"/>
  <c r="P262" i="14" s="1"/>
  <c r="P263" i="14" s="1"/>
  <c r="P264" i="14" s="1"/>
  <c r="P265" i="14" s="1"/>
  <c r="P266" i="14" s="1"/>
  <c r="P267" i="14" s="1"/>
  <c r="P268" i="14" s="1"/>
  <c r="P269" i="14" s="1"/>
  <c r="P270" i="14" s="1"/>
  <c r="P271" i="14" s="1"/>
  <c r="P272" i="14" s="1"/>
  <c r="P273" i="14" s="1"/>
  <c r="P274" i="14" s="1"/>
  <c r="P275" i="14" s="1"/>
  <c r="P276" i="14" s="1"/>
  <c r="P277" i="14" s="1"/>
  <c r="P278" i="14" s="1"/>
  <c r="P279" i="14" s="1"/>
  <c r="P280" i="14" s="1"/>
  <c r="P281" i="14" s="1"/>
  <c r="P282" i="14" s="1"/>
  <c r="P283" i="14" s="1"/>
  <c r="P284" i="14" s="1"/>
  <c r="P285" i="14" s="1"/>
  <c r="P286" i="14" s="1"/>
  <c r="P287" i="14" s="1"/>
  <c r="P288" i="14" s="1"/>
  <c r="P289" i="14" s="1"/>
  <c r="P290" i="14" s="1"/>
  <c r="P291" i="14" s="1"/>
  <c r="P292" i="14" s="1"/>
  <c r="P293" i="14" s="1"/>
  <c r="P294" i="14" s="1"/>
  <c r="P295" i="14" s="1"/>
  <c r="P296" i="14" s="1"/>
  <c r="P297" i="14" s="1"/>
  <c r="P298" i="14" s="1"/>
  <c r="P299" i="14" s="1"/>
  <c r="P300" i="14" s="1"/>
  <c r="P301" i="14" s="1"/>
  <c r="P302" i="14" s="1"/>
  <c r="P303" i="14" s="1"/>
  <c r="P304" i="14" s="1"/>
  <c r="P305" i="14" s="1"/>
  <c r="P306" i="14" s="1"/>
  <c r="P307" i="14" s="1"/>
  <c r="P308" i="14" s="1"/>
  <c r="P309" i="14" s="1"/>
  <c r="P310" i="14" s="1"/>
  <c r="P311" i="14" s="1"/>
  <c r="P312" i="14" s="1"/>
  <c r="I56" i="9"/>
  <c r="H62" i="14"/>
  <c r="H63" i="14" s="1"/>
  <c r="H64" i="14" s="1"/>
  <c r="H65" i="14" s="1"/>
  <c r="P56" i="9"/>
  <c r="O56" i="9"/>
  <c r="AA56" i="9"/>
  <c r="O54" i="15"/>
  <c r="F55" i="15"/>
  <c r="I55" i="15"/>
  <c r="H55" i="15"/>
  <c r="J55" i="15"/>
  <c r="G55" i="15"/>
  <c r="D56" i="15"/>
  <c r="G56" i="15" s="1"/>
  <c r="F845" i="11"/>
  <c r="Z844" i="11"/>
  <c r="H56" i="9" s="1"/>
  <c r="N55" i="15" s="1"/>
  <c r="AA844" i="11"/>
  <c r="AB844" i="11"/>
  <c r="AC844" i="11"/>
  <c r="AD844" i="11"/>
  <c r="K56" i="9" s="1"/>
  <c r="P55" i="15" s="1"/>
  <c r="O55" i="15"/>
  <c r="S55" i="15"/>
  <c r="H55" i="9"/>
  <c r="N54" i="15" s="1"/>
  <c r="K55" i="9"/>
  <c r="P54" i="15" s="1"/>
  <c r="Y844" i="11"/>
  <c r="X844" i="11"/>
  <c r="W844" i="11"/>
  <c r="X55" i="15"/>
  <c r="V55" i="15"/>
  <c r="Y55" i="15"/>
  <c r="W55" i="15"/>
  <c r="E57" i="9"/>
  <c r="AA57" i="9" s="1"/>
  <c r="E846" i="11"/>
  <c r="G806" i="11"/>
  <c r="F806" i="11"/>
  <c r="E806" i="11"/>
  <c r="D806" i="11"/>
  <c r="G805" i="11"/>
  <c r="F805" i="11"/>
  <c r="E805" i="11"/>
  <c r="D805" i="11"/>
  <c r="G804" i="11"/>
  <c r="H66" i="14" l="1"/>
  <c r="H67" i="14" s="1"/>
  <c r="H68" i="14" s="1"/>
  <c r="H69" i="14" s="1"/>
  <c r="H70" i="14" s="1"/>
  <c r="H71" i="14" s="1"/>
  <c r="H72" i="14" s="1"/>
  <c r="H73" i="14" s="1"/>
  <c r="H74" i="14" s="1"/>
  <c r="H75" i="14" s="1"/>
  <c r="H76" i="14" s="1"/>
  <c r="H77" i="14" s="1"/>
  <c r="H78" i="14" s="1"/>
  <c r="H79" i="14" s="1"/>
  <c r="H80" i="14" s="1"/>
  <c r="H81" i="14" s="1"/>
  <c r="H82" i="14" s="1"/>
  <c r="H83" i="14" s="1"/>
  <c r="H84" i="14" s="1"/>
  <c r="H85" i="14" s="1"/>
  <c r="H86" i="14" s="1"/>
  <c r="H87" i="14" s="1"/>
  <c r="H88" i="14" s="1"/>
  <c r="H89" i="14" s="1"/>
  <c r="H90" i="14" s="1"/>
  <c r="H91" i="14" s="1"/>
  <c r="H92" i="14" s="1"/>
  <c r="H93" i="14" s="1"/>
  <c r="H94" i="14" s="1"/>
  <c r="H95" i="14" s="1"/>
  <c r="H96" i="14" s="1"/>
  <c r="H97" i="14" s="1"/>
  <c r="H98" i="14" s="1"/>
  <c r="H99" i="14" s="1"/>
  <c r="H100" i="14" s="1"/>
  <c r="H101" i="14" s="1"/>
  <c r="H102" i="14" s="1"/>
  <c r="H103" i="14" s="1"/>
  <c r="H104" i="14" s="1"/>
  <c r="H105" i="14" s="1"/>
  <c r="H106" i="14" s="1"/>
  <c r="H107" i="14" s="1"/>
  <c r="H108" i="14" s="1"/>
  <c r="H109" i="14" s="1"/>
  <c r="H110" i="14" s="1"/>
  <c r="H111" i="14" s="1"/>
  <c r="H112" i="14" s="1"/>
  <c r="H113" i="14" s="1"/>
  <c r="H114" i="14" s="1"/>
  <c r="H115" i="14" s="1"/>
  <c r="H116" i="14" s="1"/>
  <c r="H117" i="14" s="1"/>
  <c r="H118" i="14" s="1"/>
  <c r="H119" i="14" s="1"/>
  <c r="H120" i="14" s="1"/>
  <c r="H121" i="14" s="1"/>
  <c r="H122" i="14" s="1"/>
  <c r="H123" i="14" s="1"/>
  <c r="H124" i="14" s="1"/>
  <c r="H125" i="14" s="1"/>
  <c r="H126" i="14" s="1"/>
  <c r="H127" i="14" s="1"/>
  <c r="H128" i="14" s="1"/>
  <c r="H129" i="14" s="1"/>
  <c r="H130" i="14" s="1"/>
  <c r="H131" i="14" s="1"/>
  <c r="H132" i="14" s="1"/>
  <c r="H133" i="14" s="1"/>
  <c r="H134" i="14" s="1"/>
  <c r="H135" i="14" s="1"/>
  <c r="H136" i="14" s="1"/>
  <c r="H137" i="14" s="1"/>
  <c r="H138" i="14" s="1"/>
  <c r="H139" i="14" s="1"/>
  <c r="H140" i="14" s="1"/>
  <c r="H141" i="14" s="1"/>
  <c r="H142" i="14" s="1"/>
  <c r="H143" i="14" s="1"/>
  <c r="H144" i="14" s="1"/>
  <c r="H145" i="14" s="1"/>
  <c r="H146" i="14" s="1"/>
  <c r="H147" i="14" s="1"/>
  <c r="H148" i="14" s="1"/>
  <c r="H149" i="14" s="1"/>
  <c r="H150" i="14" s="1"/>
  <c r="H151" i="14" s="1"/>
  <c r="H152" i="14" s="1"/>
  <c r="H153" i="14" s="1"/>
  <c r="H154" i="14" s="1"/>
  <c r="H155" i="14" s="1"/>
  <c r="H156" i="14" s="1"/>
  <c r="H157" i="14" s="1"/>
  <c r="H158" i="14" s="1"/>
  <c r="H159" i="14" s="1"/>
  <c r="H160" i="14" s="1"/>
  <c r="H161" i="14" s="1"/>
  <c r="H162" i="14" s="1"/>
  <c r="H163" i="14" s="1"/>
  <c r="H164" i="14" s="1"/>
  <c r="H165" i="14" s="1"/>
  <c r="H166" i="14" s="1"/>
  <c r="H167" i="14" s="1"/>
  <c r="H168" i="14" s="1"/>
  <c r="H169" i="14" s="1"/>
  <c r="H170" i="14" s="1"/>
  <c r="H171" i="14" s="1"/>
  <c r="H172" i="14" s="1"/>
  <c r="H173" i="14" s="1"/>
  <c r="H174" i="14" s="1"/>
  <c r="H175" i="14" s="1"/>
  <c r="H176" i="14" s="1"/>
  <c r="H177" i="14" s="1"/>
  <c r="H178" i="14" s="1"/>
  <c r="H179" i="14" s="1"/>
  <c r="H180" i="14" s="1"/>
  <c r="H181" i="14" s="1"/>
  <c r="H182" i="14" s="1"/>
  <c r="H183" i="14" s="1"/>
  <c r="H184" i="14" s="1"/>
  <c r="H185" i="14" s="1"/>
  <c r="H186" i="14" s="1"/>
  <c r="H187" i="14" s="1"/>
  <c r="H188" i="14" s="1"/>
  <c r="H189" i="14" s="1"/>
  <c r="H190" i="14" s="1"/>
  <c r="H191" i="14" s="1"/>
  <c r="H192" i="14" s="1"/>
  <c r="H193" i="14" s="1"/>
  <c r="H194" i="14" s="1"/>
  <c r="H195" i="14" s="1"/>
  <c r="H196" i="14" s="1"/>
  <c r="H197" i="14" s="1"/>
  <c r="H198" i="14" s="1"/>
  <c r="H199" i="14" s="1"/>
  <c r="H200" i="14" s="1"/>
  <c r="H201" i="14" s="1"/>
  <c r="H202" i="14" s="1"/>
  <c r="H203" i="14" s="1"/>
  <c r="H204" i="14" s="1"/>
  <c r="H205" i="14" s="1"/>
  <c r="H206" i="14" s="1"/>
  <c r="H207" i="14" s="1"/>
  <c r="H208" i="14" s="1"/>
  <c r="H209" i="14" s="1"/>
  <c r="H210" i="14" s="1"/>
  <c r="H211" i="14" s="1"/>
  <c r="H212" i="14" s="1"/>
  <c r="H213" i="14" s="1"/>
  <c r="H214" i="14" s="1"/>
  <c r="H215" i="14" s="1"/>
  <c r="H216" i="14" s="1"/>
  <c r="H217" i="14" s="1"/>
  <c r="H218" i="14" s="1"/>
  <c r="H219" i="14" s="1"/>
  <c r="H220" i="14" s="1"/>
  <c r="H221" i="14" s="1"/>
  <c r="H222" i="14" s="1"/>
  <c r="H223" i="14" s="1"/>
  <c r="H224" i="14" s="1"/>
  <c r="H225" i="14" s="1"/>
  <c r="H226" i="14" s="1"/>
  <c r="H227" i="14" s="1"/>
  <c r="H228" i="14" s="1"/>
  <c r="H229" i="14" s="1"/>
  <c r="H230" i="14" s="1"/>
  <c r="H231" i="14" s="1"/>
  <c r="H232" i="14" s="1"/>
  <c r="H233" i="14" s="1"/>
  <c r="H234" i="14" s="1"/>
  <c r="H235" i="14" s="1"/>
  <c r="H236" i="14" s="1"/>
  <c r="H237" i="14" s="1"/>
  <c r="H238" i="14" s="1"/>
  <c r="H239" i="14" s="1"/>
  <c r="H240" i="14" s="1"/>
  <c r="H241" i="14" s="1"/>
  <c r="H242" i="14" s="1"/>
  <c r="H243" i="14" s="1"/>
  <c r="H244" i="14" s="1"/>
  <c r="H245" i="14" s="1"/>
  <c r="H246" i="14" s="1"/>
  <c r="H247" i="14" s="1"/>
  <c r="H248" i="14" s="1"/>
  <c r="H249" i="14" s="1"/>
  <c r="H250" i="14" s="1"/>
  <c r="H251" i="14" s="1"/>
  <c r="H252" i="14" s="1"/>
  <c r="H253" i="14" s="1"/>
  <c r="H254" i="14" s="1"/>
  <c r="H255" i="14" s="1"/>
  <c r="H256" i="14" s="1"/>
  <c r="H257" i="14" s="1"/>
  <c r="H258" i="14" s="1"/>
  <c r="H259" i="14" s="1"/>
  <c r="H260" i="14" s="1"/>
  <c r="H261" i="14" s="1"/>
  <c r="H262" i="14" s="1"/>
  <c r="H263" i="14" s="1"/>
  <c r="H264" i="14" s="1"/>
  <c r="H265" i="14" s="1"/>
  <c r="H266" i="14" s="1"/>
  <c r="H267" i="14" s="1"/>
  <c r="H268" i="14" s="1"/>
  <c r="H269" i="14" s="1"/>
  <c r="H270" i="14" s="1"/>
  <c r="H271" i="14" s="1"/>
  <c r="H272" i="14" s="1"/>
  <c r="H273" i="14" s="1"/>
  <c r="H274" i="14" s="1"/>
  <c r="H275" i="14" s="1"/>
  <c r="H276" i="14" s="1"/>
  <c r="H277" i="14" s="1"/>
  <c r="H278" i="14" s="1"/>
  <c r="H279" i="14" s="1"/>
  <c r="H280" i="14" s="1"/>
  <c r="H281" i="14" s="1"/>
  <c r="H282" i="14" s="1"/>
  <c r="H283" i="14" s="1"/>
  <c r="H284" i="14" s="1"/>
  <c r="H285" i="14" s="1"/>
  <c r="H286" i="14" s="1"/>
  <c r="H287" i="14" s="1"/>
  <c r="H288" i="14" s="1"/>
  <c r="H289" i="14" s="1"/>
  <c r="H290" i="14" s="1"/>
  <c r="H291" i="14" s="1"/>
  <c r="H292" i="14" s="1"/>
  <c r="H293" i="14" s="1"/>
  <c r="H294" i="14" s="1"/>
  <c r="H295" i="14" s="1"/>
  <c r="H296" i="14" s="1"/>
  <c r="H297" i="14" s="1"/>
  <c r="H298" i="14" s="1"/>
  <c r="H299" i="14" s="1"/>
  <c r="H300" i="14" s="1"/>
  <c r="H301" i="14" s="1"/>
  <c r="H302" i="14" s="1"/>
  <c r="H303" i="14" s="1"/>
  <c r="H304" i="14" s="1"/>
  <c r="H305" i="14" s="1"/>
  <c r="H306" i="14" s="1"/>
  <c r="H307" i="14" s="1"/>
  <c r="H308" i="14" s="1"/>
  <c r="H309" i="14" s="1"/>
  <c r="H310" i="14" s="1"/>
  <c r="H311" i="14" s="1"/>
  <c r="H312" i="14" s="1"/>
  <c r="O57" i="9"/>
  <c r="I57" i="9"/>
  <c r="O56" i="15" s="1"/>
  <c r="P57" i="9"/>
  <c r="S56" i="15" s="1"/>
  <c r="I56" i="15"/>
  <c r="F56" i="15"/>
  <c r="H56" i="15"/>
  <c r="J56" i="15"/>
  <c r="D57" i="15"/>
  <c r="G57" i="15" s="1"/>
  <c r="F846" i="11"/>
  <c r="K56" i="15"/>
  <c r="AA845" i="11"/>
  <c r="AB845" i="11"/>
  <c r="AC845" i="11"/>
  <c r="AD845" i="11"/>
  <c r="K57" i="9"/>
  <c r="P56" i="15" s="1"/>
  <c r="X845" i="11"/>
  <c r="E58" i="9"/>
  <c r="W56" i="15"/>
  <c r="X56" i="15"/>
  <c r="Y56" i="15"/>
  <c r="V56" i="15"/>
  <c r="E847" i="11"/>
  <c r="W845" i="11"/>
  <c r="Z845" i="11"/>
  <c r="H57" i="9" s="1"/>
  <c r="N56" i="15" s="1"/>
  <c r="Y845" i="11"/>
  <c r="R831" i="11"/>
  <c r="T828" i="11" s="1"/>
  <c r="T830" i="11"/>
  <c r="R830" i="11"/>
  <c r="V829" i="11" s="1"/>
  <c r="T810" i="11"/>
  <c r="S810" i="11"/>
  <c r="R810" i="11"/>
  <c r="U803" i="11"/>
  <c r="U809" i="11" s="1"/>
  <c r="T803" i="11"/>
  <c r="T809" i="11" s="1"/>
  <c r="S803" i="11"/>
  <c r="S821" i="11" s="1"/>
  <c r="R803" i="11"/>
  <c r="R821" i="11" s="1"/>
  <c r="D831" i="11"/>
  <c r="F828" i="11" s="1"/>
  <c r="F830" i="11"/>
  <c r="D830" i="11"/>
  <c r="H829" i="11" s="1"/>
  <c r="F810" i="11"/>
  <c r="E810" i="11"/>
  <c r="D810" i="11"/>
  <c r="G803" i="11"/>
  <c r="G821" i="11" s="1"/>
  <c r="F803" i="11"/>
  <c r="E803" i="11"/>
  <c r="E821" i="11" s="1"/>
  <c r="D803" i="11"/>
  <c r="D809" i="11" s="1"/>
  <c r="E798" i="11"/>
  <c r="F2" i="11"/>
  <c r="G10" i="9"/>
  <c r="G5" i="14"/>
  <c r="G3" i="14"/>
  <c r="P58" i="9" l="1"/>
  <c r="I58" i="9"/>
  <c r="O57" i="15" s="1"/>
  <c r="O58" i="9"/>
  <c r="AA58" i="9"/>
  <c r="I57" i="15"/>
  <c r="H57" i="15"/>
  <c r="K57" i="15"/>
  <c r="F57" i="15"/>
  <c r="D58" i="15"/>
  <c r="G58" i="15" s="1"/>
  <c r="F847" i="11"/>
  <c r="J57" i="15"/>
  <c r="AA846" i="11"/>
  <c r="AB846" i="11"/>
  <c r="AC846" i="11"/>
  <c r="AD846" i="11"/>
  <c r="G58" i="9"/>
  <c r="M57" i="15" s="1"/>
  <c r="H58" i="9"/>
  <c r="N57" i="15" s="1"/>
  <c r="F58" i="9"/>
  <c r="S57" i="15"/>
  <c r="K58" i="9"/>
  <c r="P57" i="15" s="1"/>
  <c r="E59" i="9"/>
  <c r="V57" i="15"/>
  <c r="W57" i="15"/>
  <c r="X57" i="15"/>
  <c r="Y57" i="15"/>
  <c r="E848" i="11"/>
  <c r="W846" i="11"/>
  <c r="Y846" i="11"/>
  <c r="Z846" i="11"/>
  <c r="X846" i="11"/>
  <c r="P24" i="13"/>
  <c r="R83" i="13"/>
  <c r="Q24" i="13"/>
  <c r="R24" i="13"/>
  <c r="Q15" i="12"/>
  <c r="F821" i="11"/>
  <c r="Q100" i="13"/>
  <c r="R100" i="13"/>
  <c r="P100" i="13"/>
  <c r="Q83" i="13"/>
  <c r="P83" i="13"/>
  <c r="P23" i="13"/>
  <c r="R23" i="13"/>
  <c r="Q23" i="13"/>
  <c r="P16" i="12"/>
  <c r="Q21" i="12"/>
  <c r="Q16" i="12"/>
  <c r="O30" i="12"/>
  <c r="Q36" i="12"/>
  <c r="P29" i="12"/>
  <c r="O21" i="12"/>
  <c r="O29" i="12"/>
  <c r="P30" i="12"/>
  <c r="P15" i="12"/>
  <c r="O16" i="12"/>
  <c r="P21" i="12"/>
  <c r="Q30" i="12"/>
  <c r="O36" i="12"/>
  <c r="Q29" i="12"/>
  <c r="P36" i="12"/>
  <c r="O15" i="12"/>
  <c r="F829" i="11"/>
  <c r="T829" i="11"/>
  <c r="G809" i="11"/>
  <c r="U821" i="11"/>
  <c r="E809" i="11"/>
  <c r="D821" i="11"/>
  <c r="G5" i="9"/>
  <c r="D532" i="11"/>
  <c r="D536" i="11" s="1"/>
  <c r="J48" i="6" s="1"/>
  <c r="K48" i="6" s="1"/>
  <c r="K68" i="6" s="1"/>
  <c r="F809" i="11"/>
  <c r="R809" i="11"/>
  <c r="S809" i="11"/>
  <c r="T821" i="11"/>
  <c r="P59" i="9" l="1"/>
  <c r="S58" i="15" s="1"/>
  <c r="O59" i="9"/>
  <c r="I59" i="9"/>
  <c r="O58" i="15" s="1"/>
  <c r="AA59" i="9"/>
  <c r="F58" i="15"/>
  <c r="I58" i="15"/>
  <c r="H58" i="15"/>
  <c r="K58" i="15"/>
  <c r="D59" i="15"/>
  <c r="H59" i="15" s="1"/>
  <c r="F848" i="11"/>
  <c r="J58" i="15"/>
  <c r="AA847" i="11"/>
  <c r="AB847" i="11"/>
  <c r="AC847" i="11"/>
  <c r="AD847" i="11"/>
  <c r="H59" i="9"/>
  <c r="N58" i="15" s="1"/>
  <c r="K59" i="9"/>
  <c r="P58" i="15" s="1"/>
  <c r="F59" i="9"/>
  <c r="G59" i="9"/>
  <c r="M58" i="15" s="1"/>
  <c r="E849" i="11"/>
  <c r="F849" i="11" s="1"/>
  <c r="E60" i="9"/>
  <c r="Q58" i="9"/>
  <c r="R57" i="15"/>
  <c r="W58" i="15"/>
  <c r="X58" i="15"/>
  <c r="Y58" i="15"/>
  <c r="V58" i="15"/>
  <c r="M58" i="9"/>
  <c r="Q57" i="15" s="1"/>
  <c r="L57" i="15"/>
  <c r="S24" i="13"/>
  <c r="W847" i="11"/>
  <c r="X847" i="11"/>
  <c r="Y847" i="11"/>
  <c r="Z847" i="11"/>
  <c r="H842" i="11"/>
  <c r="H843" i="11" s="1"/>
  <c r="I842" i="11"/>
  <c r="I843" i="11" s="1"/>
  <c r="G842" i="11"/>
  <c r="G843" i="11" s="1"/>
  <c r="R21" i="12"/>
  <c r="M842" i="11"/>
  <c r="M843" i="11" s="1"/>
  <c r="K842" i="11"/>
  <c r="K843" i="11" s="1"/>
  <c r="U842" i="11"/>
  <c r="R16" i="12"/>
  <c r="T842" i="11"/>
  <c r="T843" i="11" s="1"/>
  <c r="L842" i="11"/>
  <c r="L843" i="11" s="1"/>
  <c r="S842" i="11"/>
  <c r="S843" i="11" s="1"/>
  <c r="O842" i="11"/>
  <c r="Q842" i="11"/>
  <c r="P842" i="11"/>
  <c r="R36" i="12"/>
  <c r="R30" i="12"/>
  <c r="M23" i="14"/>
  <c r="H23" i="14"/>
  <c r="J23" i="14"/>
  <c r="J24" i="14"/>
  <c r="J22" i="14"/>
  <c r="H24" i="14"/>
  <c r="M22" i="14"/>
  <c r="H22" i="14"/>
  <c r="M24" i="14"/>
  <c r="M21" i="14"/>
  <c r="H21" i="14"/>
  <c r="R29" i="12"/>
  <c r="J21" i="14"/>
  <c r="I18" i="6"/>
  <c r="J18" i="6" s="1"/>
  <c r="I19" i="6"/>
  <c r="J19" i="6" s="1"/>
  <c r="S100" i="13"/>
  <c r="S83" i="13"/>
  <c r="S23" i="13"/>
  <c r="R15" i="12"/>
  <c r="AQ156" i="11"/>
  <c r="M33" i="5"/>
  <c r="N26" i="14" s="1"/>
  <c r="F819" i="11" s="1"/>
  <c r="O37" i="4"/>
  <c r="N25" i="14" s="1"/>
  <c r="G819" i="11" s="1"/>
  <c r="G52" i="14" l="1"/>
  <c r="G53" i="14" s="1"/>
  <c r="F52" i="14"/>
  <c r="F53" i="14" s="1"/>
  <c r="O60" i="9"/>
  <c r="P60" i="9"/>
  <c r="S59" i="15" s="1"/>
  <c r="I60" i="9"/>
  <c r="O59" i="15" s="1"/>
  <c r="AA60" i="9"/>
  <c r="K59" i="15"/>
  <c r="J59" i="15"/>
  <c r="G59" i="15"/>
  <c r="F59" i="15"/>
  <c r="I59" i="15"/>
  <c r="G844" i="11"/>
  <c r="G845" i="11" s="1"/>
  <c r="I844" i="11"/>
  <c r="I845" i="11" s="1"/>
  <c r="H844" i="11"/>
  <c r="H845" i="11" s="1"/>
  <c r="S844" i="11"/>
  <c r="E850" i="11"/>
  <c r="D60" i="15"/>
  <c r="Z848" i="11"/>
  <c r="AA848" i="11"/>
  <c r="AB848" i="11"/>
  <c r="AC848" i="11"/>
  <c r="AD848" i="11"/>
  <c r="F60" i="9"/>
  <c r="L59" i="15" s="1"/>
  <c r="G60" i="9"/>
  <c r="H60" i="9"/>
  <c r="N59" i="15" s="1"/>
  <c r="K60" i="9"/>
  <c r="P59" i="15" s="1"/>
  <c r="X848" i="11"/>
  <c r="Y848" i="11"/>
  <c r="W848" i="11"/>
  <c r="S58" i="9"/>
  <c r="U57" i="15" s="1"/>
  <c r="T57" i="15"/>
  <c r="Q59" i="9"/>
  <c r="T58" i="15" s="1"/>
  <c r="R58" i="15"/>
  <c r="L58" i="15"/>
  <c r="M59" i="9"/>
  <c r="W59" i="15"/>
  <c r="X59" i="15"/>
  <c r="V59" i="15"/>
  <c r="Y59" i="15"/>
  <c r="E61" i="9"/>
  <c r="J842" i="11"/>
  <c r="L844" i="11"/>
  <c r="L845" i="11" s="1"/>
  <c r="T844" i="11"/>
  <c r="T845" i="11" s="1"/>
  <c r="V842" i="11"/>
  <c r="V843" i="11" s="1"/>
  <c r="K844" i="11"/>
  <c r="K845" i="11" s="1"/>
  <c r="U843" i="11"/>
  <c r="M844" i="11"/>
  <c r="M845" i="11" s="1"/>
  <c r="N842" i="11"/>
  <c r="J27" i="14"/>
  <c r="J13" i="14" s="1"/>
  <c r="M27" i="14"/>
  <c r="M13" i="14" s="1"/>
  <c r="P843" i="11"/>
  <c r="Q843" i="11"/>
  <c r="R842" i="11"/>
  <c r="R843" i="11" s="1"/>
  <c r="O843" i="11"/>
  <c r="H27" i="14"/>
  <c r="H34" i="14" s="1"/>
  <c r="H16" i="14" s="1"/>
  <c r="S45" i="13"/>
  <c r="N22" i="14" s="1"/>
  <c r="J819" i="11" s="1"/>
  <c r="S93" i="13"/>
  <c r="N23" i="14" s="1"/>
  <c r="I819" i="11" s="1"/>
  <c r="S110" i="13"/>
  <c r="N24" i="14" s="1"/>
  <c r="H819" i="11" s="1"/>
  <c r="R37" i="12"/>
  <c r="N21" i="14" s="1"/>
  <c r="G54" i="14" l="1"/>
  <c r="G55" i="14" s="1"/>
  <c r="G56" i="14" s="1"/>
  <c r="G57" i="14" s="1"/>
  <c r="F54" i="14"/>
  <c r="F55" i="14" s="1"/>
  <c r="F56" i="14" s="1"/>
  <c r="P61" i="9"/>
  <c r="S60" i="15" s="1"/>
  <c r="O61" i="9"/>
  <c r="I61" i="9"/>
  <c r="O60" i="15" s="1"/>
  <c r="AA61" i="9"/>
  <c r="Q57" i="9"/>
  <c r="T56" i="15" s="1"/>
  <c r="R56" i="15"/>
  <c r="D61" i="15"/>
  <c r="H61" i="15" s="1"/>
  <c r="F850" i="11"/>
  <c r="H846" i="11"/>
  <c r="H847" i="11" s="1"/>
  <c r="H848" i="11" s="1"/>
  <c r="I846" i="11"/>
  <c r="I847" i="11" s="1"/>
  <c r="Q844" i="11"/>
  <c r="Q845" i="11" s="1"/>
  <c r="U844" i="11"/>
  <c r="U845" i="11" s="1"/>
  <c r="P844" i="11"/>
  <c r="P845" i="11" s="1"/>
  <c r="V844" i="11"/>
  <c r="V845" i="11" s="1"/>
  <c r="S845" i="11"/>
  <c r="S846" i="11" s="1"/>
  <c r="T846" i="11"/>
  <c r="T847" i="11" s="1"/>
  <c r="O844" i="11"/>
  <c r="O845" i="11" s="1"/>
  <c r="M846" i="11"/>
  <c r="M847" i="11" s="1"/>
  <c r="K846" i="11"/>
  <c r="K847" i="11" s="1"/>
  <c r="L846" i="11"/>
  <c r="G846" i="11"/>
  <c r="E62" i="9"/>
  <c r="E851" i="11"/>
  <c r="F60" i="15"/>
  <c r="G60" i="15"/>
  <c r="J60" i="15"/>
  <c r="K60" i="15"/>
  <c r="H60" i="15"/>
  <c r="I60" i="15"/>
  <c r="I61" i="15"/>
  <c r="W849" i="11"/>
  <c r="W850" i="11" s="1"/>
  <c r="AA849" i="11"/>
  <c r="AB849" i="11"/>
  <c r="AB850" i="11" s="1"/>
  <c r="AC849" i="11"/>
  <c r="AD849" i="11"/>
  <c r="G54" i="9"/>
  <c r="M53" i="15" s="1"/>
  <c r="F61" i="9"/>
  <c r="K61" i="9"/>
  <c r="P60" i="15" s="1"/>
  <c r="G61" i="9"/>
  <c r="M60" i="15" s="1"/>
  <c r="H61" i="9"/>
  <c r="N60" i="15" s="1"/>
  <c r="F54" i="9"/>
  <c r="L53" i="15" s="1"/>
  <c r="Q55" i="9"/>
  <c r="T54" i="15" s="1"/>
  <c r="J843" i="11"/>
  <c r="Z849" i="11"/>
  <c r="Y849" i="11"/>
  <c r="Y850" i="11" s="1"/>
  <c r="S59" i="9"/>
  <c r="U58" i="15" s="1"/>
  <c r="Q58" i="15"/>
  <c r="M60" i="9"/>
  <c r="M59" i="15"/>
  <c r="Q60" i="9"/>
  <c r="T59" i="15" s="1"/>
  <c r="R59" i="15"/>
  <c r="X849" i="11"/>
  <c r="V60" i="15"/>
  <c r="Y60" i="15"/>
  <c r="W60" i="15"/>
  <c r="X60" i="15"/>
  <c r="R53" i="15"/>
  <c r="Q54" i="9"/>
  <c r="T53" i="15" s="1"/>
  <c r="V61" i="15"/>
  <c r="Y61" i="15"/>
  <c r="J34" i="14"/>
  <c r="J16" i="14" s="1"/>
  <c r="M34" i="14"/>
  <c r="M16" i="14" s="1"/>
  <c r="N843" i="11"/>
  <c r="R844" i="11"/>
  <c r="K52" i="14"/>
  <c r="H13" i="14"/>
  <c r="K819" i="11"/>
  <c r="N27" i="14"/>
  <c r="N13" i="14" s="1"/>
  <c r="J40" i="6"/>
  <c r="N32" i="9" s="1"/>
  <c r="R819" i="11" s="1"/>
  <c r="X61" i="15" l="1"/>
  <c r="J61" i="15"/>
  <c r="W61" i="15"/>
  <c r="G58" i="14"/>
  <c r="F57" i="14"/>
  <c r="H62" i="9"/>
  <c r="N61" i="15" s="1"/>
  <c r="P62" i="9"/>
  <c r="O62" i="9"/>
  <c r="I62" i="9"/>
  <c r="O61" i="15" s="1"/>
  <c r="AA62" i="9"/>
  <c r="G62" i="9"/>
  <c r="M61" i="15" s="1"/>
  <c r="X850" i="11"/>
  <c r="X851" i="11" s="1"/>
  <c r="S61" i="15"/>
  <c r="AC850" i="11"/>
  <c r="G61" i="15"/>
  <c r="Z850" i="11"/>
  <c r="K61" i="15"/>
  <c r="K62" i="9"/>
  <c r="P61" i="15" s="1"/>
  <c r="AA850" i="11"/>
  <c r="F61" i="15"/>
  <c r="AD850" i="11"/>
  <c r="I848" i="11"/>
  <c r="I849" i="11" s="1"/>
  <c r="U846" i="11"/>
  <c r="U847" i="11" s="1"/>
  <c r="P846" i="11"/>
  <c r="P847" i="11" s="1"/>
  <c r="Q846" i="11"/>
  <c r="Q847" i="11" s="1"/>
  <c r="Q848" i="11" s="1"/>
  <c r="Q849" i="11" s="1"/>
  <c r="O846" i="11"/>
  <c r="O847" i="11" s="1"/>
  <c r="O848" i="11" s="1"/>
  <c r="O849" i="11" s="1"/>
  <c r="F62" i="9"/>
  <c r="L61" i="15" s="1"/>
  <c r="D62" i="15"/>
  <c r="G62" i="15" s="1"/>
  <c r="F851" i="11"/>
  <c r="AB851" i="11" s="1"/>
  <c r="V846" i="11"/>
  <c r="V847" i="11" s="1"/>
  <c r="H849" i="11"/>
  <c r="H850" i="11" s="1"/>
  <c r="S847" i="11"/>
  <c r="S848" i="11" s="1"/>
  <c r="R845" i="11"/>
  <c r="R846" i="11" s="1"/>
  <c r="T848" i="11"/>
  <c r="T849" i="11" s="1"/>
  <c r="G55" i="9"/>
  <c r="M54" i="15" s="1"/>
  <c r="L847" i="11"/>
  <c r="L848" i="11" s="1"/>
  <c r="K848" i="11"/>
  <c r="K849" i="11" s="1"/>
  <c r="G847" i="11"/>
  <c r="G848" i="11" s="1"/>
  <c r="M848" i="11"/>
  <c r="J844" i="11"/>
  <c r="J845" i="11" s="1"/>
  <c r="F57" i="9" s="1"/>
  <c r="E63" i="9"/>
  <c r="E852" i="11"/>
  <c r="K53" i="14"/>
  <c r="F55" i="9"/>
  <c r="L54" i="15" s="1"/>
  <c r="R54" i="15"/>
  <c r="Q56" i="9"/>
  <c r="T55" i="15" s="1"/>
  <c r="R55" i="15"/>
  <c r="M54" i="9"/>
  <c r="Q53" i="15" s="1"/>
  <c r="S30" i="15"/>
  <c r="U30" i="15" s="1"/>
  <c r="G40" i="14"/>
  <c r="S60" i="9"/>
  <c r="U59" i="15" s="1"/>
  <c r="Q59" i="15"/>
  <c r="W851" i="11"/>
  <c r="N844" i="11"/>
  <c r="N845" i="11" s="1"/>
  <c r="G57" i="9" s="1"/>
  <c r="M56" i="15" s="1"/>
  <c r="Q61" i="9"/>
  <c r="T60" i="15" s="1"/>
  <c r="R60" i="15"/>
  <c r="L60" i="15"/>
  <c r="M61" i="9"/>
  <c r="D814" i="11"/>
  <c r="Y851" i="11"/>
  <c r="N34" i="9"/>
  <c r="AP156" i="11"/>
  <c r="W62" i="15" l="1"/>
  <c r="G59" i="14"/>
  <c r="F58" i="14"/>
  <c r="G63" i="9"/>
  <c r="M62" i="15" s="1"/>
  <c r="O63" i="9"/>
  <c r="R62" i="15" s="1"/>
  <c r="P63" i="9"/>
  <c r="S62" i="15" s="1"/>
  <c r="I63" i="9"/>
  <c r="O62" i="15" s="1"/>
  <c r="AA63" i="9"/>
  <c r="V62" i="15"/>
  <c r="L56" i="15"/>
  <c r="M57" i="9"/>
  <c r="AA851" i="11"/>
  <c r="Q62" i="9"/>
  <c r="T61" i="15" s="1"/>
  <c r="R61" i="15"/>
  <c r="I62" i="15"/>
  <c r="J62" i="15"/>
  <c r="H63" i="9"/>
  <c r="N62" i="15" s="1"/>
  <c r="AC851" i="11"/>
  <c r="Z851" i="11"/>
  <c r="Y62" i="15"/>
  <c r="K62" i="15"/>
  <c r="H851" i="11"/>
  <c r="M62" i="9"/>
  <c r="Q61" i="15" s="1"/>
  <c r="F62" i="15"/>
  <c r="X62" i="15"/>
  <c r="H62" i="15"/>
  <c r="AD851" i="11"/>
  <c r="P848" i="11"/>
  <c r="P849" i="11" s="1"/>
  <c r="P850" i="11" s="1"/>
  <c r="I850" i="11"/>
  <c r="I851" i="11" s="1"/>
  <c r="F63" i="9"/>
  <c r="L62" i="15" s="1"/>
  <c r="O850" i="11"/>
  <c r="O851" i="11" s="1"/>
  <c r="R847" i="11"/>
  <c r="R848" i="11" s="1"/>
  <c r="D63" i="15"/>
  <c r="K63" i="15" s="1"/>
  <c r="F852" i="11"/>
  <c r="J846" i="11"/>
  <c r="J847" i="11" s="1"/>
  <c r="J848" i="11" s="1"/>
  <c r="T850" i="11"/>
  <c r="T851" i="11" s="1"/>
  <c r="Q850" i="11"/>
  <c r="Q851" i="11" s="1"/>
  <c r="M849" i="11"/>
  <c r="L849" i="11"/>
  <c r="S849" i="11"/>
  <c r="K850" i="11"/>
  <c r="K851" i="11" s="1"/>
  <c r="V848" i="11"/>
  <c r="F56" i="9"/>
  <c r="L55" i="15" s="1"/>
  <c r="U848" i="11"/>
  <c r="G849" i="11"/>
  <c r="G850" i="11" s="1"/>
  <c r="N846" i="11"/>
  <c r="N847" i="11" s="1"/>
  <c r="E853" i="11"/>
  <c r="K63" i="9"/>
  <c r="P62" i="15" s="1"/>
  <c r="E64" i="9"/>
  <c r="G56" i="9"/>
  <c r="M55" i="15" s="1"/>
  <c r="S54" i="9"/>
  <c r="U53" i="15" s="1"/>
  <c r="M55" i="9"/>
  <c r="S55" i="9" s="1"/>
  <c r="U54" i="15" s="1"/>
  <c r="S61" i="9"/>
  <c r="U60" i="15" s="1"/>
  <c r="Q60" i="15"/>
  <c r="K54" i="14"/>
  <c r="N14" i="9"/>
  <c r="V63" i="15" l="1"/>
  <c r="AA852" i="11"/>
  <c r="G60" i="14"/>
  <c r="G61" i="14" s="1"/>
  <c r="G62" i="14" s="1"/>
  <c r="F59" i="14"/>
  <c r="F60" i="14" s="1"/>
  <c r="F61" i="14" s="1"/>
  <c r="P64" i="9"/>
  <c r="I64" i="9"/>
  <c r="O63" i="15" s="1"/>
  <c r="O64" i="9"/>
  <c r="R63" i="15" s="1"/>
  <c r="AA64" i="9"/>
  <c r="Q63" i="9"/>
  <c r="T62" i="15" s="1"/>
  <c r="S57" i="9"/>
  <c r="U56" i="15" s="1"/>
  <c r="Q56" i="15"/>
  <c r="Y852" i="11"/>
  <c r="H852" i="11"/>
  <c r="AD852" i="11"/>
  <c r="AC852" i="11"/>
  <c r="S62" i="9"/>
  <c r="U61" i="15" s="1"/>
  <c r="G64" i="9"/>
  <c r="M63" i="15" s="1"/>
  <c r="X852" i="11"/>
  <c r="K64" i="9"/>
  <c r="P63" i="15" s="1"/>
  <c r="W63" i="15"/>
  <c r="J63" i="15"/>
  <c r="Z852" i="11"/>
  <c r="H63" i="15"/>
  <c r="X63" i="15"/>
  <c r="G63" i="15"/>
  <c r="F64" i="9"/>
  <c r="L63" i="15" s="1"/>
  <c r="W852" i="11"/>
  <c r="H64" i="9"/>
  <c r="N63" i="15" s="1"/>
  <c r="O852" i="11"/>
  <c r="AB852" i="11"/>
  <c r="Y63" i="15"/>
  <c r="I852" i="11"/>
  <c r="S63" i="15"/>
  <c r="Q852" i="11"/>
  <c r="K852" i="11"/>
  <c r="T852" i="11"/>
  <c r="F63" i="15"/>
  <c r="I63" i="15"/>
  <c r="D64" i="15"/>
  <c r="I64" i="15" s="1"/>
  <c r="F853" i="11"/>
  <c r="V849" i="11"/>
  <c r="G851" i="11"/>
  <c r="G852" i="11" s="1"/>
  <c r="J849" i="11"/>
  <c r="J850" i="11" s="1"/>
  <c r="L850" i="11"/>
  <c r="L851" i="11" s="1"/>
  <c r="S850" i="11"/>
  <c r="S851" i="11" s="1"/>
  <c r="U849" i="11"/>
  <c r="R849" i="11"/>
  <c r="R850" i="11" s="1"/>
  <c r="N848" i="11"/>
  <c r="M850" i="11"/>
  <c r="P851" i="11"/>
  <c r="P852" i="11" s="1"/>
  <c r="E854" i="11"/>
  <c r="E65" i="9"/>
  <c r="M63" i="9"/>
  <c r="Q62" i="15" s="1"/>
  <c r="M56" i="9"/>
  <c r="S56" i="9" s="1"/>
  <c r="U55" i="15" s="1"/>
  <c r="K55" i="14"/>
  <c r="Q54" i="15"/>
  <c r="S814" i="11"/>
  <c r="G44" i="9"/>
  <c r="K56" i="14"/>
  <c r="G63" i="14" l="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G166" i="14" s="1"/>
  <c r="G167" i="14" s="1"/>
  <c r="G168" i="14" s="1"/>
  <c r="G169" i="14" s="1"/>
  <c r="G170" i="14" s="1"/>
  <c r="G171" i="14" s="1"/>
  <c r="G172" i="14" s="1"/>
  <c r="G173" i="14" s="1"/>
  <c r="G174" i="14" s="1"/>
  <c r="G175" i="14" s="1"/>
  <c r="G176" i="14" s="1"/>
  <c r="G177" i="14" s="1"/>
  <c r="G178" i="14" s="1"/>
  <c r="G179" i="14" s="1"/>
  <c r="G180" i="14" s="1"/>
  <c r="G181" i="14" s="1"/>
  <c r="G182" i="14" s="1"/>
  <c r="G183" i="14" s="1"/>
  <c r="G184" i="14" s="1"/>
  <c r="G185" i="14" s="1"/>
  <c r="G186" i="14" s="1"/>
  <c r="G187" i="14" s="1"/>
  <c r="G188" i="14" s="1"/>
  <c r="G189" i="14" s="1"/>
  <c r="G190" i="14" s="1"/>
  <c r="G191" i="14" s="1"/>
  <c r="G192" i="14" s="1"/>
  <c r="G193" i="14" s="1"/>
  <c r="G194" i="14" s="1"/>
  <c r="G195" i="14" s="1"/>
  <c r="G196" i="14" s="1"/>
  <c r="G197" i="14" s="1"/>
  <c r="G198" i="14" s="1"/>
  <c r="G199" i="14" s="1"/>
  <c r="G200" i="14" s="1"/>
  <c r="G201" i="14" s="1"/>
  <c r="G202" i="14" s="1"/>
  <c r="G203" i="14" s="1"/>
  <c r="G204" i="14" s="1"/>
  <c r="G205" i="14" s="1"/>
  <c r="G206" i="14" s="1"/>
  <c r="G207" i="14" s="1"/>
  <c r="G208" i="14" s="1"/>
  <c r="G209" i="14" s="1"/>
  <c r="G210" i="14" s="1"/>
  <c r="G211" i="14" s="1"/>
  <c r="G212" i="14" s="1"/>
  <c r="G213" i="14" s="1"/>
  <c r="G214" i="14" s="1"/>
  <c r="G215" i="14" s="1"/>
  <c r="G216" i="14" s="1"/>
  <c r="G217" i="14" s="1"/>
  <c r="G218" i="14" s="1"/>
  <c r="G219" i="14" s="1"/>
  <c r="G220" i="14" s="1"/>
  <c r="G221" i="14" s="1"/>
  <c r="G222" i="14" s="1"/>
  <c r="G223" i="14" s="1"/>
  <c r="G224" i="14" s="1"/>
  <c r="G225" i="14" s="1"/>
  <c r="G226" i="14" s="1"/>
  <c r="G227" i="14" s="1"/>
  <c r="G228" i="14" s="1"/>
  <c r="G229" i="14" s="1"/>
  <c r="G230" i="14" s="1"/>
  <c r="G231" i="14" s="1"/>
  <c r="G232" i="14" s="1"/>
  <c r="G233" i="14" s="1"/>
  <c r="G234" i="14" s="1"/>
  <c r="G235" i="14" s="1"/>
  <c r="G236" i="14" s="1"/>
  <c r="G237" i="14" s="1"/>
  <c r="G238" i="14" s="1"/>
  <c r="G239" i="14" s="1"/>
  <c r="G240" i="14" s="1"/>
  <c r="G241" i="14" s="1"/>
  <c r="G242" i="14" s="1"/>
  <c r="G243" i="14" s="1"/>
  <c r="G244" i="14" s="1"/>
  <c r="G245" i="14" s="1"/>
  <c r="G246" i="14" s="1"/>
  <c r="G247" i="14" s="1"/>
  <c r="G248" i="14" s="1"/>
  <c r="G249" i="14" s="1"/>
  <c r="G250" i="14" s="1"/>
  <c r="G251" i="14" s="1"/>
  <c r="G252" i="14" s="1"/>
  <c r="G253" i="14" s="1"/>
  <c r="G254" i="14" s="1"/>
  <c r="G255" i="14" s="1"/>
  <c r="G256" i="14" s="1"/>
  <c r="G257" i="14" s="1"/>
  <c r="G258" i="14" s="1"/>
  <c r="G259" i="14" s="1"/>
  <c r="G260" i="14" s="1"/>
  <c r="G261" i="14" s="1"/>
  <c r="G262" i="14" s="1"/>
  <c r="G263" i="14" s="1"/>
  <c r="G264" i="14" s="1"/>
  <c r="G265" i="14" s="1"/>
  <c r="G266" i="14" s="1"/>
  <c r="G267" i="14" s="1"/>
  <c r="G268" i="14" s="1"/>
  <c r="G269" i="14" s="1"/>
  <c r="G270" i="14" s="1"/>
  <c r="G271" i="14" s="1"/>
  <c r="G272" i="14" s="1"/>
  <c r="G273" i="14" s="1"/>
  <c r="G274" i="14" s="1"/>
  <c r="G275" i="14" s="1"/>
  <c r="G276" i="14" s="1"/>
  <c r="G277" i="14" s="1"/>
  <c r="G278" i="14" s="1"/>
  <c r="G279" i="14" s="1"/>
  <c r="G280" i="14" s="1"/>
  <c r="G281" i="14" s="1"/>
  <c r="G282" i="14" s="1"/>
  <c r="G283" i="14" s="1"/>
  <c r="G284" i="14" s="1"/>
  <c r="G285" i="14" s="1"/>
  <c r="G286" i="14" s="1"/>
  <c r="G287" i="14" s="1"/>
  <c r="G288" i="14" s="1"/>
  <c r="G289" i="14" s="1"/>
  <c r="G290" i="14" s="1"/>
  <c r="G291" i="14" s="1"/>
  <c r="G292" i="14" s="1"/>
  <c r="G293" i="14" s="1"/>
  <c r="G294" i="14" s="1"/>
  <c r="G295" i="14" s="1"/>
  <c r="G296" i="14" s="1"/>
  <c r="G297" i="14" s="1"/>
  <c r="G298" i="14" s="1"/>
  <c r="G299" i="14" s="1"/>
  <c r="G300" i="14" s="1"/>
  <c r="G301" i="14" s="1"/>
  <c r="G302" i="14" s="1"/>
  <c r="G303" i="14" s="1"/>
  <c r="G304" i="14" s="1"/>
  <c r="G305" i="14" s="1"/>
  <c r="G306" i="14" s="1"/>
  <c r="G307" i="14" s="1"/>
  <c r="G308" i="14" s="1"/>
  <c r="G309" i="14" s="1"/>
  <c r="G310" i="14" s="1"/>
  <c r="G311" i="14" s="1"/>
  <c r="G312" i="14" s="1"/>
  <c r="F62" i="14"/>
  <c r="F63" i="14" s="1"/>
  <c r="F64" i="14" s="1"/>
  <c r="F65" i="14" s="1"/>
  <c r="F66" i="14" s="1"/>
  <c r="F67" i="14" s="1"/>
  <c r="F68" i="14" s="1"/>
  <c r="F69" i="14" s="1"/>
  <c r="F70" i="14" s="1"/>
  <c r="F71" i="14" s="1"/>
  <c r="F72" i="14" s="1"/>
  <c r="F73" i="14" s="1"/>
  <c r="F74" i="14" s="1"/>
  <c r="F75" i="14" s="1"/>
  <c r="F76" i="14" s="1"/>
  <c r="F77" i="14" s="1"/>
  <c r="F78" i="14" s="1"/>
  <c r="F79" i="14" s="1"/>
  <c r="F80" i="14" s="1"/>
  <c r="F81" i="14" s="1"/>
  <c r="F82" i="14" s="1"/>
  <c r="F83" i="14" s="1"/>
  <c r="F84" i="14" s="1"/>
  <c r="F85" i="14" s="1"/>
  <c r="F86" i="14" s="1"/>
  <c r="F87" i="14" s="1"/>
  <c r="F88" i="14" s="1"/>
  <c r="F89" i="14" s="1"/>
  <c r="F90" i="14" s="1"/>
  <c r="F91" i="14" s="1"/>
  <c r="F92" i="14" s="1"/>
  <c r="F93" i="14" s="1"/>
  <c r="F94" i="14" s="1"/>
  <c r="F95" i="14" s="1"/>
  <c r="F96" i="14" s="1"/>
  <c r="F97" i="14" s="1"/>
  <c r="F98" i="14" s="1"/>
  <c r="F99" i="14" s="1"/>
  <c r="F100" i="14" s="1"/>
  <c r="F101" i="14" s="1"/>
  <c r="F102" i="14" s="1"/>
  <c r="F103" i="14" s="1"/>
  <c r="F104" i="14" s="1"/>
  <c r="F105" i="14" s="1"/>
  <c r="F106" i="14" s="1"/>
  <c r="F107" i="14" s="1"/>
  <c r="F108" i="14" s="1"/>
  <c r="F109" i="14" s="1"/>
  <c r="F110" i="14" s="1"/>
  <c r="F111" i="14" s="1"/>
  <c r="F112" i="14" s="1"/>
  <c r="F113" i="14" s="1"/>
  <c r="F114" i="14" s="1"/>
  <c r="F115" i="14" s="1"/>
  <c r="F116" i="14" s="1"/>
  <c r="F117" i="14" s="1"/>
  <c r="F118" i="14" s="1"/>
  <c r="F119" i="14" s="1"/>
  <c r="F120" i="14" s="1"/>
  <c r="F121" i="14" s="1"/>
  <c r="F122" i="14" s="1"/>
  <c r="F123" i="14" s="1"/>
  <c r="F124" i="14" s="1"/>
  <c r="F125" i="14" s="1"/>
  <c r="F126" i="14" s="1"/>
  <c r="F127" i="14" s="1"/>
  <c r="F128" i="14" s="1"/>
  <c r="F129" i="14" s="1"/>
  <c r="F130" i="14" s="1"/>
  <c r="F131" i="14" s="1"/>
  <c r="F132" i="14" s="1"/>
  <c r="F133" i="14" s="1"/>
  <c r="F134" i="14" s="1"/>
  <c r="F135" i="14" s="1"/>
  <c r="F136" i="14" s="1"/>
  <c r="F137" i="14" s="1"/>
  <c r="F138" i="14" s="1"/>
  <c r="F139" i="14" s="1"/>
  <c r="F140" i="14" s="1"/>
  <c r="F141" i="14" s="1"/>
  <c r="F142" i="14" s="1"/>
  <c r="F143" i="14" s="1"/>
  <c r="F144" i="14" s="1"/>
  <c r="F145" i="14" s="1"/>
  <c r="F146" i="14" s="1"/>
  <c r="F147" i="14" s="1"/>
  <c r="F148" i="14" s="1"/>
  <c r="F149" i="14" s="1"/>
  <c r="F150" i="14" s="1"/>
  <c r="F151" i="14" s="1"/>
  <c r="F152" i="14" s="1"/>
  <c r="F153" i="14" s="1"/>
  <c r="F154" i="14" s="1"/>
  <c r="F155" i="14" s="1"/>
  <c r="F156" i="14" s="1"/>
  <c r="F157" i="14" s="1"/>
  <c r="F158" i="14" s="1"/>
  <c r="F159" i="14" s="1"/>
  <c r="F160" i="14" s="1"/>
  <c r="F161" i="14" s="1"/>
  <c r="F162" i="14" s="1"/>
  <c r="F163" i="14" s="1"/>
  <c r="F164" i="14" s="1"/>
  <c r="F165" i="14" s="1"/>
  <c r="F166" i="14" s="1"/>
  <c r="F167" i="14" s="1"/>
  <c r="F168" i="14" s="1"/>
  <c r="F169" i="14" s="1"/>
  <c r="F170" i="14" s="1"/>
  <c r="F171" i="14" s="1"/>
  <c r="F172" i="14" s="1"/>
  <c r="F173" i="14" s="1"/>
  <c r="F174" i="14" s="1"/>
  <c r="F175" i="14" s="1"/>
  <c r="F176" i="14" s="1"/>
  <c r="F177" i="14" s="1"/>
  <c r="F178" i="14" s="1"/>
  <c r="F179" i="14" s="1"/>
  <c r="F180" i="14" s="1"/>
  <c r="F181" i="14" s="1"/>
  <c r="F182" i="14" s="1"/>
  <c r="F183" i="14" s="1"/>
  <c r="F184" i="14" s="1"/>
  <c r="F185" i="14" s="1"/>
  <c r="F186" i="14" s="1"/>
  <c r="F187" i="14" s="1"/>
  <c r="F188" i="14" s="1"/>
  <c r="F189" i="14" s="1"/>
  <c r="F190" i="14" s="1"/>
  <c r="F191" i="14" s="1"/>
  <c r="F192" i="14" s="1"/>
  <c r="F193" i="14" s="1"/>
  <c r="F194" i="14" s="1"/>
  <c r="F195" i="14" s="1"/>
  <c r="F196" i="14" s="1"/>
  <c r="F197" i="14" s="1"/>
  <c r="F198" i="14" s="1"/>
  <c r="F199" i="14" s="1"/>
  <c r="F200" i="14" s="1"/>
  <c r="F201" i="14" s="1"/>
  <c r="F202" i="14" s="1"/>
  <c r="F203" i="14" s="1"/>
  <c r="F204" i="14" s="1"/>
  <c r="F205" i="14" s="1"/>
  <c r="F206" i="14" s="1"/>
  <c r="F207" i="14" s="1"/>
  <c r="F208" i="14" s="1"/>
  <c r="F209" i="14" s="1"/>
  <c r="F210" i="14" s="1"/>
  <c r="F211" i="14" s="1"/>
  <c r="F212" i="14" s="1"/>
  <c r="F213" i="14" s="1"/>
  <c r="F214" i="14" s="1"/>
  <c r="F215" i="14" s="1"/>
  <c r="F216" i="14" s="1"/>
  <c r="F217" i="14" s="1"/>
  <c r="F218" i="14" s="1"/>
  <c r="F219" i="14" s="1"/>
  <c r="F220" i="14" s="1"/>
  <c r="F221" i="14" s="1"/>
  <c r="F222" i="14" s="1"/>
  <c r="F223" i="14" s="1"/>
  <c r="F224" i="14" s="1"/>
  <c r="F225" i="14" s="1"/>
  <c r="F226" i="14" s="1"/>
  <c r="F227" i="14" s="1"/>
  <c r="F228" i="14" s="1"/>
  <c r="F229" i="14" s="1"/>
  <c r="F230" i="14" s="1"/>
  <c r="F231" i="14" s="1"/>
  <c r="F232" i="14" s="1"/>
  <c r="F233" i="14" s="1"/>
  <c r="F234" i="14" s="1"/>
  <c r="F235" i="14" s="1"/>
  <c r="F236" i="14" s="1"/>
  <c r="F237" i="14" s="1"/>
  <c r="F238" i="14" s="1"/>
  <c r="F239" i="14" s="1"/>
  <c r="F240" i="14" s="1"/>
  <c r="F241" i="14" s="1"/>
  <c r="F242" i="14" s="1"/>
  <c r="F243" i="14" s="1"/>
  <c r="F244" i="14" s="1"/>
  <c r="F245" i="14" s="1"/>
  <c r="F246" i="14" s="1"/>
  <c r="F247" i="14" s="1"/>
  <c r="F248" i="14" s="1"/>
  <c r="F249" i="14" s="1"/>
  <c r="F250" i="14" s="1"/>
  <c r="F251" i="14" s="1"/>
  <c r="F252" i="14" s="1"/>
  <c r="F253" i="14" s="1"/>
  <c r="F254" i="14" s="1"/>
  <c r="F255" i="14" s="1"/>
  <c r="F256" i="14" s="1"/>
  <c r="F257" i="14" s="1"/>
  <c r="F258" i="14" s="1"/>
  <c r="F259" i="14" s="1"/>
  <c r="F260" i="14" s="1"/>
  <c r="F261" i="14" s="1"/>
  <c r="F262" i="14" s="1"/>
  <c r="F263" i="14" s="1"/>
  <c r="F264" i="14" s="1"/>
  <c r="F265" i="14" s="1"/>
  <c r="F266" i="14" s="1"/>
  <c r="F267" i="14" s="1"/>
  <c r="F268" i="14" s="1"/>
  <c r="F269" i="14" s="1"/>
  <c r="F270" i="14" s="1"/>
  <c r="F271" i="14" s="1"/>
  <c r="F272" i="14" s="1"/>
  <c r="F273" i="14" s="1"/>
  <c r="F274" i="14" s="1"/>
  <c r="F275" i="14" s="1"/>
  <c r="F276" i="14" s="1"/>
  <c r="F277" i="14" s="1"/>
  <c r="F278" i="14" s="1"/>
  <c r="F279" i="14" s="1"/>
  <c r="F280" i="14" s="1"/>
  <c r="F281" i="14" s="1"/>
  <c r="F282" i="14" s="1"/>
  <c r="F283" i="14" s="1"/>
  <c r="F284" i="14" s="1"/>
  <c r="F285" i="14" s="1"/>
  <c r="F286" i="14" s="1"/>
  <c r="F287" i="14" s="1"/>
  <c r="F288" i="14" s="1"/>
  <c r="F289" i="14" s="1"/>
  <c r="F290" i="14" s="1"/>
  <c r="F291" i="14" s="1"/>
  <c r="F292" i="14" s="1"/>
  <c r="F293" i="14" s="1"/>
  <c r="F294" i="14" s="1"/>
  <c r="F295" i="14" s="1"/>
  <c r="F296" i="14" s="1"/>
  <c r="F297" i="14" s="1"/>
  <c r="F298" i="14" s="1"/>
  <c r="F299" i="14" s="1"/>
  <c r="F300" i="14" s="1"/>
  <c r="F301" i="14" s="1"/>
  <c r="F302" i="14" s="1"/>
  <c r="F303" i="14" s="1"/>
  <c r="F304" i="14" s="1"/>
  <c r="F305" i="14" s="1"/>
  <c r="F306" i="14" s="1"/>
  <c r="F307" i="14" s="1"/>
  <c r="F308" i="14" s="1"/>
  <c r="F309" i="14" s="1"/>
  <c r="F310" i="14" s="1"/>
  <c r="F311" i="14" s="1"/>
  <c r="F312" i="14" s="1"/>
  <c r="P65" i="9"/>
  <c r="S64" i="15" s="1"/>
  <c r="O65" i="9"/>
  <c r="R64" i="15" s="1"/>
  <c r="I65" i="9"/>
  <c r="O64" i="15" s="1"/>
  <c r="AA65" i="9"/>
  <c r="W64" i="15"/>
  <c r="H64" i="15"/>
  <c r="X64" i="15"/>
  <c r="K64" i="15"/>
  <c r="V64" i="15"/>
  <c r="G64" i="15"/>
  <c r="F64" i="15"/>
  <c r="Q853" i="11"/>
  <c r="J64" i="15"/>
  <c r="Y64" i="15"/>
  <c r="M64" i="9"/>
  <c r="Q63" i="15" s="1"/>
  <c r="H65" i="9"/>
  <c r="N64" i="15" s="1"/>
  <c r="G65" i="9"/>
  <c r="M64" i="15" s="1"/>
  <c r="Q64" i="9"/>
  <c r="T63" i="15" s="1"/>
  <c r="V850" i="11"/>
  <c r="V851" i="11" s="1"/>
  <c r="D65" i="15"/>
  <c r="I65" i="15" s="1"/>
  <c r="F854" i="11"/>
  <c r="J851" i="11"/>
  <c r="J852" i="11" s="1"/>
  <c r="M851" i="11"/>
  <c r="L852" i="11"/>
  <c r="L853" i="11" s="1"/>
  <c r="U850" i="11"/>
  <c r="U851" i="11" s="1"/>
  <c r="U852" i="11" s="1"/>
  <c r="R851" i="11"/>
  <c r="S852" i="11"/>
  <c r="S853" i="11" s="1"/>
  <c r="S854" i="11" s="1"/>
  <c r="N849" i="11"/>
  <c r="N850" i="11" s="1"/>
  <c r="S63" i="9"/>
  <c r="U62" i="15" s="1"/>
  <c r="E855" i="11"/>
  <c r="X853" i="11"/>
  <c r="P853" i="11"/>
  <c r="E66" i="9"/>
  <c r="F65" i="9"/>
  <c r="L64" i="15" s="1"/>
  <c r="AA853" i="11"/>
  <c r="O853" i="11"/>
  <c r="G853" i="11"/>
  <c r="AD853" i="11"/>
  <c r="AD854" i="11" s="1"/>
  <c r="AC853" i="11"/>
  <c r="AC854" i="11" s="1"/>
  <c r="H853" i="11"/>
  <c r="K65" i="9"/>
  <c r="P64" i="15" s="1"/>
  <c r="AB853" i="11"/>
  <c r="T853" i="11"/>
  <c r="Y853" i="11"/>
  <c r="Y854" i="11" s="1"/>
  <c r="K853" i="11"/>
  <c r="K854" i="11" s="1"/>
  <c r="W853" i="11"/>
  <c r="Z853" i="11"/>
  <c r="I853" i="11"/>
  <c r="F65" i="15"/>
  <c r="Q55" i="15"/>
  <c r="X65" i="15"/>
  <c r="V65" i="15"/>
  <c r="K57" i="14"/>
  <c r="H65" i="15" l="1"/>
  <c r="Y65" i="15"/>
  <c r="AB854" i="11"/>
  <c r="O66" i="9"/>
  <c r="R65" i="15" s="1"/>
  <c r="P66" i="9"/>
  <c r="S65" i="15" s="1"/>
  <c r="I66" i="9"/>
  <c r="O65" i="15" s="1"/>
  <c r="AA66" i="9"/>
  <c r="Q65" i="9"/>
  <c r="T64" i="15" s="1"/>
  <c r="W65" i="15"/>
  <c r="K65" i="15"/>
  <c r="G854" i="11"/>
  <c r="J65" i="15"/>
  <c r="G65" i="15"/>
  <c r="S64" i="9"/>
  <c r="U63" i="15" s="1"/>
  <c r="K66" i="9"/>
  <c r="P65" i="15" s="1"/>
  <c r="O854" i="11"/>
  <c r="L854" i="11"/>
  <c r="V852" i="11"/>
  <c r="V853" i="11" s="1"/>
  <c r="F66" i="9"/>
  <c r="L65" i="15" s="1"/>
  <c r="G66" i="9"/>
  <c r="M65" i="15" s="1"/>
  <c r="H66" i="9"/>
  <c r="N65" i="15" s="1"/>
  <c r="D66" i="15"/>
  <c r="F66" i="15" s="1"/>
  <c r="F855" i="11"/>
  <c r="AD855" i="11" s="1"/>
  <c r="J853" i="11"/>
  <c r="J854" i="11" s="1"/>
  <c r="U853" i="11"/>
  <c r="U854" i="11" s="1"/>
  <c r="N851" i="11"/>
  <c r="N852" i="11" s="1"/>
  <c r="M852" i="11"/>
  <c r="M853" i="11" s="1"/>
  <c r="M854" i="11" s="1"/>
  <c r="R852" i="11"/>
  <c r="E856" i="11"/>
  <c r="X854" i="11"/>
  <c r="W854" i="11"/>
  <c r="M65" i="9"/>
  <c r="Q64" i="15" s="1"/>
  <c r="H854" i="11"/>
  <c r="T854" i="11"/>
  <c r="AA854" i="11"/>
  <c r="E67" i="9"/>
  <c r="P854" i="11"/>
  <c r="Z854" i="11"/>
  <c r="I854" i="11"/>
  <c r="I855" i="11" s="1"/>
  <c r="Q854" i="11"/>
  <c r="Y855" i="11"/>
  <c r="K58" i="14"/>
  <c r="K59" i="14"/>
  <c r="Q855" i="11" l="1"/>
  <c r="I66" i="15"/>
  <c r="T855" i="11"/>
  <c r="K67" i="9"/>
  <c r="P66" i="15" s="1"/>
  <c r="P67" i="9"/>
  <c r="S66" i="15" s="1"/>
  <c r="I67" i="9"/>
  <c r="O66" i="15" s="1"/>
  <c r="O67" i="9"/>
  <c r="R66" i="15" s="1"/>
  <c r="AA67" i="9"/>
  <c r="Q66" i="9"/>
  <c r="T65" i="15" s="1"/>
  <c r="W66" i="15"/>
  <c r="Y66" i="15"/>
  <c r="V66" i="15"/>
  <c r="H67" i="9"/>
  <c r="N66" i="15" s="1"/>
  <c r="G67" i="9"/>
  <c r="M66" i="15" s="1"/>
  <c r="P855" i="11"/>
  <c r="V854" i="11"/>
  <c r="V855" i="11" s="1"/>
  <c r="J66" i="15"/>
  <c r="M66" i="9"/>
  <c r="Q65" i="15" s="1"/>
  <c r="G66" i="15"/>
  <c r="S855" i="11"/>
  <c r="H66" i="15"/>
  <c r="J855" i="11"/>
  <c r="W855" i="11"/>
  <c r="X66" i="15"/>
  <c r="K66" i="15"/>
  <c r="U855" i="11"/>
  <c r="D67" i="15"/>
  <c r="J67" i="15" s="1"/>
  <c r="F856" i="11"/>
  <c r="N853" i="11"/>
  <c r="N854" i="11" s="1"/>
  <c r="R853" i="11"/>
  <c r="R854" i="11" s="1"/>
  <c r="R855" i="11" s="1"/>
  <c r="E857" i="11"/>
  <c r="Z855" i="11"/>
  <c r="G855" i="11"/>
  <c r="L855" i="11"/>
  <c r="L856" i="11" s="1"/>
  <c r="S65" i="9"/>
  <c r="U64" i="15" s="1"/>
  <c r="AA855" i="11"/>
  <c r="AB855" i="11"/>
  <c r="H855" i="11"/>
  <c r="M855" i="11"/>
  <c r="F67" i="9"/>
  <c r="AC855" i="11"/>
  <c r="K855" i="11"/>
  <c r="O855" i="11"/>
  <c r="X855" i="11"/>
  <c r="E68" i="9"/>
  <c r="G68" i="9" s="1"/>
  <c r="K60" i="14"/>
  <c r="J69" i="7"/>
  <c r="I39" i="7"/>
  <c r="I40" i="7"/>
  <c r="I32" i="7"/>
  <c r="J36" i="7"/>
  <c r="P68" i="9" l="1"/>
  <c r="O68" i="9"/>
  <c r="R67" i="15" s="1"/>
  <c r="I68" i="9"/>
  <c r="O67" i="15" s="1"/>
  <c r="AA68" i="9"/>
  <c r="Q67" i="9"/>
  <c r="T66" i="15" s="1"/>
  <c r="M67" i="9"/>
  <c r="Q66" i="15" s="1"/>
  <c r="X856" i="11"/>
  <c r="G856" i="11"/>
  <c r="Y67" i="15"/>
  <c r="AB856" i="11"/>
  <c r="J856" i="11"/>
  <c r="S66" i="9"/>
  <c r="U65" i="15" s="1"/>
  <c r="S67" i="15"/>
  <c r="G67" i="15"/>
  <c r="AC856" i="11"/>
  <c r="W67" i="15"/>
  <c r="H68" i="9"/>
  <c r="N67" i="15" s="1"/>
  <c r="F67" i="15"/>
  <c r="F68" i="9"/>
  <c r="L67" i="15" s="1"/>
  <c r="K67" i="15"/>
  <c r="V67" i="15"/>
  <c r="I67" i="15"/>
  <c r="X67" i="15"/>
  <c r="H67" i="15"/>
  <c r="D68" i="15"/>
  <c r="J68" i="15" s="1"/>
  <c r="F857" i="11"/>
  <c r="L66" i="15"/>
  <c r="R856" i="11"/>
  <c r="N855" i="11"/>
  <c r="N856" i="11" s="1"/>
  <c r="E858" i="11"/>
  <c r="E69" i="9"/>
  <c r="O856" i="11"/>
  <c r="O857" i="11" s="1"/>
  <c r="T856" i="11"/>
  <c r="Z856" i="11"/>
  <c r="Q856" i="11"/>
  <c r="W856" i="11"/>
  <c r="K68" i="9"/>
  <c r="P67" i="15" s="1"/>
  <c r="AD856" i="11"/>
  <c r="AA856" i="11"/>
  <c r="M856" i="11"/>
  <c r="Y856" i="11"/>
  <c r="I856" i="11"/>
  <c r="U856" i="11"/>
  <c r="K856" i="11"/>
  <c r="S856" i="11"/>
  <c r="P856" i="11"/>
  <c r="V856" i="11"/>
  <c r="H856" i="11"/>
  <c r="M67" i="15"/>
  <c r="K69" i="7"/>
  <c r="J39" i="7"/>
  <c r="J40" i="7"/>
  <c r="J32" i="7"/>
  <c r="O69" i="9" l="1"/>
  <c r="P69" i="9"/>
  <c r="S68" i="15" s="1"/>
  <c r="I69" i="9"/>
  <c r="O68" i="15" s="1"/>
  <c r="AA69" i="9"/>
  <c r="S67" i="9"/>
  <c r="U66" i="15" s="1"/>
  <c r="X68" i="15"/>
  <c r="AA857" i="11"/>
  <c r="Q857" i="11"/>
  <c r="N857" i="11"/>
  <c r="Q68" i="9"/>
  <c r="T67" i="15" s="1"/>
  <c r="V857" i="11"/>
  <c r="D69" i="15"/>
  <c r="G69" i="15" s="1"/>
  <c r="F858" i="11"/>
  <c r="F68" i="15"/>
  <c r="I68" i="15"/>
  <c r="G68" i="15"/>
  <c r="W68" i="15"/>
  <c r="H68" i="15"/>
  <c r="Y68" i="15"/>
  <c r="G69" i="9"/>
  <c r="M68" i="15" s="1"/>
  <c r="K68" i="15"/>
  <c r="V68" i="15"/>
  <c r="K69" i="9"/>
  <c r="P68" i="15" s="1"/>
  <c r="U857" i="11"/>
  <c r="Z857" i="11"/>
  <c r="F69" i="9"/>
  <c r="L857" i="11"/>
  <c r="J857" i="11"/>
  <c r="M68" i="9"/>
  <c r="Q67" i="15" s="1"/>
  <c r="Y857" i="11"/>
  <c r="AD857" i="11"/>
  <c r="K857" i="11"/>
  <c r="X857" i="11"/>
  <c r="T857" i="11"/>
  <c r="H69" i="9"/>
  <c r="N68" i="15" s="1"/>
  <c r="AC857" i="11"/>
  <c r="E859" i="11"/>
  <c r="W857" i="11"/>
  <c r="E70" i="9"/>
  <c r="I857" i="11"/>
  <c r="M857" i="11"/>
  <c r="AB857" i="11"/>
  <c r="P857" i="11"/>
  <c r="H857" i="11"/>
  <c r="R857" i="11"/>
  <c r="G857" i="11"/>
  <c r="S857" i="11"/>
  <c r="K61" i="14"/>
  <c r="K62" i="14"/>
  <c r="Q69" i="9" l="1"/>
  <c r="T68" i="15" s="1"/>
  <c r="H858" i="11"/>
  <c r="W69" i="15"/>
  <c r="V69" i="15"/>
  <c r="X69" i="15"/>
  <c r="K69" i="15"/>
  <c r="J69" i="15"/>
  <c r="G70" i="9"/>
  <c r="M69" i="15" s="1"/>
  <c r="P70" i="9"/>
  <c r="S69" i="15" s="1"/>
  <c r="O70" i="9"/>
  <c r="R69" i="15" s="1"/>
  <c r="I70" i="9"/>
  <c r="O69" i="15" s="1"/>
  <c r="AA70" i="9"/>
  <c r="R68" i="15"/>
  <c r="F69" i="15"/>
  <c r="AD858" i="11"/>
  <c r="S858" i="11"/>
  <c r="Z858" i="11"/>
  <c r="Y858" i="11"/>
  <c r="U858" i="11"/>
  <c r="Y69" i="15"/>
  <c r="I69" i="15"/>
  <c r="Q858" i="11"/>
  <c r="O858" i="11"/>
  <c r="M858" i="11"/>
  <c r="R858" i="11"/>
  <c r="J858" i="11"/>
  <c r="H69" i="15"/>
  <c r="X858" i="11"/>
  <c r="AC858" i="11"/>
  <c r="N858" i="11"/>
  <c r="K858" i="11"/>
  <c r="F70" i="9"/>
  <c r="L69" i="15" s="1"/>
  <c r="W858" i="11"/>
  <c r="L858" i="11"/>
  <c r="AB858" i="11"/>
  <c r="E71" i="9"/>
  <c r="F859" i="11"/>
  <c r="T858" i="11"/>
  <c r="P858" i="11"/>
  <c r="K70" i="9"/>
  <c r="P69" i="15" s="1"/>
  <c r="AA858" i="11"/>
  <c r="H70" i="9"/>
  <c r="N69" i="15" s="1"/>
  <c r="V858" i="11"/>
  <c r="G858" i="11"/>
  <c r="I858" i="11"/>
  <c r="S68" i="9"/>
  <c r="U67" i="15" s="1"/>
  <c r="M69" i="9"/>
  <c r="L68" i="15"/>
  <c r="D70" i="15"/>
  <c r="W70" i="15" s="1"/>
  <c r="E860" i="11"/>
  <c r="K63" i="14"/>
  <c r="S69" i="9" l="1"/>
  <c r="U68" i="15" s="1"/>
  <c r="K71" i="9"/>
  <c r="P70" i="15" s="1"/>
  <c r="P71" i="9"/>
  <c r="I71" i="9"/>
  <c r="O70" i="15" s="1"/>
  <c r="O71" i="9"/>
  <c r="AA71" i="9"/>
  <c r="AC859" i="11"/>
  <c r="G71" i="9"/>
  <c r="M70" i="15" s="1"/>
  <c r="O859" i="11"/>
  <c r="M859" i="11"/>
  <c r="S859" i="11"/>
  <c r="H71" i="9"/>
  <c r="N70" i="15" s="1"/>
  <c r="I859" i="11"/>
  <c r="Q68" i="15"/>
  <c r="S70" i="15"/>
  <c r="K859" i="11"/>
  <c r="P859" i="11"/>
  <c r="Q70" i="9"/>
  <c r="T69" i="15" s="1"/>
  <c r="Z859" i="11"/>
  <c r="M70" i="9"/>
  <c r="X859" i="11"/>
  <c r="T859" i="11"/>
  <c r="AD859" i="11"/>
  <c r="U859" i="11"/>
  <c r="X70" i="15"/>
  <c r="AB859" i="11"/>
  <c r="Q859" i="11"/>
  <c r="W859" i="11"/>
  <c r="F71" i="9"/>
  <c r="L70" i="15" s="1"/>
  <c r="AA859" i="11"/>
  <c r="V859" i="11"/>
  <c r="R859" i="11"/>
  <c r="N859" i="11"/>
  <c r="H859" i="11"/>
  <c r="G859" i="11"/>
  <c r="J859" i="11"/>
  <c r="L859" i="11"/>
  <c r="Y859" i="11"/>
  <c r="E861" i="11"/>
  <c r="F861" i="11" s="1"/>
  <c r="F860" i="11"/>
  <c r="E72" i="9"/>
  <c r="F70" i="15"/>
  <c r="G70" i="15"/>
  <c r="J70" i="15"/>
  <c r="K70" i="15"/>
  <c r="H70" i="15"/>
  <c r="I70" i="15"/>
  <c r="Y70" i="15"/>
  <c r="V70" i="15"/>
  <c r="D71" i="15"/>
  <c r="W71" i="15" s="1"/>
  <c r="K64" i="14"/>
  <c r="G72" i="9" l="1"/>
  <c r="M71" i="15" s="1"/>
  <c r="O72" i="9"/>
  <c r="P72" i="9"/>
  <c r="S71" i="15" s="1"/>
  <c r="I72" i="9"/>
  <c r="O71" i="15" s="1"/>
  <c r="AA72" i="9"/>
  <c r="AC860" i="11"/>
  <c r="AC861" i="11" s="1"/>
  <c r="Q71" i="9"/>
  <c r="T70" i="15" s="1"/>
  <c r="S70" i="9"/>
  <c r="U69" i="15" s="1"/>
  <c r="H72" i="9"/>
  <c r="N71" i="15" s="1"/>
  <c r="F72" i="9"/>
  <c r="L71" i="15" s="1"/>
  <c r="R70" i="15"/>
  <c r="K72" i="9"/>
  <c r="P71" i="15" s="1"/>
  <c r="Q69" i="15"/>
  <c r="M860" i="11"/>
  <c r="M861" i="11" s="1"/>
  <c r="X71" i="15"/>
  <c r="J860" i="11"/>
  <c r="J861" i="11" s="1"/>
  <c r="AA860" i="11"/>
  <c r="AA861" i="11" s="1"/>
  <c r="U860" i="11"/>
  <c r="U861" i="11" s="1"/>
  <c r="M71" i="9"/>
  <c r="Q70" i="15" s="1"/>
  <c r="AD860" i="11"/>
  <c r="AD861" i="11" s="1"/>
  <c r="P860" i="11"/>
  <c r="P861" i="11" s="1"/>
  <c r="Q860" i="11"/>
  <c r="Q861" i="11" s="1"/>
  <c r="Y860" i="11"/>
  <c r="Y861" i="11" s="1"/>
  <c r="E73" i="9"/>
  <c r="H73" i="9" s="1"/>
  <c r="N72" i="15" s="1"/>
  <c r="Y71" i="15"/>
  <c r="V71" i="15"/>
  <c r="E862" i="11"/>
  <c r="F862" i="11" s="1"/>
  <c r="D72" i="15"/>
  <c r="K72" i="15" s="1"/>
  <c r="K860" i="11"/>
  <c r="K861" i="11" s="1"/>
  <c r="H860" i="11"/>
  <c r="H861" i="11" s="1"/>
  <c r="R860" i="11"/>
  <c r="R861" i="11" s="1"/>
  <c r="I860" i="11"/>
  <c r="I861" i="11" s="1"/>
  <c r="T860" i="11"/>
  <c r="T861" i="11" s="1"/>
  <c r="S860" i="11"/>
  <c r="S861" i="11" s="1"/>
  <c r="G860" i="11"/>
  <c r="G861" i="11" s="1"/>
  <c r="Z860" i="11"/>
  <c r="Z861" i="11" s="1"/>
  <c r="L860" i="11"/>
  <c r="L861" i="11" s="1"/>
  <c r="X860" i="11"/>
  <c r="X861" i="11" s="1"/>
  <c r="F71" i="15"/>
  <c r="G71" i="15"/>
  <c r="J71" i="15"/>
  <c r="K71" i="15"/>
  <c r="H71" i="15"/>
  <c r="I71" i="15"/>
  <c r="N860" i="11"/>
  <c r="N861" i="11" s="1"/>
  <c r="AB860" i="11"/>
  <c r="AB861" i="11" s="1"/>
  <c r="V860" i="11"/>
  <c r="V861" i="11" s="1"/>
  <c r="O860" i="11"/>
  <c r="O861" i="11" s="1"/>
  <c r="W860" i="11"/>
  <c r="W861" i="11" s="1"/>
  <c r="J50" i="7"/>
  <c r="K50" i="7" s="1"/>
  <c r="K65" i="14"/>
  <c r="K73" i="9" l="1"/>
  <c r="P72" i="15" s="1"/>
  <c r="O52" i="14"/>
  <c r="O53" i="14" s="1"/>
  <c r="F73" i="9"/>
  <c r="L72" i="15" s="1"/>
  <c r="P73" i="9"/>
  <c r="S72" i="15" s="1"/>
  <c r="I73" i="9"/>
  <c r="O72" i="15" s="1"/>
  <c r="O73" i="9"/>
  <c r="AA73" i="9"/>
  <c r="S71" i="9"/>
  <c r="U70" i="15" s="1"/>
  <c r="Q72" i="9"/>
  <c r="T71" i="15" s="1"/>
  <c r="W72" i="15"/>
  <c r="J72" i="15"/>
  <c r="R71" i="15"/>
  <c r="M72" i="9"/>
  <c r="Q71" i="15" s="1"/>
  <c r="G73" i="9"/>
  <c r="M72" i="15" s="1"/>
  <c r="G72" i="15"/>
  <c r="F72" i="15"/>
  <c r="Y72" i="15"/>
  <c r="E74" i="9"/>
  <c r="I72" i="15"/>
  <c r="V72" i="15"/>
  <c r="D73" i="15"/>
  <c r="I73" i="15" s="1"/>
  <c r="H72" i="15"/>
  <c r="E863" i="11"/>
  <c r="F863" i="11" s="1"/>
  <c r="X72" i="15"/>
  <c r="H862" i="11"/>
  <c r="AA862" i="11"/>
  <c r="AB862" i="11"/>
  <c r="AC862" i="11"/>
  <c r="AD862" i="11"/>
  <c r="P862" i="11"/>
  <c r="W862" i="11"/>
  <c r="N862" i="11"/>
  <c r="U862" i="11"/>
  <c r="K862" i="11"/>
  <c r="Z862" i="11"/>
  <c r="T862" i="11"/>
  <c r="I862" i="11"/>
  <c r="L862" i="11"/>
  <c r="S862" i="11"/>
  <c r="X862" i="11"/>
  <c r="G862" i="11"/>
  <c r="R862" i="11"/>
  <c r="V862" i="11"/>
  <c r="M862" i="11"/>
  <c r="Q862" i="11"/>
  <c r="Y862" i="11"/>
  <c r="O862" i="11"/>
  <c r="J862" i="11"/>
  <c r="K70" i="7"/>
  <c r="N30" i="14" s="1"/>
  <c r="D819" i="11" s="1"/>
  <c r="K66" i="14"/>
  <c r="Q73" i="9" l="1"/>
  <c r="T72" i="15" s="1"/>
  <c r="R72" i="15"/>
  <c r="O54" i="14"/>
  <c r="O55" i="14" s="1"/>
  <c r="O56" i="14" s="1"/>
  <c r="G74" i="9"/>
  <c r="M73" i="15" s="1"/>
  <c r="P74" i="9"/>
  <c r="O74" i="9"/>
  <c r="I74" i="9"/>
  <c r="O73" i="15" s="1"/>
  <c r="AA74" i="9"/>
  <c r="S72" i="9"/>
  <c r="U71" i="15" s="1"/>
  <c r="W73" i="15"/>
  <c r="S73" i="15"/>
  <c r="K74" i="9"/>
  <c r="P73" i="15" s="1"/>
  <c r="F74" i="9"/>
  <c r="L73" i="15" s="1"/>
  <c r="H74" i="9"/>
  <c r="N73" i="15" s="1"/>
  <c r="K73" i="15"/>
  <c r="V73" i="15"/>
  <c r="J73" i="15"/>
  <c r="Y73" i="15"/>
  <c r="G73" i="15"/>
  <c r="M73" i="9"/>
  <c r="H73" i="15"/>
  <c r="E864" i="11"/>
  <c r="F864" i="11" s="1"/>
  <c r="E75" i="9"/>
  <c r="D74" i="15"/>
  <c r="F74" i="15" s="1"/>
  <c r="X73" i="15"/>
  <c r="F73" i="15"/>
  <c r="AA863" i="11"/>
  <c r="AB863" i="11"/>
  <c r="AD863" i="11"/>
  <c r="AC863" i="11"/>
  <c r="Y863" i="11"/>
  <c r="Q863" i="11"/>
  <c r="R863" i="11"/>
  <c r="K863" i="11"/>
  <c r="V863" i="11"/>
  <c r="N863" i="11"/>
  <c r="J863" i="11"/>
  <c r="Z863" i="11"/>
  <c r="L863" i="11"/>
  <c r="W863" i="11"/>
  <c r="M863" i="11"/>
  <c r="U863" i="11"/>
  <c r="I863" i="11"/>
  <c r="P863" i="11"/>
  <c r="T863" i="11"/>
  <c r="H863" i="11"/>
  <c r="O863" i="11"/>
  <c r="S863" i="11"/>
  <c r="X863" i="11"/>
  <c r="G863" i="11"/>
  <c r="K67" i="14"/>
  <c r="S73" i="9" l="1"/>
  <c r="U72" i="15" s="1"/>
  <c r="O57" i="14"/>
  <c r="K75" i="9"/>
  <c r="P74" i="15" s="1"/>
  <c r="O75" i="9"/>
  <c r="P75" i="9"/>
  <c r="S74" i="15" s="1"/>
  <c r="I75" i="9"/>
  <c r="O74" i="15" s="1"/>
  <c r="AA75" i="9"/>
  <c r="Q74" i="9"/>
  <c r="T73" i="15" s="1"/>
  <c r="H75" i="9"/>
  <c r="N74" i="15" s="1"/>
  <c r="G75" i="9"/>
  <c r="M74" i="15" s="1"/>
  <c r="F75" i="9"/>
  <c r="L74" i="15" s="1"/>
  <c r="Y74" i="15"/>
  <c r="J74" i="15"/>
  <c r="X74" i="15"/>
  <c r="G74" i="15"/>
  <c r="I74" i="15"/>
  <c r="R73" i="15"/>
  <c r="W74" i="15"/>
  <c r="H74" i="15"/>
  <c r="M74" i="9"/>
  <c r="Q73" i="15" s="1"/>
  <c r="Q72" i="15"/>
  <c r="V74" i="15"/>
  <c r="K74" i="15"/>
  <c r="E865" i="11"/>
  <c r="F865" i="11" s="1"/>
  <c r="D75" i="15"/>
  <c r="F75" i="15" s="1"/>
  <c r="E76" i="9"/>
  <c r="AA864" i="11"/>
  <c r="AB864" i="11"/>
  <c r="AC864" i="11"/>
  <c r="AD864" i="11"/>
  <c r="X864" i="11"/>
  <c r="Y864" i="11"/>
  <c r="Q864" i="11"/>
  <c r="Z864" i="11"/>
  <c r="J864" i="11"/>
  <c r="H864" i="11"/>
  <c r="G864" i="11"/>
  <c r="V864" i="11"/>
  <c r="N864" i="11"/>
  <c r="K864" i="11"/>
  <c r="T864" i="11"/>
  <c r="U864" i="11"/>
  <c r="L864" i="11"/>
  <c r="O864" i="11"/>
  <c r="S864" i="11"/>
  <c r="M864" i="11"/>
  <c r="R864" i="11"/>
  <c r="P864" i="11"/>
  <c r="W864" i="11"/>
  <c r="I864" i="11"/>
  <c r="K68" i="14"/>
  <c r="O58" i="14" l="1"/>
  <c r="H76" i="9"/>
  <c r="N75" i="15" s="1"/>
  <c r="P76" i="9"/>
  <c r="S75" i="15" s="1"/>
  <c r="I76" i="9"/>
  <c r="O75" i="15" s="1"/>
  <c r="O76" i="9"/>
  <c r="R75" i="15" s="1"/>
  <c r="AA76" i="9"/>
  <c r="Q75" i="9"/>
  <c r="T74" i="15" s="1"/>
  <c r="R74" i="15"/>
  <c r="M75" i="9"/>
  <c r="V75" i="15"/>
  <c r="F76" i="9"/>
  <c r="L75" i="15" s="1"/>
  <c r="S74" i="9"/>
  <c r="U73" i="15" s="1"/>
  <c r="X75" i="15"/>
  <c r="K76" i="9"/>
  <c r="P75" i="15" s="1"/>
  <c r="G76" i="9"/>
  <c r="M75" i="15" s="1"/>
  <c r="I75" i="15"/>
  <c r="H75" i="15"/>
  <c r="K75" i="15"/>
  <c r="J75" i="15"/>
  <c r="W75" i="15"/>
  <c r="G75" i="15"/>
  <c r="E866" i="11"/>
  <c r="F866" i="11" s="1"/>
  <c r="Y75" i="15"/>
  <c r="E77" i="9"/>
  <c r="D76" i="15"/>
  <c r="H76" i="15" s="1"/>
  <c r="AA865" i="11"/>
  <c r="AB865" i="11"/>
  <c r="AC865" i="11"/>
  <c r="AD865" i="11"/>
  <c r="Z865" i="11"/>
  <c r="O865" i="11"/>
  <c r="H865" i="11"/>
  <c r="N865" i="11"/>
  <c r="W865" i="11"/>
  <c r="M865" i="11"/>
  <c r="Y865" i="11"/>
  <c r="K865" i="11"/>
  <c r="L865" i="11"/>
  <c r="G865" i="11"/>
  <c r="T865" i="11"/>
  <c r="V865" i="11"/>
  <c r="U865" i="11"/>
  <c r="P865" i="11"/>
  <c r="Q865" i="11"/>
  <c r="I865" i="11"/>
  <c r="R865" i="11"/>
  <c r="S865" i="11"/>
  <c r="X865" i="11"/>
  <c r="J865" i="11"/>
  <c r="K69" i="14"/>
  <c r="O59" i="14" l="1"/>
  <c r="O60" i="14" s="1"/>
  <c r="O61" i="14" s="1"/>
  <c r="O62" i="14" s="1"/>
  <c r="O63" i="14" s="1"/>
  <c r="O64" i="14" s="1"/>
  <c r="O65" i="14" s="1"/>
  <c r="O66" i="14" s="1"/>
  <c r="O67" i="14" s="1"/>
  <c r="O68" i="14" s="1"/>
  <c r="O69" i="14" s="1"/>
  <c r="O70" i="14" s="1"/>
  <c r="O71" i="14" s="1"/>
  <c r="O72" i="14" s="1"/>
  <c r="O73" i="14" s="1"/>
  <c r="O74" i="14" s="1"/>
  <c r="O75" i="14" s="1"/>
  <c r="O76" i="14" s="1"/>
  <c r="O77" i="14" s="1"/>
  <c r="O78" i="14" s="1"/>
  <c r="O79" i="14" s="1"/>
  <c r="O80" i="14" s="1"/>
  <c r="O81" i="14" s="1"/>
  <c r="O82" i="14" s="1"/>
  <c r="O83" i="14" s="1"/>
  <c r="O84" i="14" s="1"/>
  <c r="O85" i="14" s="1"/>
  <c r="O86" i="14" s="1"/>
  <c r="O87" i="14" s="1"/>
  <c r="O88" i="14" s="1"/>
  <c r="O89" i="14" s="1"/>
  <c r="O90" i="14" s="1"/>
  <c r="O91" i="14" s="1"/>
  <c r="O92" i="14" s="1"/>
  <c r="O93" i="14" s="1"/>
  <c r="O94" i="14" s="1"/>
  <c r="O95" i="14" s="1"/>
  <c r="O96" i="14" s="1"/>
  <c r="O97" i="14" s="1"/>
  <c r="O98" i="14" s="1"/>
  <c r="O99" i="14" s="1"/>
  <c r="O100" i="14" s="1"/>
  <c r="O101" i="14" s="1"/>
  <c r="O102" i="14" s="1"/>
  <c r="O103" i="14" s="1"/>
  <c r="O104" i="14" s="1"/>
  <c r="O105" i="14" s="1"/>
  <c r="O106" i="14" s="1"/>
  <c r="O107" i="14" s="1"/>
  <c r="O108" i="14" s="1"/>
  <c r="O109" i="14" s="1"/>
  <c r="O110" i="14" s="1"/>
  <c r="O111" i="14" s="1"/>
  <c r="O112" i="14" s="1"/>
  <c r="O113" i="14" s="1"/>
  <c r="O114" i="14" s="1"/>
  <c r="O115" i="14" s="1"/>
  <c r="O116" i="14" s="1"/>
  <c r="O117" i="14" s="1"/>
  <c r="O118" i="14" s="1"/>
  <c r="O119" i="14" s="1"/>
  <c r="O120" i="14" s="1"/>
  <c r="O121" i="14" s="1"/>
  <c r="O122" i="14" s="1"/>
  <c r="O123" i="14" s="1"/>
  <c r="O124" i="14" s="1"/>
  <c r="O125" i="14" s="1"/>
  <c r="O126" i="14" s="1"/>
  <c r="O127" i="14" s="1"/>
  <c r="O128" i="14" s="1"/>
  <c r="O129" i="14" s="1"/>
  <c r="O130" i="14" s="1"/>
  <c r="O131" i="14" s="1"/>
  <c r="O132" i="14" s="1"/>
  <c r="O133" i="14" s="1"/>
  <c r="O134" i="14" s="1"/>
  <c r="O135" i="14" s="1"/>
  <c r="O136" i="14" s="1"/>
  <c r="O137" i="14" s="1"/>
  <c r="O138" i="14" s="1"/>
  <c r="O139" i="14" s="1"/>
  <c r="O140" i="14" s="1"/>
  <c r="O141" i="14" s="1"/>
  <c r="O142" i="14" s="1"/>
  <c r="O143" i="14" s="1"/>
  <c r="O144" i="14" s="1"/>
  <c r="O145" i="14" s="1"/>
  <c r="O146" i="14" s="1"/>
  <c r="O147" i="14" s="1"/>
  <c r="O148" i="14" s="1"/>
  <c r="O149" i="14" s="1"/>
  <c r="O150" i="14" s="1"/>
  <c r="O151" i="14" s="1"/>
  <c r="O152" i="14" s="1"/>
  <c r="O153" i="14" s="1"/>
  <c r="O154" i="14" s="1"/>
  <c r="O155" i="14" s="1"/>
  <c r="O156" i="14" s="1"/>
  <c r="O157" i="14" s="1"/>
  <c r="O158" i="14" s="1"/>
  <c r="O159" i="14" s="1"/>
  <c r="O160" i="14" s="1"/>
  <c r="O161" i="14" s="1"/>
  <c r="O162" i="14" s="1"/>
  <c r="O163" i="14" s="1"/>
  <c r="O164" i="14" s="1"/>
  <c r="O165" i="14" s="1"/>
  <c r="O166" i="14" s="1"/>
  <c r="O167" i="14" s="1"/>
  <c r="O168" i="14" s="1"/>
  <c r="O169" i="14" s="1"/>
  <c r="O170" i="14" s="1"/>
  <c r="O171" i="14" s="1"/>
  <c r="O172" i="14" s="1"/>
  <c r="O173" i="14" s="1"/>
  <c r="O174" i="14" s="1"/>
  <c r="O175" i="14" s="1"/>
  <c r="O176" i="14" s="1"/>
  <c r="O177" i="14" s="1"/>
  <c r="O178" i="14" s="1"/>
  <c r="O179" i="14" s="1"/>
  <c r="O180" i="14" s="1"/>
  <c r="O181" i="14" s="1"/>
  <c r="O182" i="14" s="1"/>
  <c r="O183" i="14" s="1"/>
  <c r="O184" i="14" s="1"/>
  <c r="O185" i="14" s="1"/>
  <c r="O186" i="14" s="1"/>
  <c r="O187" i="14" s="1"/>
  <c r="O188" i="14" s="1"/>
  <c r="O189" i="14" s="1"/>
  <c r="O190" i="14" s="1"/>
  <c r="O191" i="14" s="1"/>
  <c r="O192" i="14" s="1"/>
  <c r="O193" i="14" s="1"/>
  <c r="O194" i="14" s="1"/>
  <c r="O195" i="14" s="1"/>
  <c r="O196" i="14" s="1"/>
  <c r="O197" i="14" s="1"/>
  <c r="O198" i="14" s="1"/>
  <c r="O199" i="14" s="1"/>
  <c r="O200" i="14" s="1"/>
  <c r="O201" i="14" s="1"/>
  <c r="O202" i="14" s="1"/>
  <c r="O203" i="14" s="1"/>
  <c r="O204" i="14" s="1"/>
  <c r="O205" i="14" s="1"/>
  <c r="O206" i="14" s="1"/>
  <c r="O207" i="14" s="1"/>
  <c r="O208" i="14" s="1"/>
  <c r="O209" i="14" s="1"/>
  <c r="O210" i="14" s="1"/>
  <c r="O211" i="14" s="1"/>
  <c r="O212" i="14" s="1"/>
  <c r="O213" i="14" s="1"/>
  <c r="O214" i="14" s="1"/>
  <c r="O215" i="14" s="1"/>
  <c r="O216" i="14" s="1"/>
  <c r="O217" i="14" s="1"/>
  <c r="O218" i="14" s="1"/>
  <c r="O219" i="14" s="1"/>
  <c r="O220" i="14" s="1"/>
  <c r="O221" i="14" s="1"/>
  <c r="O222" i="14" s="1"/>
  <c r="O223" i="14" s="1"/>
  <c r="O224" i="14" s="1"/>
  <c r="O225" i="14" s="1"/>
  <c r="O226" i="14" s="1"/>
  <c r="O227" i="14" s="1"/>
  <c r="O228" i="14" s="1"/>
  <c r="O229" i="14" s="1"/>
  <c r="O230" i="14" s="1"/>
  <c r="O231" i="14" s="1"/>
  <c r="O232" i="14" s="1"/>
  <c r="O233" i="14" s="1"/>
  <c r="O234" i="14" s="1"/>
  <c r="O235" i="14" s="1"/>
  <c r="O236" i="14" s="1"/>
  <c r="O237" i="14" s="1"/>
  <c r="O238" i="14" s="1"/>
  <c r="O239" i="14" s="1"/>
  <c r="O240" i="14" s="1"/>
  <c r="O241" i="14" s="1"/>
  <c r="O242" i="14" s="1"/>
  <c r="O243" i="14" s="1"/>
  <c r="O244" i="14" s="1"/>
  <c r="O245" i="14" s="1"/>
  <c r="O246" i="14" s="1"/>
  <c r="O247" i="14" s="1"/>
  <c r="O248" i="14" s="1"/>
  <c r="O249" i="14" s="1"/>
  <c r="O250" i="14" s="1"/>
  <c r="O251" i="14" s="1"/>
  <c r="O252" i="14" s="1"/>
  <c r="O253" i="14" s="1"/>
  <c r="O254" i="14" s="1"/>
  <c r="O255" i="14" s="1"/>
  <c r="O256" i="14" s="1"/>
  <c r="O257" i="14" s="1"/>
  <c r="O258" i="14" s="1"/>
  <c r="O259" i="14" s="1"/>
  <c r="O260" i="14" s="1"/>
  <c r="O261" i="14" s="1"/>
  <c r="O262" i="14" s="1"/>
  <c r="O263" i="14" s="1"/>
  <c r="O264" i="14" s="1"/>
  <c r="O265" i="14" s="1"/>
  <c r="O266" i="14" s="1"/>
  <c r="O267" i="14" s="1"/>
  <c r="O268" i="14" s="1"/>
  <c r="O269" i="14" s="1"/>
  <c r="O270" i="14" s="1"/>
  <c r="O271" i="14" s="1"/>
  <c r="O272" i="14" s="1"/>
  <c r="O273" i="14" s="1"/>
  <c r="O274" i="14" s="1"/>
  <c r="O275" i="14" s="1"/>
  <c r="O276" i="14" s="1"/>
  <c r="O277" i="14" s="1"/>
  <c r="O278" i="14" s="1"/>
  <c r="O279" i="14" s="1"/>
  <c r="O280" i="14" s="1"/>
  <c r="O281" i="14" s="1"/>
  <c r="O282" i="14" s="1"/>
  <c r="O283" i="14" s="1"/>
  <c r="O284" i="14" s="1"/>
  <c r="O285" i="14" s="1"/>
  <c r="O286" i="14" s="1"/>
  <c r="O287" i="14" s="1"/>
  <c r="O288" i="14" s="1"/>
  <c r="O289" i="14" s="1"/>
  <c r="O290" i="14" s="1"/>
  <c r="O291" i="14" s="1"/>
  <c r="O292" i="14" s="1"/>
  <c r="O293" i="14" s="1"/>
  <c r="O294" i="14" s="1"/>
  <c r="O295" i="14" s="1"/>
  <c r="O296" i="14" s="1"/>
  <c r="O297" i="14" s="1"/>
  <c r="O298" i="14" s="1"/>
  <c r="O299" i="14" s="1"/>
  <c r="O300" i="14" s="1"/>
  <c r="O301" i="14" s="1"/>
  <c r="O302" i="14" s="1"/>
  <c r="O303" i="14" s="1"/>
  <c r="O304" i="14" s="1"/>
  <c r="O305" i="14" s="1"/>
  <c r="O306" i="14" s="1"/>
  <c r="O307" i="14" s="1"/>
  <c r="O308" i="14" s="1"/>
  <c r="O309" i="14" s="1"/>
  <c r="O310" i="14" s="1"/>
  <c r="O311" i="14" s="1"/>
  <c r="O312" i="14" s="1"/>
  <c r="K77" i="9"/>
  <c r="P76" i="15" s="1"/>
  <c r="P77" i="9"/>
  <c r="S76" i="15" s="1"/>
  <c r="O77" i="9"/>
  <c r="R76" i="15" s="1"/>
  <c r="I77" i="9"/>
  <c r="O76" i="15" s="1"/>
  <c r="AA77" i="9"/>
  <c r="S75" i="9"/>
  <c r="U74" i="15" s="1"/>
  <c r="Q74" i="15"/>
  <c r="I76" i="15"/>
  <c r="W76" i="15"/>
  <c r="X76" i="15"/>
  <c r="H77" i="9"/>
  <c r="N76" i="15" s="1"/>
  <c r="Q76" i="9"/>
  <c r="T75" i="15" s="1"/>
  <c r="F77" i="9"/>
  <c r="L76" i="15" s="1"/>
  <c r="J76" i="15"/>
  <c r="M76" i="9"/>
  <c r="Q75" i="15" s="1"/>
  <c r="K76" i="15"/>
  <c r="V76" i="15"/>
  <c r="Y76" i="15"/>
  <c r="G76" i="15"/>
  <c r="F76" i="15"/>
  <c r="E78" i="9"/>
  <c r="E867" i="11"/>
  <c r="F867" i="11" s="1"/>
  <c r="D77" i="15"/>
  <c r="F77" i="15" s="1"/>
  <c r="G77" i="9"/>
  <c r="M76" i="15" s="1"/>
  <c r="X866" i="11"/>
  <c r="AA866" i="11"/>
  <c r="AB866" i="11"/>
  <c r="AC866" i="11"/>
  <c r="AD866" i="11"/>
  <c r="G866" i="11"/>
  <c r="Z866" i="11"/>
  <c r="I866" i="11"/>
  <c r="Y866" i="11"/>
  <c r="S866" i="11"/>
  <c r="K866" i="11"/>
  <c r="V866" i="11"/>
  <c r="M866" i="11"/>
  <c r="Q866" i="11"/>
  <c r="R866" i="11"/>
  <c r="L866" i="11"/>
  <c r="W866" i="11"/>
  <c r="J866" i="11"/>
  <c r="T866" i="11"/>
  <c r="O866" i="11"/>
  <c r="H866" i="11"/>
  <c r="P866" i="11"/>
  <c r="N866" i="11"/>
  <c r="U866" i="11"/>
  <c r="K70" i="14"/>
  <c r="O78" i="9" l="1"/>
  <c r="P78" i="9"/>
  <c r="S77" i="15" s="1"/>
  <c r="I78" i="9"/>
  <c r="O77" i="15" s="1"/>
  <c r="AA78" i="9"/>
  <c r="Q77" i="9"/>
  <c r="T76" i="15" s="1"/>
  <c r="S76" i="9"/>
  <c r="U75" i="15" s="1"/>
  <c r="Y77" i="15"/>
  <c r="F78" i="9"/>
  <c r="L77" i="15" s="1"/>
  <c r="K78" i="9"/>
  <c r="P77" i="15" s="1"/>
  <c r="W77" i="15"/>
  <c r="K77" i="15"/>
  <c r="J77" i="15"/>
  <c r="V77" i="15"/>
  <c r="I77" i="15"/>
  <c r="X77" i="15"/>
  <c r="H77" i="15"/>
  <c r="G77" i="15"/>
  <c r="E79" i="9"/>
  <c r="D78" i="15"/>
  <c r="I78" i="15" s="1"/>
  <c r="H78" i="9"/>
  <c r="N77" i="15" s="1"/>
  <c r="G78" i="9"/>
  <c r="M77" i="15" s="1"/>
  <c r="E868" i="11"/>
  <c r="F868" i="11" s="1"/>
  <c r="M77" i="9"/>
  <c r="Q76" i="15" s="1"/>
  <c r="U867" i="11"/>
  <c r="AA867" i="11"/>
  <c r="AC867" i="11"/>
  <c r="AD867" i="11"/>
  <c r="AB867" i="11"/>
  <c r="M867" i="11"/>
  <c r="V867" i="11"/>
  <c r="T867" i="11"/>
  <c r="N867" i="11"/>
  <c r="I867" i="11"/>
  <c r="W867" i="11"/>
  <c r="P867" i="11"/>
  <c r="J867" i="11"/>
  <c r="R77" i="15"/>
  <c r="X867" i="11"/>
  <c r="G867" i="11"/>
  <c r="O867" i="11"/>
  <c r="S867" i="11"/>
  <c r="Y867" i="11"/>
  <c r="H867" i="11"/>
  <c r="Q867" i="11"/>
  <c r="Z867" i="11"/>
  <c r="K867" i="11"/>
  <c r="L867" i="11"/>
  <c r="R867" i="11"/>
  <c r="K71" i="14"/>
  <c r="F78" i="15" l="1"/>
  <c r="P79" i="9"/>
  <c r="S78" i="15" s="1"/>
  <c r="O79" i="9"/>
  <c r="R78" i="15" s="1"/>
  <c r="I79" i="9"/>
  <c r="O78" i="15" s="1"/>
  <c r="AA79" i="9"/>
  <c r="S77" i="9"/>
  <c r="U76" i="15" s="1"/>
  <c r="G79" i="9"/>
  <c r="M78" i="15" s="1"/>
  <c r="Y78" i="15"/>
  <c r="F79" i="9"/>
  <c r="L78" i="15" s="1"/>
  <c r="H78" i="15"/>
  <c r="V78" i="15"/>
  <c r="W78" i="15"/>
  <c r="J78" i="15"/>
  <c r="M78" i="9"/>
  <c r="Q78" i="9"/>
  <c r="T77" i="15" s="1"/>
  <c r="K79" i="9"/>
  <c r="P78" i="15" s="1"/>
  <c r="H79" i="9"/>
  <c r="N78" i="15" s="1"/>
  <c r="K78" i="15"/>
  <c r="D79" i="15"/>
  <c r="F79" i="15" s="1"/>
  <c r="G78" i="15"/>
  <c r="E869" i="11"/>
  <c r="F869" i="11" s="1"/>
  <c r="E80" i="9"/>
  <c r="X78" i="15"/>
  <c r="G868" i="11"/>
  <c r="AA868" i="11"/>
  <c r="AB868" i="11"/>
  <c r="AC868" i="11"/>
  <c r="AD868" i="11"/>
  <c r="Z868" i="11"/>
  <c r="P868" i="11"/>
  <c r="O868" i="11"/>
  <c r="K868" i="11"/>
  <c r="T868" i="11"/>
  <c r="Y868" i="11"/>
  <c r="S868" i="11"/>
  <c r="M868" i="11"/>
  <c r="V868" i="11"/>
  <c r="L868" i="11"/>
  <c r="W868" i="11"/>
  <c r="I868" i="11"/>
  <c r="R868" i="11"/>
  <c r="N868" i="11"/>
  <c r="H868" i="11"/>
  <c r="Q868" i="11"/>
  <c r="X868" i="11"/>
  <c r="J868" i="11"/>
  <c r="U868" i="11"/>
  <c r="K72" i="14"/>
  <c r="P80" i="9" l="1"/>
  <c r="S79" i="15" s="1"/>
  <c r="O80" i="9"/>
  <c r="R79" i="15" s="1"/>
  <c r="I80" i="9"/>
  <c r="AA80" i="9"/>
  <c r="V79" i="15"/>
  <c r="G80" i="9"/>
  <c r="M79" i="15" s="1"/>
  <c r="K80" i="9"/>
  <c r="P79" i="15" s="1"/>
  <c r="J79" i="15"/>
  <c r="S78" i="9"/>
  <c r="U77" i="15" s="1"/>
  <c r="Q79" i="9"/>
  <c r="T78" i="15" s="1"/>
  <c r="W79" i="15"/>
  <c r="X79" i="15"/>
  <c r="Q77" i="15"/>
  <c r="O79" i="15"/>
  <c r="F80" i="9"/>
  <c r="L79" i="15" s="1"/>
  <c r="I79" i="15"/>
  <c r="H80" i="9"/>
  <c r="N79" i="15" s="1"/>
  <c r="M79" i="9"/>
  <c r="Q78" i="15" s="1"/>
  <c r="G79" i="15"/>
  <c r="K79" i="15"/>
  <c r="D80" i="15"/>
  <c r="F80" i="15" s="1"/>
  <c r="Y79" i="15"/>
  <c r="H79" i="15"/>
  <c r="E870" i="11"/>
  <c r="F870" i="11" s="1"/>
  <c r="E81" i="9"/>
  <c r="AA869" i="11"/>
  <c r="AB869" i="11"/>
  <c r="AC869" i="11"/>
  <c r="AD869" i="11"/>
  <c r="Y869" i="11"/>
  <c r="K869" i="11"/>
  <c r="J869" i="11"/>
  <c r="R869" i="11"/>
  <c r="V869" i="11"/>
  <c r="L869" i="11"/>
  <c r="W869" i="11"/>
  <c r="U869" i="11"/>
  <c r="S869" i="11"/>
  <c r="T869" i="11"/>
  <c r="X869" i="11"/>
  <c r="G869" i="11"/>
  <c r="Z869" i="11"/>
  <c r="H869" i="11"/>
  <c r="M869" i="11"/>
  <c r="O869" i="11"/>
  <c r="N869" i="11"/>
  <c r="I869" i="11"/>
  <c r="P869" i="11"/>
  <c r="Q869" i="11"/>
  <c r="K73" i="14"/>
  <c r="W80" i="15" l="1"/>
  <c r="K81" i="9"/>
  <c r="P80" i="15" s="1"/>
  <c r="O81" i="9"/>
  <c r="R80" i="15" s="1"/>
  <c r="P81" i="9"/>
  <c r="S80" i="15" s="1"/>
  <c r="I81" i="9"/>
  <c r="O80" i="15" s="1"/>
  <c r="AA81" i="9"/>
  <c r="Y80" i="15"/>
  <c r="X80" i="15"/>
  <c r="F81" i="9"/>
  <c r="L80" i="15" s="1"/>
  <c r="Q80" i="9"/>
  <c r="T79" i="15" s="1"/>
  <c r="G81" i="9"/>
  <c r="M80" i="15" s="1"/>
  <c r="H81" i="9"/>
  <c r="N80" i="15" s="1"/>
  <c r="H80" i="15"/>
  <c r="M80" i="9"/>
  <c r="Q79" i="15" s="1"/>
  <c r="S79" i="9"/>
  <c r="U78" i="15" s="1"/>
  <c r="G80" i="15"/>
  <c r="V80" i="15"/>
  <c r="I80" i="15"/>
  <c r="K80" i="15"/>
  <c r="J80" i="15"/>
  <c r="E82" i="9"/>
  <c r="K82" i="9" s="1"/>
  <c r="P81" i="15" s="1"/>
  <c r="D81" i="15"/>
  <c r="K81" i="15" s="1"/>
  <c r="E871" i="11"/>
  <c r="F871" i="11" s="1"/>
  <c r="L870" i="11"/>
  <c r="AA870" i="11"/>
  <c r="AB870" i="11"/>
  <c r="AC870" i="11"/>
  <c r="AD870" i="11"/>
  <c r="W870" i="11"/>
  <c r="J870" i="11"/>
  <c r="T870" i="11"/>
  <c r="I870" i="11"/>
  <c r="O870" i="11"/>
  <c r="Q870" i="11"/>
  <c r="Y870" i="11"/>
  <c r="G870" i="11"/>
  <c r="S870" i="11"/>
  <c r="P870" i="11"/>
  <c r="Z870" i="11"/>
  <c r="H870" i="11"/>
  <c r="N870" i="11"/>
  <c r="U870" i="11"/>
  <c r="M870" i="11"/>
  <c r="V870" i="11"/>
  <c r="X870" i="11"/>
  <c r="K870" i="11"/>
  <c r="R870" i="11"/>
  <c r="K74" i="14"/>
  <c r="H82" i="9" l="1"/>
  <c r="N81" i="15" s="1"/>
  <c r="P82" i="9"/>
  <c r="S81" i="15" s="1"/>
  <c r="I82" i="9"/>
  <c r="O81" i="15" s="1"/>
  <c r="O82" i="9"/>
  <c r="R81" i="15" s="1"/>
  <c r="AA82" i="9"/>
  <c r="Q81" i="9"/>
  <c r="T80" i="15" s="1"/>
  <c r="G82" i="9"/>
  <c r="M81" i="15" s="1"/>
  <c r="H81" i="15"/>
  <c r="W81" i="15"/>
  <c r="Y81" i="15"/>
  <c r="M81" i="9"/>
  <c r="Q80" i="15" s="1"/>
  <c r="F82" i="9"/>
  <c r="S80" i="9"/>
  <c r="U79" i="15" s="1"/>
  <c r="V81" i="15"/>
  <c r="I81" i="15"/>
  <c r="F81" i="15"/>
  <c r="J81" i="15"/>
  <c r="E872" i="11"/>
  <c r="F872" i="11" s="1"/>
  <c r="E83" i="9"/>
  <c r="G81" i="15"/>
  <c r="D82" i="15"/>
  <c r="J82" i="15" s="1"/>
  <c r="X81" i="15"/>
  <c r="M871" i="11"/>
  <c r="AA871" i="11"/>
  <c r="AB871" i="11"/>
  <c r="AC871" i="11"/>
  <c r="AD871" i="11"/>
  <c r="K871" i="11"/>
  <c r="T871" i="11"/>
  <c r="V871" i="11"/>
  <c r="L871" i="11"/>
  <c r="Y871" i="11"/>
  <c r="U871" i="11"/>
  <c r="N871" i="11"/>
  <c r="O871" i="11"/>
  <c r="J871" i="11"/>
  <c r="W871" i="11"/>
  <c r="Q871" i="11"/>
  <c r="I871" i="11"/>
  <c r="S871" i="11"/>
  <c r="G871" i="11"/>
  <c r="R871" i="11"/>
  <c r="Z871" i="11"/>
  <c r="H871" i="11"/>
  <c r="P871" i="11"/>
  <c r="X871" i="11"/>
  <c r="K75" i="14"/>
  <c r="W82" i="15" l="1"/>
  <c r="F83" i="9"/>
  <c r="L82" i="15" s="1"/>
  <c r="P83" i="9"/>
  <c r="S82" i="15" s="1"/>
  <c r="O83" i="9"/>
  <c r="R82" i="15" s="1"/>
  <c r="I83" i="9"/>
  <c r="O82" i="15" s="1"/>
  <c r="AA83" i="9"/>
  <c r="G83" i="9"/>
  <c r="M82" i="15" s="1"/>
  <c r="Q82" i="9"/>
  <c r="T81" i="15" s="1"/>
  <c r="M82" i="9"/>
  <c r="Q81" i="15" s="1"/>
  <c r="L81" i="15"/>
  <c r="S81" i="9"/>
  <c r="U80" i="15" s="1"/>
  <c r="K83" i="9"/>
  <c r="P82" i="15" s="1"/>
  <c r="H83" i="9"/>
  <c r="N82" i="15" s="1"/>
  <c r="H82" i="15"/>
  <c r="G82" i="15"/>
  <c r="E873" i="11"/>
  <c r="F873" i="11" s="1"/>
  <c r="Y82" i="15"/>
  <c r="F82" i="15"/>
  <c r="I82" i="15"/>
  <c r="E84" i="9"/>
  <c r="V82" i="15"/>
  <c r="D83" i="15"/>
  <c r="H83" i="15" s="1"/>
  <c r="K82" i="15"/>
  <c r="X82" i="15"/>
  <c r="I872" i="11"/>
  <c r="AA872" i="11"/>
  <c r="AB872" i="11"/>
  <c r="AC872" i="11"/>
  <c r="AD872" i="11"/>
  <c r="N872" i="11"/>
  <c r="V872" i="11"/>
  <c r="Q872" i="11"/>
  <c r="U872" i="11"/>
  <c r="J872" i="11"/>
  <c r="O872" i="11"/>
  <c r="X872" i="11"/>
  <c r="K872" i="11"/>
  <c r="G872" i="11"/>
  <c r="M872" i="11"/>
  <c r="L872" i="11"/>
  <c r="W872" i="11"/>
  <c r="Y872" i="11"/>
  <c r="S872" i="11"/>
  <c r="R872" i="11"/>
  <c r="T872" i="11"/>
  <c r="Z872" i="11"/>
  <c r="H872" i="11"/>
  <c r="P872" i="11"/>
  <c r="K76" i="14"/>
  <c r="O84" i="9" l="1"/>
  <c r="R83" i="15" s="1"/>
  <c r="P84" i="9"/>
  <c r="S83" i="15" s="1"/>
  <c r="I84" i="9"/>
  <c r="O83" i="15" s="1"/>
  <c r="AA84" i="9"/>
  <c r="Q83" i="9"/>
  <c r="T82" i="15" s="1"/>
  <c r="K84" i="9"/>
  <c r="P83" i="15" s="1"/>
  <c r="H84" i="9"/>
  <c r="N83" i="15" s="1"/>
  <c r="F84" i="9"/>
  <c r="M83" i="9"/>
  <c r="Q82" i="15" s="1"/>
  <c r="S82" i="9"/>
  <c r="U81" i="15" s="1"/>
  <c r="G84" i="9"/>
  <c r="M83" i="15" s="1"/>
  <c r="K83" i="15"/>
  <c r="E874" i="11"/>
  <c r="F874" i="11" s="1"/>
  <c r="W83" i="15"/>
  <c r="G83" i="15"/>
  <c r="J83" i="15"/>
  <c r="Y83" i="15"/>
  <c r="F83" i="15"/>
  <c r="D84" i="15"/>
  <c r="J84" i="15" s="1"/>
  <c r="V83" i="15"/>
  <c r="I83" i="15"/>
  <c r="E85" i="9"/>
  <c r="H85" i="9" s="1"/>
  <c r="N84" i="15" s="1"/>
  <c r="X83" i="15"/>
  <c r="AA873" i="11"/>
  <c r="AB873" i="11"/>
  <c r="AC873" i="11"/>
  <c r="AD873" i="11"/>
  <c r="F85" i="9"/>
  <c r="W873" i="11"/>
  <c r="V873" i="11"/>
  <c r="M873" i="11"/>
  <c r="G873" i="11"/>
  <c r="O873" i="11"/>
  <c r="K873" i="11"/>
  <c r="Z873" i="11"/>
  <c r="Y873" i="11"/>
  <c r="S873" i="11"/>
  <c r="T873" i="11"/>
  <c r="H873" i="11"/>
  <c r="Q873" i="11"/>
  <c r="L873" i="11"/>
  <c r="R873" i="11"/>
  <c r="N873" i="11"/>
  <c r="P873" i="11"/>
  <c r="X873" i="11"/>
  <c r="J873" i="11"/>
  <c r="I873" i="11"/>
  <c r="U873" i="11"/>
  <c r="K77" i="14"/>
  <c r="Q84" i="9" l="1"/>
  <c r="T83" i="15" s="1"/>
  <c r="K85" i="9"/>
  <c r="P84" i="15" s="1"/>
  <c r="P85" i="9"/>
  <c r="S84" i="15" s="1"/>
  <c r="I85" i="9"/>
  <c r="O84" i="15" s="1"/>
  <c r="O85" i="9"/>
  <c r="R84" i="15" s="1"/>
  <c r="AA85" i="9"/>
  <c r="M84" i="9"/>
  <c r="Q83" i="15" s="1"/>
  <c r="L83" i="15"/>
  <c r="S83" i="9"/>
  <c r="U82" i="15" s="1"/>
  <c r="G85" i="9"/>
  <c r="M84" i="15" s="1"/>
  <c r="X84" i="15"/>
  <c r="G84" i="15"/>
  <c r="W84" i="15"/>
  <c r="E86" i="9"/>
  <c r="F84" i="15"/>
  <c r="D85" i="15"/>
  <c r="H85" i="15" s="1"/>
  <c r="I84" i="15"/>
  <c r="E875" i="11"/>
  <c r="F875" i="11" s="1"/>
  <c r="H84" i="15"/>
  <c r="V84" i="15"/>
  <c r="K84" i="15"/>
  <c r="Y84" i="15"/>
  <c r="AA874" i="11"/>
  <c r="AB874" i="11"/>
  <c r="AC874" i="11"/>
  <c r="AD874" i="11"/>
  <c r="Y874" i="11"/>
  <c r="L84" i="15"/>
  <c r="H874" i="11"/>
  <c r="T874" i="11"/>
  <c r="R874" i="11"/>
  <c r="Z874" i="11"/>
  <c r="P874" i="11"/>
  <c r="G874" i="11"/>
  <c r="O874" i="11"/>
  <c r="L874" i="11"/>
  <c r="W874" i="11"/>
  <c r="N874" i="11"/>
  <c r="U874" i="11"/>
  <c r="M874" i="11"/>
  <c r="Q874" i="11"/>
  <c r="V874" i="11"/>
  <c r="I874" i="11"/>
  <c r="S874" i="11"/>
  <c r="X874" i="11"/>
  <c r="K874" i="11"/>
  <c r="J874" i="11"/>
  <c r="K78" i="14"/>
  <c r="X85" i="15" l="1"/>
  <c r="Y85" i="15"/>
  <c r="J85" i="15"/>
  <c r="S84" i="9"/>
  <c r="U83" i="15" s="1"/>
  <c r="G86" i="9"/>
  <c r="M85" i="15" s="1"/>
  <c r="P86" i="9"/>
  <c r="S85" i="15" s="1"/>
  <c r="O86" i="9"/>
  <c r="R85" i="15" s="1"/>
  <c r="I86" i="9"/>
  <c r="O85" i="15" s="1"/>
  <c r="AA86" i="9"/>
  <c r="G85" i="15"/>
  <c r="M85" i="9"/>
  <c r="Q84" i="15" s="1"/>
  <c r="K85" i="15"/>
  <c r="Q85" i="9"/>
  <c r="T84" i="15" s="1"/>
  <c r="I85" i="15"/>
  <c r="F86" i="9"/>
  <c r="L85" i="15" s="1"/>
  <c r="E876" i="11"/>
  <c r="F876" i="11" s="1"/>
  <c r="W85" i="15"/>
  <c r="K86" i="9"/>
  <c r="P85" i="15" s="1"/>
  <c r="F85" i="15"/>
  <c r="D86" i="15"/>
  <c r="F86" i="15" s="1"/>
  <c r="H86" i="9"/>
  <c r="N85" i="15" s="1"/>
  <c r="V85" i="15"/>
  <c r="E87" i="9"/>
  <c r="G87" i="9" s="1"/>
  <c r="M86" i="15" s="1"/>
  <c r="AA875" i="11"/>
  <c r="AD875" i="11"/>
  <c r="AB875" i="11"/>
  <c r="AC875" i="11"/>
  <c r="X875" i="11"/>
  <c r="T875" i="11"/>
  <c r="H875" i="11"/>
  <c r="Z875" i="11"/>
  <c r="R875" i="11"/>
  <c r="M875" i="11"/>
  <c r="K875" i="11"/>
  <c r="Q875" i="11"/>
  <c r="Y875" i="11"/>
  <c r="O875" i="11"/>
  <c r="G875" i="11"/>
  <c r="N875" i="11"/>
  <c r="S875" i="11"/>
  <c r="I875" i="11"/>
  <c r="J875" i="11"/>
  <c r="U875" i="11"/>
  <c r="V875" i="11"/>
  <c r="W875" i="11"/>
  <c r="P875" i="11"/>
  <c r="L875" i="11"/>
  <c r="K79" i="14"/>
  <c r="K87" i="9" l="1"/>
  <c r="P86" i="15" s="1"/>
  <c r="O87" i="9"/>
  <c r="R86" i="15" s="1"/>
  <c r="P87" i="9"/>
  <c r="S86" i="15" s="1"/>
  <c r="I87" i="9"/>
  <c r="AA87" i="9"/>
  <c r="X86" i="15"/>
  <c r="H86" i="15"/>
  <c r="W86" i="15"/>
  <c r="S85" i="9"/>
  <c r="U84" i="15" s="1"/>
  <c r="Q86" i="9"/>
  <c r="T85" i="15" s="1"/>
  <c r="F87" i="9"/>
  <c r="L86" i="15" s="1"/>
  <c r="H87" i="9"/>
  <c r="N86" i="15" s="1"/>
  <c r="J86" i="15"/>
  <c r="G86" i="15"/>
  <c r="V86" i="15"/>
  <c r="O86" i="15"/>
  <c r="K86" i="15"/>
  <c r="Y86" i="15"/>
  <c r="I86" i="15"/>
  <c r="E88" i="9"/>
  <c r="H88" i="9" s="1"/>
  <c r="N87" i="15" s="1"/>
  <c r="E877" i="11"/>
  <c r="F877" i="11" s="1"/>
  <c r="D87" i="15"/>
  <c r="J87" i="15" s="1"/>
  <c r="M86" i="9"/>
  <c r="Q85" i="15" s="1"/>
  <c r="AA876" i="11"/>
  <c r="AB876" i="11"/>
  <c r="AC876" i="11"/>
  <c r="AD876" i="11"/>
  <c r="S876" i="11"/>
  <c r="K876" i="11"/>
  <c r="O876" i="11"/>
  <c r="M876" i="11"/>
  <c r="T876" i="11"/>
  <c r="R876" i="11"/>
  <c r="H876" i="11"/>
  <c r="U876" i="11"/>
  <c r="V876" i="11"/>
  <c r="L876" i="11"/>
  <c r="Q876" i="11"/>
  <c r="Y876" i="11"/>
  <c r="G876" i="11"/>
  <c r="Z876" i="11"/>
  <c r="P876" i="11"/>
  <c r="X876" i="11"/>
  <c r="J876" i="11"/>
  <c r="N876" i="11"/>
  <c r="W876" i="11"/>
  <c r="I876" i="11"/>
  <c r="K80" i="14"/>
  <c r="P88" i="9" l="1"/>
  <c r="O88" i="9"/>
  <c r="R87" i="15" s="1"/>
  <c r="I88" i="9"/>
  <c r="O87" i="15" s="1"/>
  <c r="AA88" i="9"/>
  <c r="K88" i="9"/>
  <c r="P87" i="15" s="1"/>
  <c r="G88" i="9"/>
  <c r="M87" i="15" s="1"/>
  <c r="S87" i="15"/>
  <c r="F88" i="9"/>
  <c r="L87" i="15" s="1"/>
  <c r="Q87" i="9"/>
  <c r="T86" i="15" s="1"/>
  <c r="V87" i="15"/>
  <c r="X87" i="15"/>
  <c r="M87" i="9"/>
  <c r="Q86" i="15" s="1"/>
  <c r="W87" i="15"/>
  <c r="I87" i="15"/>
  <c r="Y87" i="15"/>
  <c r="F87" i="15"/>
  <c r="K87" i="15"/>
  <c r="H87" i="15"/>
  <c r="E878" i="11"/>
  <c r="F878" i="11" s="1"/>
  <c r="G87" i="15"/>
  <c r="E89" i="9"/>
  <c r="D88" i="15"/>
  <c r="J88" i="15" s="1"/>
  <c r="S86" i="9"/>
  <c r="U85" i="15" s="1"/>
  <c r="P877" i="11"/>
  <c r="AA877" i="11"/>
  <c r="AB877" i="11"/>
  <c r="AC877" i="11"/>
  <c r="AD877" i="11"/>
  <c r="N877" i="11"/>
  <c r="T877" i="11"/>
  <c r="G877" i="11"/>
  <c r="X877" i="11"/>
  <c r="Y877" i="11"/>
  <c r="I877" i="11"/>
  <c r="K877" i="11"/>
  <c r="Q877" i="11"/>
  <c r="V877" i="11"/>
  <c r="M877" i="11"/>
  <c r="U877" i="11"/>
  <c r="H877" i="11"/>
  <c r="J877" i="11"/>
  <c r="Z877" i="11"/>
  <c r="W877" i="11"/>
  <c r="O877" i="11"/>
  <c r="R877" i="11"/>
  <c r="L877" i="11"/>
  <c r="S877" i="11"/>
  <c r="K81" i="14"/>
  <c r="Q88" i="9" l="1"/>
  <c r="T87" i="15" s="1"/>
  <c r="M88" i="9"/>
  <c r="Q87" i="15" s="1"/>
  <c r="K89" i="9"/>
  <c r="P88" i="15" s="1"/>
  <c r="P89" i="9"/>
  <c r="S88" i="15" s="1"/>
  <c r="O89" i="9"/>
  <c r="I89" i="9"/>
  <c r="O88" i="15" s="1"/>
  <c r="AA89" i="9"/>
  <c r="W88" i="15"/>
  <c r="X88" i="15"/>
  <c r="F89" i="9"/>
  <c r="L88" i="15" s="1"/>
  <c r="G89" i="9"/>
  <c r="M88" i="15" s="1"/>
  <c r="H88" i="15"/>
  <c r="S87" i="9"/>
  <c r="U86" i="15" s="1"/>
  <c r="H89" i="9"/>
  <c r="N88" i="15" s="1"/>
  <c r="G88" i="15"/>
  <c r="F88" i="15"/>
  <c r="E879" i="11"/>
  <c r="F879" i="11" s="1"/>
  <c r="I88" i="15"/>
  <c r="V88" i="15"/>
  <c r="D89" i="15"/>
  <c r="F89" i="15" s="1"/>
  <c r="K88" i="15"/>
  <c r="E90" i="9"/>
  <c r="G90" i="9" s="1"/>
  <c r="Y88" i="15"/>
  <c r="G878" i="11"/>
  <c r="AA878" i="11"/>
  <c r="AB878" i="11"/>
  <c r="AC878" i="11"/>
  <c r="AD878" i="11"/>
  <c r="O878" i="11"/>
  <c r="W878" i="11"/>
  <c r="Y89" i="15"/>
  <c r="M878" i="11"/>
  <c r="Z878" i="11"/>
  <c r="S878" i="11"/>
  <c r="Y878" i="11"/>
  <c r="J878" i="11"/>
  <c r="X878" i="11"/>
  <c r="P878" i="11"/>
  <c r="U878" i="11"/>
  <c r="H878" i="11"/>
  <c r="T878" i="11"/>
  <c r="I878" i="11"/>
  <c r="L878" i="11"/>
  <c r="N878" i="11"/>
  <c r="K878" i="11"/>
  <c r="R878" i="11"/>
  <c r="V878" i="11"/>
  <c r="Q878" i="11"/>
  <c r="K82" i="14"/>
  <c r="Q89" i="9" l="1"/>
  <c r="T88" i="15" s="1"/>
  <c r="S88" i="9"/>
  <c r="U87" i="15" s="1"/>
  <c r="R88" i="15"/>
  <c r="H90" i="9"/>
  <c r="N89" i="15" s="1"/>
  <c r="O90" i="9"/>
  <c r="R89" i="15" s="1"/>
  <c r="P90" i="9"/>
  <c r="S89" i="15" s="1"/>
  <c r="I90" i="9"/>
  <c r="O89" i="15" s="1"/>
  <c r="AA90" i="9"/>
  <c r="M89" i="9"/>
  <c r="W89" i="15"/>
  <c r="V89" i="15"/>
  <c r="H89" i="15"/>
  <c r="X89" i="15"/>
  <c r="J89" i="15"/>
  <c r="I89" i="15"/>
  <c r="G89" i="15"/>
  <c r="K89" i="15"/>
  <c r="K90" i="9"/>
  <c r="P89" i="15" s="1"/>
  <c r="E880" i="11"/>
  <c r="F880" i="11" s="1"/>
  <c r="E91" i="9"/>
  <c r="F90" i="9"/>
  <c r="L89" i="15" s="1"/>
  <c r="D90" i="15"/>
  <c r="F90" i="15" s="1"/>
  <c r="J879" i="11"/>
  <c r="AA879" i="11"/>
  <c r="AB879" i="11"/>
  <c r="AD879" i="11"/>
  <c r="AC879" i="11"/>
  <c r="V879" i="11"/>
  <c r="R879" i="11"/>
  <c r="S879" i="11"/>
  <c r="W879" i="11"/>
  <c r="U879" i="11"/>
  <c r="P879" i="11"/>
  <c r="N879" i="11"/>
  <c r="Y879" i="11"/>
  <c r="M89" i="15"/>
  <c r="W90" i="15"/>
  <c r="X879" i="11"/>
  <c r="H879" i="11"/>
  <c r="L879" i="11"/>
  <c r="Z879" i="11"/>
  <c r="K879" i="11"/>
  <c r="G879" i="11"/>
  <c r="O879" i="11"/>
  <c r="Q879" i="11"/>
  <c r="I879" i="11"/>
  <c r="T879" i="11"/>
  <c r="M879" i="11"/>
  <c r="K83" i="14"/>
  <c r="S89" i="9" l="1"/>
  <c r="U88" i="15" s="1"/>
  <c r="X90" i="15"/>
  <c r="F91" i="9"/>
  <c r="L90" i="15" s="1"/>
  <c r="P91" i="9"/>
  <c r="S90" i="15" s="1"/>
  <c r="I91" i="9"/>
  <c r="O91" i="9"/>
  <c r="R90" i="15" s="1"/>
  <c r="AA91" i="9"/>
  <c r="V90" i="15"/>
  <c r="Y90" i="15"/>
  <c r="Q90" i="9"/>
  <c r="T89" i="15" s="1"/>
  <c r="O90" i="15"/>
  <c r="H91" i="9"/>
  <c r="N90" i="15" s="1"/>
  <c r="K90" i="15"/>
  <c r="M90" i="9"/>
  <c r="Q89" i="15" s="1"/>
  <c r="K91" i="9"/>
  <c r="P90" i="15" s="1"/>
  <c r="Q88" i="15"/>
  <c r="G91" i="9"/>
  <c r="M90" i="15" s="1"/>
  <c r="J90" i="15"/>
  <c r="G90" i="15"/>
  <c r="I90" i="15"/>
  <c r="H90" i="15"/>
  <c r="E881" i="11"/>
  <c r="F881" i="11" s="1"/>
  <c r="E92" i="9"/>
  <c r="D91" i="15"/>
  <c r="H91" i="15" s="1"/>
  <c r="K880" i="11"/>
  <c r="AA880" i="11"/>
  <c r="AB880" i="11"/>
  <c r="AD880" i="11"/>
  <c r="AC880" i="11"/>
  <c r="G880" i="11"/>
  <c r="V880" i="11"/>
  <c r="X880" i="11"/>
  <c r="Q880" i="11"/>
  <c r="Y880" i="11"/>
  <c r="M880" i="11"/>
  <c r="L880" i="11"/>
  <c r="T880" i="11"/>
  <c r="S880" i="11"/>
  <c r="N880" i="11"/>
  <c r="J880" i="11"/>
  <c r="Z880" i="11"/>
  <c r="H880" i="11"/>
  <c r="O880" i="11"/>
  <c r="U880" i="11"/>
  <c r="P880" i="11"/>
  <c r="W880" i="11"/>
  <c r="I880" i="11"/>
  <c r="R880" i="11"/>
  <c r="K84" i="14"/>
  <c r="Y91" i="15" l="1"/>
  <c r="V91" i="15"/>
  <c r="F92" i="9"/>
  <c r="L91" i="15" s="1"/>
  <c r="P92" i="9"/>
  <c r="S91" i="15" s="1"/>
  <c r="O92" i="9"/>
  <c r="R91" i="15" s="1"/>
  <c r="I92" i="9"/>
  <c r="O91" i="15" s="1"/>
  <c r="AA92" i="9"/>
  <c r="W91" i="15"/>
  <c r="S90" i="9"/>
  <c r="U89" i="15" s="1"/>
  <c r="Q91" i="9"/>
  <c r="T90" i="15" s="1"/>
  <c r="M91" i="9"/>
  <c r="Q90" i="15" s="1"/>
  <c r="H92" i="9"/>
  <c r="N91" i="15" s="1"/>
  <c r="K91" i="15"/>
  <c r="K92" i="9"/>
  <c r="P91" i="15" s="1"/>
  <c r="G92" i="9"/>
  <c r="M91" i="15" s="1"/>
  <c r="X91" i="15"/>
  <c r="I91" i="15"/>
  <c r="J91" i="15"/>
  <c r="F91" i="15"/>
  <c r="E882" i="11"/>
  <c r="F882" i="11" s="1"/>
  <c r="G91" i="15"/>
  <c r="E93" i="9"/>
  <c r="D92" i="15"/>
  <c r="K92" i="15" s="1"/>
  <c r="X881" i="11"/>
  <c r="AA881" i="11"/>
  <c r="AB881" i="11"/>
  <c r="AC881" i="11"/>
  <c r="AD881" i="11"/>
  <c r="W881" i="11"/>
  <c r="K881" i="11"/>
  <c r="U881" i="11"/>
  <c r="L881" i="11"/>
  <c r="P881" i="11"/>
  <c r="R881" i="11"/>
  <c r="T881" i="11"/>
  <c r="I881" i="11"/>
  <c r="M881" i="11"/>
  <c r="N881" i="11"/>
  <c r="J881" i="11"/>
  <c r="S881" i="11"/>
  <c r="Y881" i="11"/>
  <c r="G881" i="11"/>
  <c r="Q881" i="11"/>
  <c r="Z881" i="11"/>
  <c r="H881" i="11"/>
  <c r="O881" i="11"/>
  <c r="V881" i="11"/>
  <c r="K85" i="14"/>
  <c r="X92" i="15" l="1"/>
  <c r="H93" i="9"/>
  <c r="N92" i="15" s="1"/>
  <c r="O93" i="9"/>
  <c r="R92" i="15" s="1"/>
  <c r="P93" i="9"/>
  <c r="I93" i="9"/>
  <c r="O92" i="15" s="1"/>
  <c r="AA93" i="9"/>
  <c r="V92" i="15"/>
  <c r="W92" i="15"/>
  <c r="S91" i="9"/>
  <c r="U90" i="15" s="1"/>
  <c r="Y92" i="15"/>
  <c r="K93" i="9"/>
  <c r="P92" i="15" s="1"/>
  <c r="I92" i="15"/>
  <c r="H92" i="15"/>
  <c r="J92" i="15"/>
  <c r="M92" i="9"/>
  <c r="Q91" i="15" s="1"/>
  <c r="S92" i="15"/>
  <c r="Q92" i="9"/>
  <c r="T91" i="15" s="1"/>
  <c r="G92" i="15"/>
  <c r="G93" i="9"/>
  <c r="M92" i="15" s="1"/>
  <c r="F92" i="15"/>
  <c r="E883" i="11"/>
  <c r="F883" i="11" s="1"/>
  <c r="F93" i="9"/>
  <c r="L92" i="15" s="1"/>
  <c r="D93" i="15"/>
  <c r="I93" i="15" s="1"/>
  <c r="E94" i="9"/>
  <c r="J882" i="11"/>
  <c r="AA882" i="11"/>
  <c r="AB882" i="11"/>
  <c r="AC882" i="11"/>
  <c r="AD882" i="11"/>
  <c r="X882" i="11"/>
  <c r="V882" i="11"/>
  <c r="Q882" i="11"/>
  <c r="W882" i="11"/>
  <c r="R882" i="11"/>
  <c r="K882" i="11"/>
  <c r="G882" i="11"/>
  <c r="P882" i="11"/>
  <c r="T882" i="11"/>
  <c r="Y882" i="11"/>
  <c r="I882" i="11"/>
  <c r="N882" i="11"/>
  <c r="U882" i="11"/>
  <c r="Z882" i="11"/>
  <c r="H882" i="11"/>
  <c r="M882" i="11"/>
  <c r="O882" i="11"/>
  <c r="L882" i="11"/>
  <c r="S882" i="11"/>
  <c r="K86" i="14"/>
  <c r="K94" i="9" l="1"/>
  <c r="P93" i="15" s="1"/>
  <c r="P94" i="9"/>
  <c r="S93" i="15" s="1"/>
  <c r="I94" i="9"/>
  <c r="O93" i="15" s="1"/>
  <c r="O94" i="9"/>
  <c r="R93" i="15" s="1"/>
  <c r="AA94" i="9"/>
  <c r="Y93" i="15"/>
  <c r="Q93" i="9"/>
  <c r="T92" i="15" s="1"/>
  <c r="S92" i="9"/>
  <c r="U91" i="15" s="1"/>
  <c r="M93" i="9"/>
  <c r="Q92" i="15" s="1"/>
  <c r="H94" i="9"/>
  <c r="N93" i="15" s="1"/>
  <c r="H93" i="15"/>
  <c r="F94" i="9"/>
  <c r="L93" i="15" s="1"/>
  <c r="G94" i="9"/>
  <c r="V93" i="15"/>
  <c r="K93" i="15"/>
  <c r="X93" i="15"/>
  <c r="J93" i="15"/>
  <c r="E95" i="9"/>
  <c r="D94" i="15"/>
  <c r="H94" i="15" s="1"/>
  <c r="F93" i="15"/>
  <c r="E884" i="11"/>
  <c r="F884" i="11" s="1"/>
  <c r="G93" i="15"/>
  <c r="W93" i="15"/>
  <c r="H883" i="11"/>
  <c r="AA883" i="11"/>
  <c r="AB883" i="11"/>
  <c r="AD883" i="11"/>
  <c r="AC883" i="11"/>
  <c r="W883" i="11"/>
  <c r="X883" i="11"/>
  <c r="M883" i="11"/>
  <c r="J883" i="11"/>
  <c r="V883" i="11"/>
  <c r="Y883" i="11"/>
  <c r="T883" i="11"/>
  <c r="I883" i="11"/>
  <c r="P883" i="11"/>
  <c r="R883" i="11"/>
  <c r="G883" i="11"/>
  <c r="O883" i="11"/>
  <c r="S883" i="11"/>
  <c r="N883" i="11"/>
  <c r="Q883" i="11"/>
  <c r="Z883" i="11"/>
  <c r="K883" i="11"/>
  <c r="L883" i="11"/>
  <c r="U883" i="11"/>
  <c r="K87" i="14"/>
  <c r="W94" i="15" l="1"/>
  <c r="K94" i="15"/>
  <c r="G94" i="15"/>
  <c r="K95" i="9"/>
  <c r="P94" i="15" s="1"/>
  <c r="P95" i="9"/>
  <c r="S94" i="15" s="1"/>
  <c r="O95" i="9"/>
  <c r="R94" i="15" s="1"/>
  <c r="I95" i="9"/>
  <c r="O94" i="15" s="1"/>
  <c r="AA95" i="9"/>
  <c r="Y94" i="15"/>
  <c r="X94" i="15"/>
  <c r="J94" i="15"/>
  <c r="F94" i="15"/>
  <c r="F95" i="9"/>
  <c r="L94" i="15" s="1"/>
  <c r="I94" i="15"/>
  <c r="V94" i="15"/>
  <c r="S93" i="9"/>
  <c r="U92" i="15" s="1"/>
  <c r="H95" i="9"/>
  <c r="N94" i="15" s="1"/>
  <c r="M94" i="9"/>
  <c r="Q93" i="15" s="1"/>
  <c r="M93" i="15"/>
  <c r="G95" i="9"/>
  <c r="M94" i="15" s="1"/>
  <c r="Q94" i="9"/>
  <c r="T93" i="15" s="1"/>
  <c r="E885" i="11"/>
  <c r="F885" i="11" s="1"/>
  <c r="E96" i="9"/>
  <c r="D95" i="15"/>
  <c r="G95" i="15" s="1"/>
  <c r="V884" i="11"/>
  <c r="AA884" i="11"/>
  <c r="AD884" i="11"/>
  <c r="AB884" i="11"/>
  <c r="AC884" i="11"/>
  <c r="W884" i="11"/>
  <c r="I884" i="11"/>
  <c r="T884" i="11"/>
  <c r="S884" i="11"/>
  <c r="N884" i="11"/>
  <c r="Z884" i="11"/>
  <c r="M884" i="11"/>
  <c r="Q884" i="11"/>
  <c r="U884" i="11"/>
  <c r="H884" i="11"/>
  <c r="L884" i="11"/>
  <c r="P884" i="11"/>
  <c r="X884" i="11"/>
  <c r="J884" i="11"/>
  <c r="O884" i="11"/>
  <c r="Y884" i="11"/>
  <c r="G884" i="11"/>
  <c r="K884" i="11"/>
  <c r="R884" i="11"/>
  <c r="K88" i="14"/>
  <c r="W95" i="15" l="1"/>
  <c r="V95" i="15"/>
  <c r="F96" i="9"/>
  <c r="L95" i="15" s="1"/>
  <c r="O96" i="9"/>
  <c r="R95" i="15" s="1"/>
  <c r="P96" i="9"/>
  <c r="S95" i="15" s="1"/>
  <c r="I96" i="9"/>
  <c r="O95" i="15" s="1"/>
  <c r="AA96" i="9"/>
  <c r="Q95" i="9"/>
  <c r="T94" i="15" s="1"/>
  <c r="H95" i="15"/>
  <c r="S94" i="9"/>
  <c r="U93" i="15" s="1"/>
  <c r="J95" i="15"/>
  <c r="K95" i="15"/>
  <c r="Y95" i="15"/>
  <c r="F95" i="15"/>
  <c r="X95" i="15"/>
  <c r="M95" i="9"/>
  <c r="Q94" i="15" s="1"/>
  <c r="I95" i="15"/>
  <c r="H96" i="9"/>
  <c r="N95" i="15" s="1"/>
  <c r="G96" i="9"/>
  <c r="M95" i="15" s="1"/>
  <c r="E97" i="9"/>
  <c r="K96" i="9"/>
  <c r="P95" i="15" s="1"/>
  <c r="E886" i="11"/>
  <c r="F886" i="11" s="1"/>
  <c r="D96" i="15"/>
  <c r="F96" i="15" s="1"/>
  <c r="H885" i="11"/>
  <c r="AA885" i="11"/>
  <c r="AB885" i="11"/>
  <c r="AC885" i="11"/>
  <c r="AD885" i="11"/>
  <c r="G42" i="14"/>
  <c r="Y885" i="11"/>
  <c r="U885" i="11"/>
  <c r="Z885" i="11"/>
  <c r="S885" i="11"/>
  <c r="O885" i="11"/>
  <c r="N885" i="11"/>
  <c r="T885" i="11"/>
  <c r="M885" i="11"/>
  <c r="L885" i="11"/>
  <c r="G885" i="11"/>
  <c r="I885" i="11"/>
  <c r="Q885" i="11"/>
  <c r="W885" i="11"/>
  <c r="K885" i="11"/>
  <c r="R885" i="11"/>
  <c r="V885" i="11"/>
  <c r="X885" i="11"/>
  <c r="J885" i="11"/>
  <c r="P885" i="11"/>
  <c r="K89" i="14"/>
  <c r="G97" i="9" l="1"/>
  <c r="M96" i="15" s="1"/>
  <c r="P97" i="9"/>
  <c r="S96" i="15" s="1"/>
  <c r="O97" i="9"/>
  <c r="I97" i="9"/>
  <c r="O96" i="15" s="1"/>
  <c r="AA97" i="9"/>
  <c r="S95" i="9"/>
  <c r="U94" i="15" s="1"/>
  <c r="K97" i="9"/>
  <c r="P96" i="15" s="1"/>
  <c r="W96" i="15"/>
  <c r="Y96" i="15"/>
  <c r="H97" i="9"/>
  <c r="N96" i="15" s="1"/>
  <c r="X96" i="15"/>
  <c r="H96" i="15"/>
  <c r="V96" i="15"/>
  <c r="I96" i="15"/>
  <c r="K96" i="15"/>
  <c r="J96" i="15"/>
  <c r="M96" i="9"/>
  <c r="Q95" i="15" s="1"/>
  <c r="F97" i="9"/>
  <c r="L96" i="15" s="1"/>
  <c r="G96" i="15"/>
  <c r="D97" i="15"/>
  <c r="F97" i="15" s="1"/>
  <c r="Q96" i="9"/>
  <c r="T95" i="15" s="1"/>
  <c r="E887" i="11"/>
  <c r="F887" i="11" s="1"/>
  <c r="E98" i="9"/>
  <c r="K98" i="9" s="1"/>
  <c r="P97" i="15" s="1"/>
  <c r="H886" i="11"/>
  <c r="AA886" i="11"/>
  <c r="AB886" i="11"/>
  <c r="AC886" i="11"/>
  <c r="AD886" i="11"/>
  <c r="F98" i="9"/>
  <c r="W886" i="11"/>
  <c r="S886" i="11"/>
  <c r="M886" i="11"/>
  <c r="N886" i="11"/>
  <c r="U886" i="11"/>
  <c r="Z886" i="11"/>
  <c r="I886" i="11"/>
  <c r="T886" i="11"/>
  <c r="L886" i="11"/>
  <c r="J886" i="11"/>
  <c r="Q886" i="11"/>
  <c r="R886" i="11"/>
  <c r="V886" i="11"/>
  <c r="P886" i="11"/>
  <c r="X886" i="11"/>
  <c r="K886" i="11"/>
  <c r="Y886" i="11"/>
  <c r="G886" i="11"/>
  <c r="O886" i="11"/>
  <c r="K90" i="14"/>
  <c r="H98" i="9" l="1"/>
  <c r="N97" i="15" s="1"/>
  <c r="Q97" i="9"/>
  <c r="T96" i="15" s="1"/>
  <c r="G98" i="9"/>
  <c r="M97" i="15" s="1"/>
  <c r="P98" i="9"/>
  <c r="S97" i="15" s="1"/>
  <c r="O98" i="9"/>
  <c r="I98" i="9"/>
  <c r="O97" i="15" s="1"/>
  <c r="AA98" i="9"/>
  <c r="R96" i="15"/>
  <c r="Y97" i="15"/>
  <c r="M97" i="9"/>
  <c r="Q96" i="15" s="1"/>
  <c r="I97" i="15"/>
  <c r="S96" i="9"/>
  <c r="U95" i="15" s="1"/>
  <c r="K97" i="15"/>
  <c r="X97" i="15"/>
  <c r="G97" i="15"/>
  <c r="W97" i="15"/>
  <c r="H97" i="15"/>
  <c r="V97" i="15"/>
  <c r="J97" i="15"/>
  <c r="E888" i="11"/>
  <c r="F888" i="11" s="1"/>
  <c r="D98" i="15"/>
  <c r="G98" i="15" s="1"/>
  <c r="E99" i="9"/>
  <c r="AA887" i="11"/>
  <c r="AD887" i="11"/>
  <c r="AB887" i="11"/>
  <c r="AC887" i="11"/>
  <c r="Z887" i="11"/>
  <c r="W887" i="11"/>
  <c r="L97" i="15"/>
  <c r="V887" i="11"/>
  <c r="U887" i="11"/>
  <c r="J887" i="11"/>
  <c r="Q887" i="11"/>
  <c r="H887" i="11"/>
  <c r="L887" i="11"/>
  <c r="R887" i="11"/>
  <c r="M887" i="11"/>
  <c r="O887" i="11"/>
  <c r="S887" i="11"/>
  <c r="N887" i="11"/>
  <c r="X887" i="11"/>
  <c r="G887" i="11"/>
  <c r="I887" i="11"/>
  <c r="P887" i="11"/>
  <c r="Y887" i="11"/>
  <c r="K887" i="11"/>
  <c r="T887" i="11"/>
  <c r="K91" i="14"/>
  <c r="Q98" i="9" l="1"/>
  <c r="T97" i="15" s="1"/>
  <c r="M98" i="9"/>
  <c r="Q97" i="15" s="1"/>
  <c r="H99" i="9"/>
  <c r="N98" i="15" s="1"/>
  <c r="O99" i="9"/>
  <c r="P99" i="9"/>
  <c r="S98" i="15" s="1"/>
  <c r="I99" i="9"/>
  <c r="O98" i="15" s="1"/>
  <c r="AA99" i="9"/>
  <c r="R97" i="15"/>
  <c r="S97" i="9"/>
  <c r="U96" i="15" s="1"/>
  <c r="V98" i="15"/>
  <c r="X98" i="15"/>
  <c r="I98" i="15"/>
  <c r="H98" i="15"/>
  <c r="K99" i="9"/>
  <c r="P98" i="15" s="1"/>
  <c r="G99" i="9"/>
  <c r="M98" i="15" s="1"/>
  <c r="W98" i="15"/>
  <c r="K98" i="15"/>
  <c r="J98" i="15"/>
  <c r="F98" i="15"/>
  <c r="Y98" i="15"/>
  <c r="E889" i="11"/>
  <c r="F889" i="11" s="1"/>
  <c r="E100" i="9"/>
  <c r="F99" i="9"/>
  <c r="L98" i="15" s="1"/>
  <c r="D99" i="15"/>
  <c r="G99" i="15" s="1"/>
  <c r="AA888" i="11"/>
  <c r="AB888" i="11"/>
  <c r="AC888" i="11"/>
  <c r="AD888" i="11"/>
  <c r="Z888" i="11"/>
  <c r="H888" i="11"/>
  <c r="P888" i="11"/>
  <c r="N888" i="11"/>
  <c r="T888" i="11"/>
  <c r="U888" i="11"/>
  <c r="I888" i="11"/>
  <c r="L888" i="11"/>
  <c r="W888" i="11"/>
  <c r="M888" i="11"/>
  <c r="K888" i="11"/>
  <c r="R888" i="11"/>
  <c r="S888" i="11"/>
  <c r="X888" i="11"/>
  <c r="J888" i="11"/>
  <c r="V888" i="11"/>
  <c r="Y888" i="11"/>
  <c r="G888" i="11"/>
  <c r="O888" i="11"/>
  <c r="Q888" i="11"/>
  <c r="K92" i="14"/>
  <c r="V99" i="15" l="1"/>
  <c r="S98" i="9"/>
  <c r="U97" i="15" s="1"/>
  <c r="Y99" i="15"/>
  <c r="I99" i="15"/>
  <c r="H99" i="15"/>
  <c r="F99" i="15"/>
  <c r="F100" i="9"/>
  <c r="L99" i="15" s="1"/>
  <c r="P100" i="9"/>
  <c r="S99" i="15" s="1"/>
  <c r="I100" i="9"/>
  <c r="O99" i="15" s="1"/>
  <c r="O100" i="9"/>
  <c r="R99" i="15" s="1"/>
  <c r="AA100" i="9"/>
  <c r="X99" i="15"/>
  <c r="K99" i="15"/>
  <c r="W99" i="15"/>
  <c r="J99" i="15"/>
  <c r="Q99" i="9"/>
  <c r="T98" i="15" s="1"/>
  <c r="K100" i="9"/>
  <c r="P99" i="15" s="1"/>
  <c r="R98" i="15"/>
  <c r="H100" i="9"/>
  <c r="N99" i="15" s="1"/>
  <c r="G100" i="9"/>
  <c r="M99" i="15" s="1"/>
  <c r="M99" i="9"/>
  <c r="E101" i="9"/>
  <c r="F101" i="9" s="1"/>
  <c r="D100" i="15"/>
  <c r="K100" i="15" s="1"/>
  <c r="E890" i="11"/>
  <c r="F890" i="11" s="1"/>
  <c r="J889" i="11"/>
  <c r="AB889" i="11"/>
  <c r="AA889" i="11"/>
  <c r="AC889" i="11"/>
  <c r="AD889" i="11"/>
  <c r="X889" i="11"/>
  <c r="N889" i="11"/>
  <c r="S889" i="11"/>
  <c r="Z889" i="11"/>
  <c r="Q889" i="11"/>
  <c r="U889" i="11"/>
  <c r="M889" i="11"/>
  <c r="L889" i="11"/>
  <c r="H889" i="11"/>
  <c r="T889" i="11"/>
  <c r="R889" i="11"/>
  <c r="W889" i="11"/>
  <c r="K889" i="11"/>
  <c r="V889" i="11"/>
  <c r="O889" i="11"/>
  <c r="Y889" i="11"/>
  <c r="G889" i="11"/>
  <c r="P889" i="11"/>
  <c r="I889" i="11"/>
  <c r="K93" i="14"/>
  <c r="H101" i="9" l="1"/>
  <c r="N100" i="15" s="1"/>
  <c r="Y100" i="15"/>
  <c r="K101" i="9"/>
  <c r="P100" i="15" s="1"/>
  <c r="P101" i="9"/>
  <c r="S100" i="15" s="1"/>
  <c r="O101" i="9"/>
  <c r="R100" i="15" s="1"/>
  <c r="I101" i="9"/>
  <c r="O100" i="15" s="1"/>
  <c r="AA101" i="9"/>
  <c r="H100" i="15"/>
  <c r="V100" i="15"/>
  <c r="X100" i="15"/>
  <c r="W100" i="15"/>
  <c r="G101" i="9"/>
  <c r="M100" i="15" s="1"/>
  <c r="S99" i="9"/>
  <c r="U98" i="15" s="1"/>
  <c r="Q100" i="9"/>
  <c r="T99" i="15" s="1"/>
  <c r="Q98" i="15"/>
  <c r="M100" i="9"/>
  <c r="I100" i="15"/>
  <c r="J100" i="15"/>
  <c r="D101" i="15"/>
  <c r="J101" i="15" s="1"/>
  <c r="G100" i="15"/>
  <c r="F100" i="15"/>
  <c r="E891" i="11"/>
  <c r="F891" i="11" s="1"/>
  <c r="E102" i="9"/>
  <c r="H102" i="9" s="1"/>
  <c r="N101" i="15" s="1"/>
  <c r="AA890" i="11"/>
  <c r="AB890" i="11"/>
  <c r="AC890" i="11"/>
  <c r="AD890" i="11"/>
  <c r="Y890" i="11"/>
  <c r="L100" i="15"/>
  <c r="G890" i="11"/>
  <c r="N890" i="11"/>
  <c r="K890" i="11"/>
  <c r="L890" i="11"/>
  <c r="U890" i="11"/>
  <c r="J890" i="11"/>
  <c r="W890" i="11"/>
  <c r="I890" i="11"/>
  <c r="H890" i="11"/>
  <c r="S890" i="11"/>
  <c r="X890" i="11"/>
  <c r="Z890" i="11"/>
  <c r="O890" i="11"/>
  <c r="M890" i="11"/>
  <c r="Q890" i="11"/>
  <c r="R890" i="11"/>
  <c r="V890" i="11"/>
  <c r="P890" i="11"/>
  <c r="T890" i="11"/>
  <c r="K94" i="14"/>
  <c r="G102" i="9" l="1"/>
  <c r="M101" i="15" s="1"/>
  <c r="O102" i="9"/>
  <c r="R101" i="15" s="1"/>
  <c r="P102" i="9"/>
  <c r="S101" i="15" s="1"/>
  <c r="I102" i="9"/>
  <c r="AA102" i="9"/>
  <c r="Q101" i="9"/>
  <c r="T100" i="15" s="1"/>
  <c r="I22" i="7"/>
  <c r="J22" i="7" s="1"/>
  <c r="I21" i="7"/>
  <c r="J21" i="7" s="1"/>
  <c r="I20" i="7"/>
  <c r="J20" i="7" s="1"/>
  <c r="I19" i="7"/>
  <c r="J19" i="7" s="1"/>
  <c r="M101" i="9"/>
  <c r="Q100" i="15" s="1"/>
  <c r="V101" i="15"/>
  <c r="W101" i="15"/>
  <c r="X101" i="15"/>
  <c r="S100" i="9"/>
  <c r="U99" i="15" s="1"/>
  <c r="K102" i="9"/>
  <c r="P101" i="15" s="1"/>
  <c r="F102" i="9"/>
  <c r="L101" i="15" s="1"/>
  <c r="O101" i="15"/>
  <c r="G101" i="15"/>
  <c r="Q99" i="15"/>
  <c r="I101" i="15"/>
  <c r="Y101" i="15"/>
  <c r="H101" i="15"/>
  <c r="K101" i="15"/>
  <c r="F101" i="15"/>
  <c r="D102" i="15"/>
  <c r="I102" i="15" s="1"/>
  <c r="E892" i="11"/>
  <c r="F892" i="11" s="1"/>
  <c r="E103" i="9"/>
  <c r="M891" i="11"/>
  <c r="AA891" i="11"/>
  <c r="AB891" i="11"/>
  <c r="AC891" i="11"/>
  <c r="AD891" i="11"/>
  <c r="G891" i="11"/>
  <c r="L891" i="11"/>
  <c r="V891" i="11"/>
  <c r="J891" i="11"/>
  <c r="O891" i="11"/>
  <c r="R891" i="11"/>
  <c r="X891" i="11"/>
  <c r="N891" i="11"/>
  <c r="T891" i="11"/>
  <c r="S891" i="11"/>
  <c r="Y891" i="11"/>
  <c r="H891" i="11"/>
  <c r="I891" i="11"/>
  <c r="Q891" i="11"/>
  <c r="P891" i="11"/>
  <c r="U891" i="11"/>
  <c r="Z891" i="11"/>
  <c r="K891" i="11"/>
  <c r="W891" i="11"/>
  <c r="Y102" i="15"/>
  <c r="K95" i="14"/>
  <c r="W102" i="15" l="1"/>
  <c r="V102" i="15"/>
  <c r="F103" i="9"/>
  <c r="L102" i="15" s="1"/>
  <c r="P103" i="9"/>
  <c r="I103" i="9"/>
  <c r="O102" i="15" s="1"/>
  <c r="O103" i="9"/>
  <c r="R102" i="15" s="1"/>
  <c r="AA103" i="9"/>
  <c r="N52" i="14"/>
  <c r="Q52" i="14" s="1"/>
  <c r="S52" i="14" s="1"/>
  <c r="J41" i="7"/>
  <c r="N29" i="14" s="1"/>
  <c r="Q102" i="9"/>
  <c r="T101" i="15" s="1"/>
  <c r="M102" i="9"/>
  <c r="Q101" i="15" s="1"/>
  <c r="S101" i="9"/>
  <c r="U100" i="15" s="1"/>
  <c r="X102" i="15"/>
  <c r="K102" i="15"/>
  <c r="S102" i="15"/>
  <c r="H103" i="9"/>
  <c r="N102" i="15" s="1"/>
  <c r="H102" i="15"/>
  <c r="K103" i="9"/>
  <c r="P102" i="15" s="1"/>
  <c r="G103" i="9"/>
  <c r="M102" i="15" s="1"/>
  <c r="J102" i="15"/>
  <c r="G102" i="15"/>
  <c r="F102" i="15"/>
  <c r="E893" i="11"/>
  <c r="F893" i="11" s="1"/>
  <c r="E104" i="9"/>
  <c r="D103" i="15"/>
  <c r="G103" i="15" s="1"/>
  <c r="I892" i="11"/>
  <c r="AA892" i="11"/>
  <c r="AB892" i="11"/>
  <c r="AC892" i="11"/>
  <c r="AD892" i="11"/>
  <c r="Z892" i="11"/>
  <c r="Y892" i="11"/>
  <c r="G892" i="11"/>
  <c r="K892" i="11"/>
  <c r="N892" i="11"/>
  <c r="X892" i="11"/>
  <c r="P892" i="11"/>
  <c r="J892" i="11"/>
  <c r="W892" i="11"/>
  <c r="R892" i="11"/>
  <c r="L892" i="11"/>
  <c r="Q892" i="11"/>
  <c r="V892" i="11"/>
  <c r="T892" i="11"/>
  <c r="U892" i="11"/>
  <c r="S892" i="11"/>
  <c r="H892" i="11"/>
  <c r="M892" i="11"/>
  <c r="O892" i="11"/>
  <c r="K96" i="14"/>
  <c r="Y103" i="15" l="1"/>
  <c r="N53" i="14"/>
  <c r="Q53" i="14" s="1"/>
  <c r="S53" i="14" s="1"/>
  <c r="K104" i="9"/>
  <c r="P103" i="15" s="1"/>
  <c r="P104" i="9"/>
  <c r="S103" i="15" s="1"/>
  <c r="O104" i="9"/>
  <c r="R103" i="15" s="1"/>
  <c r="I104" i="9"/>
  <c r="O103" i="15" s="1"/>
  <c r="AA104" i="9"/>
  <c r="E819" i="11"/>
  <c r="N32" i="14"/>
  <c r="S102" i="9"/>
  <c r="U101" i="15" s="1"/>
  <c r="W103" i="15"/>
  <c r="F104" i="9"/>
  <c r="L103" i="15" s="1"/>
  <c r="I103" i="15"/>
  <c r="Q103" i="9"/>
  <c r="T102" i="15" s="1"/>
  <c r="V103" i="15"/>
  <c r="M103" i="9"/>
  <c r="K103" i="15"/>
  <c r="F103" i="15"/>
  <c r="H103" i="15"/>
  <c r="X103" i="15"/>
  <c r="G104" i="9"/>
  <c r="M103" i="15" s="1"/>
  <c r="H104" i="9"/>
  <c r="N103" i="15" s="1"/>
  <c r="J103" i="15"/>
  <c r="E894" i="11"/>
  <c r="F894" i="11" s="1"/>
  <c r="D104" i="15"/>
  <c r="I104" i="15" s="1"/>
  <c r="E105" i="9"/>
  <c r="I893" i="11"/>
  <c r="AB893" i="11"/>
  <c r="AA893" i="11"/>
  <c r="AC893" i="11"/>
  <c r="AD893" i="11"/>
  <c r="U893" i="11"/>
  <c r="R893" i="11"/>
  <c r="L893" i="11"/>
  <c r="X893" i="11"/>
  <c r="Q893" i="11"/>
  <c r="N893" i="11"/>
  <c r="W893" i="11"/>
  <c r="J893" i="11"/>
  <c r="Z893" i="11"/>
  <c r="K893" i="11"/>
  <c r="T893" i="11"/>
  <c r="H893" i="11"/>
  <c r="S893" i="11"/>
  <c r="P893" i="11"/>
  <c r="O893" i="11"/>
  <c r="Y893" i="11"/>
  <c r="G893" i="11"/>
  <c r="V893" i="11"/>
  <c r="M893" i="11"/>
  <c r="K97" i="14"/>
  <c r="N54" i="14" l="1"/>
  <c r="O105" i="9"/>
  <c r="P105" i="9"/>
  <c r="S104" i="15" s="1"/>
  <c r="I105" i="9"/>
  <c r="O104" i="15" s="1"/>
  <c r="AA105" i="9"/>
  <c r="N55" i="14"/>
  <c r="Q54" i="14"/>
  <c r="S54" i="14" s="1"/>
  <c r="N14" i="14"/>
  <c r="N34" i="14"/>
  <c r="N16" i="14" s="1"/>
  <c r="C818" i="11"/>
  <c r="F818" i="11"/>
  <c r="G818" i="11"/>
  <c r="K818" i="11"/>
  <c r="I818" i="11"/>
  <c r="H818" i="11"/>
  <c r="E818" i="11"/>
  <c r="J818" i="11"/>
  <c r="D818" i="11"/>
  <c r="Q104" i="9"/>
  <c r="T103" i="15" s="1"/>
  <c r="S103" i="9"/>
  <c r="U102" i="15" s="1"/>
  <c r="Q102" i="15"/>
  <c r="K105" i="9"/>
  <c r="P104" i="15" s="1"/>
  <c r="H104" i="15"/>
  <c r="W104" i="15"/>
  <c r="Y104" i="15"/>
  <c r="V104" i="15"/>
  <c r="X104" i="15"/>
  <c r="F104" i="15"/>
  <c r="M104" i="9"/>
  <c r="Q103" i="15" s="1"/>
  <c r="K104" i="15"/>
  <c r="J104" i="15"/>
  <c r="G104" i="15"/>
  <c r="F105" i="9"/>
  <c r="L104" i="15" s="1"/>
  <c r="H105" i="9"/>
  <c r="N104" i="15" s="1"/>
  <c r="G105" i="9"/>
  <c r="M104" i="15" s="1"/>
  <c r="E895" i="11"/>
  <c r="F895" i="11" s="1"/>
  <c r="E106" i="9"/>
  <c r="D105" i="15"/>
  <c r="J105" i="15" s="1"/>
  <c r="G894" i="11"/>
  <c r="AA894" i="11"/>
  <c r="AB894" i="11"/>
  <c r="AC894" i="11"/>
  <c r="AD894" i="11"/>
  <c r="W894" i="11"/>
  <c r="U894" i="11"/>
  <c r="I894" i="11"/>
  <c r="X894" i="11"/>
  <c r="J894" i="11"/>
  <c r="K894" i="11"/>
  <c r="H894" i="11"/>
  <c r="S894" i="11"/>
  <c r="Z894" i="11"/>
  <c r="L894" i="11"/>
  <c r="R894" i="11"/>
  <c r="P894" i="11"/>
  <c r="Q894" i="11"/>
  <c r="T894" i="11"/>
  <c r="V894" i="11"/>
  <c r="Y894" i="11"/>
  <c r="O894" i="11"/>
  <c r="M894" i="11"/>
  <c r="N894" i="11"/>
  <c r="K98" i="14"/>
  <c r="Y105" i="15" l="1"/>
  <c r="P106" i="9"/>
  <c r="S105" i="15" s="1"/>
  <c r="O106" i="9"/>
  <c r="I106" i="9"/>
  <c r="O105" i="15" s="1"/>
  <c r="AA106" i="9"/>
  <c r="N56" i="14"/>
  <c r="Q55" i="14"/>
  <c r="S55" i="14" s="1"/>
  <c r="G44" i="14"/>
  <c r="E799" i="11"/>
  <c r="G810" i="11"/>
  <c r="S31" i="15"/>
  <c r="E814" i="11"/>
  <c r="Q105" i="9"/>
  <c r="T104" i="15" s="1"/>
  <c r="V105" i="15"/>
  <c r="S104" i="9"/>
  <c r="U103" i="15" s="1"/>
  <c r="F106" i="9"/>
  <c r="L105" i="15" s="1"/>
  <c r="R104" i="15"/>
  <c r="H106" i="9"/>
  <c r="N105" i="15" s="1"/>
  <c r="G106" i="9"/>
  <c r="M105" i="15" s="1"/>
  <c r="M105" i="9"/>
  <c r="Q104" i="15" s="1"/>
  <c r="I105" i="15"/>
  <c r="K106" i="9"/>
  <c r="P105" i="15" s="1"/>
  <c r="G105" i="15"/>
  <c r="W105" i="15"/>
  <c r="H105" i="15"/>
  <c r="X105" i="15"/>
  <c r="K105" i="15"/>
  <c r="E107" i="9"/>
  <c r="K107" i="9" s="1"/>
  <c r="P106" i="15" s="1"/>
  <c r="D106" i="15"/>
  <c r="J106" i="15" s="1"/>
  <c r="F105" i="15"/>
  <c r="E896" i="11"/>
  <c r="F896" i="11" s="1"/>
  <c r="H895" i="11"/>
  <c r="AA895" i="11"/>
  <c r="AB895" i="11"/>
  <c r="AC895" i="11"/>
  <c r="AD895" i="11"/>
  <c r="Z895" i="11"/>
  <c r="V895" i="11"/>
  <c r="T895" i="11"/>
  <c r="Y895" i="11"/>
  <c r="L895" i="11"/>
  <c r="I895" i="11"/>
  <c r="R895" i="11"/>
  <c r="S895" i="11"/>
  <c r="M895" i="11"/>
  <c r="K895" i="11"/>
  <c r="N895" i="11"/>
  <c r="W895" i="11"/>
  <c r="J895" i="11"/>
  <c r="Q895" i="11"/>
  <c r="O895" i="11"/>
  <c r="U895" i="11"/>
  <c r="P895" i="11"/>
  <c r="X895" i="11"/>
  <c r="G895" i="11"/>
  <c r="K99" i="14"/>
  <c r="P107" i="9" l="1"/>
  <c r="S106" i="15" s="1"/>
  <c r="O107" i="9"/>
  <c r="I107" i="9"/>
  <c r="O106" i="15" s="1"/>
  <c r="AA107" i="9"/>
  <c r="Q106" i="9"/>
  <c r="T105" i="15" s="1"/>
  <c r="N57" i="14"/>
  <c r="N58" i="14" s="1"/>
  <c r="N59" i="14" s="1"/>
  <c r="Q56" i="14"/>
  <c r="S56" i="14" s="1"/>
  <c r="U31" i="15"/>
  <c r="S44" i="15"/>
  <c r="U44" i="15" s="1"/>
  <c r="R105" i="15"/>
  <c r="H107" i="9"/>
  <c r="N106" i="15" s="1"/>
  <c r="G107" i="9"/>
  <c r="M106" i="15" s="1"/>
  <c r="F107" i="9"/>
  <c r="L106" i="15" s="1"/>
  <c r="S105" i="9"/>
  <c r="U104" i="15" s="1"/>
  <c r="M106" i="9"/>
  <c r="W106" i="15"/>
  <c r="I106" i="15"/>
  <c r="K106" i="15"/>
  <c r="Y106" i="15"/>
  <c r="D107" i="15"/>
  <c r="J107" i="15" s="1"/>
  <c r="G106" i="15"/>
  <c r="F106" i="15"/>
  <c r="X106" i="15"/>
  <c r="H106" i="15"/>
  <c r="E897" i="11"/>
  <c r="F897" i="11" s="1"/>
  <c r="V106" i="15"/>
  <c r="E108" i="9"/>
  <c r="AA896" i="11"/>
  <c r="AB896" i="11"/>
  <c r="AC896" i="11"/>
  <c r="AD896" i="11"/>
  <c r="Z896" i="11"/>
  <c r="P896" i="11"/>
  <c r="Y896" i="11"/>
  <c r="G896" i="11"/>
  <c r="Q896" i="11"/>
  <c r="H896" i="11"/>
  <c r="O896" i="11"/>
  <c r="V896" i="11"/>
  <c r="N896" i="11"/>
  <c r="T896" i="11"/>
  <c r="K896" i="11"/>
  <c r="R896" i="11"/>
  <c r="S896" i="11"/>
  <c r="X896" i="11"/>
  <c r="J896" i="11"/>
  <c r="L896" i="11"/>
  <c r="U896" i="11"/>
  <c r="W896" i="11"/>
  <c r="I896" i="11"/>
  <c r="M896" i="11"/>
  <c r="K100" i="14"/>
  <c r="Q107" i="9" l="1"/>
  <c r="T106" i="15" s="1"/>
  <c r="S106" i="9"/>
  <c r="U105" i="15" s="1"/>
  <c r="F108" i="9"/>
  <c r="O108" i="9"/>
  <c r="R107" i="15" s="1"/>
  <c r="P108" i="9"/>
  <c r="S107" i="15" s="1"/>
  <c r="I108" i="9"/>
  <c r="O107" i="15" s="1"/>
  <c r="AA108" i="9"/>
  <c r="N60" i="14"/>
  <c r="Q57" i="14"/>
  <c r="S57" i="14" s="1"/>
  <c r="R106" i="15"/>
  <c r="X107" i="15"/>
  <c r="H108" i="9"/>
  <c r="N107" i="15" s="1"/>
  <c r="H107" i="15"/>
  <c r="V107" i="15"/>
  <c r="K108" i="9"/>
  <c r="P107" i="15" s="1"/>
  <c r="I107" i="15"/>
  <c r="K107" i="15"/>
  <c r="F107" i="15"/>
  <c r="Y107" i="15"/>
  <c r="M107" i="9"/>
  <c r="G107" i="15"/>
  <c r="W107" i="15"/>
  <c r="G108" i="9"/>
  <c r="M107" i="15" s="1"/>
  <c r="Q105" i="15"/>
  <c r="E898" i="11"/>
  <c r="F898" i="11" s="1"/>
  <c r="E109" i="9"/>
  <c r="D108" i="15"/>
  <c r="G108" i="15" s="1"/>
  <c r="AB897" i="11"/>
  <c r="AA897" i="11"/>
  <c r="AC897" i="11"/>
  <c r="AD897" i="11"/>
  <c r="W897" i="11"/>
  <c r="L107" i="15"/>
  <c r="P897" i="11"/>
  <c r="Q897" i="11"/>
  <c r="V897" i="11"/>
  <c r="U897" i="11"/>
  <c r="L897" i="11"/>
  <c r="O897" i="11"/>
  <c r="M897" i="11"/>
  <c r="R897" i="11"/>
  <c r="S897" i="11"/>
  <c r="Z897" i="11"/>
  <c r="H897" i="11"/>
  <c r="T897" i="11"/>
  <c r="Y897" i="11"/>
  <c r="G897" i="11"/>
  <c r="K897" i="11"/>
  <c r="I897" i="11"/>
  <c r="X897" i="11"/>
  <c r="J897" i="11"/>
  <c r="N897" i="11"/>
  <c r="K101" i="14"/>
  <c r="S107" i="9" l="1"/>
  <c r="U106" i="15" s="1"/>
  <c r="G109" i="9"/>
  <c r="M108" i="15" s="1"/>
  <c r="P109" i="9"/>
  <c r="S108" i="15" s="1"/>
  <c r="I109" i="9"/>
  <c r="O108" i="15" s="1"/>
  <c r="O109" i="9"/>
  <c r="R108" i="15" s="1"/>
  <c r="AA109" i="9"/>
  <c r="N61" i="14"/>
  <c r="N62" i="14" s="1"/>
  <c r="N63" i="14" s="1"/>
  <c r="N64" i="14" s="1"/>
  <c r="N65" i="14" s="1"/>
  <c r="N66" i="14" s="1"/>
  <c r="N67" i="14" s="1"/>
  <c r="N68" i="14" s="1"/>
  <c r="N69" i="14" s="1"/>
  <c r="N70" i="14" s="1"/>
  <c r="N71" i="14" s="1"/>
  <c r="N72" i="14" s="1"/>
  <c r="N73" i="14" s="1"/>
  <c r="N74" i="14" s="1"/>
  <c r="N75" i="14" s="1"/>
  <c r="N76" i="14" s="1"/>
  <c r="N77" i="14" s="1"/>
  <c r="N78" i="14" s="1"/>
  <c r="N79" i="14" s="1"/>
  <c r="N80" i="14" s="1"/>
  <c r="N81" i="14" s="1"/>
  <c r="N82" i="14" s="1"/>
  <c r="N83" i="14" s="1"/>
  <c r="N84" i="14" s="1"/>
  <c r="N85" i="14" s="1"/>
  <c r="N86" i="14" s="1"/>
  <c r="N87" i="14" s="1"/>
  <c r="N88" i="14" s="1"/>
  <c r="N89" i="14" s="1"/>
  <c r="N90" i="14" s="1"/>
  <c r="N91" i="14" s="1"/>
  <c r="N92" i="14" s="1"/>
  <c r="N93" i="14" s="1"/>
  <c r="N94" i="14" s="1"/>
  <c r="N95" i="14" s="1"/>
  <c r="N96" i="14" s="1"/>
  <c r="N97" i="14" s="1"/>
  <c r="N98" i="14" s="1"/>
  <c r="N99" i="14" s="1"/>
  <c r="N100" i="14" s="1"/>
  <c r="N101" i="14" s="1"/>
  <c r="N102" i="14" s="1"/>
  <c r="N103" i="14" s="1"/>
  <c r="N104" i="14" s="1"/>
  <c r="N105" i="14" s="1"/>
  <c r="N106" i="14" s="1"/>
  <c r="N107" i="14" s="1"/>
  <c r="N108" i="14" s="1"/>
  <c r="N109" i="14" s="1"/>
  <c r="N110" i="14" s="1"/>
  <c r="N111" i="14" s="1"/>
  <c r="N112" i="14" s="1"/>
  <c r="N113" i="14" s="1"/>
  <c r="N114" i="14" s="1"/>
  <c r="N115" i="14" s="1"/>
  <c r="N116" i="14" s="1"/>
  <c r="N117" i="14" s="1"/>
  <c r="N118" i="14" s="1"/>
  <c r="N119" i="14" s="1"/>
  <c r="N120" i="14" s="1"/>
  <c r="N121" i="14" s="1"/>
  <c r="N122" i="14" s="1"/>
  <c r="N123" i="14" s="1"/>
  <c r="N124" i="14" s="1"/>
  <c r="N125" i="14" s="1"/>
  <c r="N126" i="14" s="1"/>
  <c r="N127" i="14" s="1"/>
  <c r="N128" i="14" s="1"/>
  <c r="N129" i="14" s="1"/>
  <c r="N130" i="14" s="1"/>
  <c r="N131" i="14" s="1"/>
  <c r="N132" i="14" s="1"/>
  <c r="N133" i="14" s="1"/>
  <c r="N134" i="14" s="1"/>
  <c r="N135" i="14" s="1"/>
  <c r="N136" i="14" s="1"/>
  <c r="N137" i="14" s="1"/>
  <c r="N138" i="14" s="1"/>
  <c r="N139" i="14" s="1"/>
  <c r="N140" i="14" s="1"/>
  <c r="N141" i="14" s="1"/>
  <c r="N142" i="14" s="1"/>
  <c r="N143" i="14" s="1"/>
  <c r="N144" i="14" s="1"/>
  <c r="N145" i="14" s="1"/>
  <c r="N146" i="14" s="1"/>
  <c r="N147" i="14" s="1"/>
  <c r="N148" i="14" s="1"/>
  <c r="N149" i="14" s="1"/>
  <c r="N150" i="14" s="1"/>
  <c r="N151" i="14" s="1"/>
  <c r="N152" i="14" s="1"/>
  <c r="N153" i="14" s="1"/>
  <c r="N154" i="14" s="1"/>
  <c r="N155" i="14" s="1"/>
  <c r="N156" i="14" s="1"/>
  <c r="N157" i="14" s="1"/>
  <c r="N158" i="14" s="1"/>
  <c r="N159" i="14" s="1"/>
  <c r="N160" i="14" s="1"/>
  <c r="N161" i="14" s="1"/>
  <c r="N162" i="14" s="1"/>
  <c r="N163" i="14" s="1"/>
  <c r="N164" i="14" s="1"/>
  <c r="N165" i="14" s="1"/>
  <c r="N166" i="14" s="1"/>
  <c r="N167" i="14" s="1"/>
  <c r="N168" i="14" s="1"/>
  <c r="N169" i="14" s="1"/>
  <c r="N170" i="14" s="1"/>
  <c r="N171" i="14" s="1"/>
  <c r="N172" i="14" s="1"/>
  <c r="N173" i="14" s="1"/>
  <c r="N174" i="14" s="1"/>
  <c r="N175" i="14" s="1"/>
  <c r="N176" i="14" s="1"/>
  <c r="N177" i="14" s="1"/>
  <c r="N178" i="14" s="1"/>
  <c r="N179" i="14" s="1"/>
  <c r="N180" i="14" s="1"/>
  <c r="N181" i="14" s="1"/>
  <c r="N182" i="14" s="1"/>
  <c r="N183" i="14" s="1"/>
  <c r="N184" i="14" s="1"/>
  <c r="N185" i="14" s="1"/>
  <c r="N186" i="14" s="1"/>
  <c r="N187" i="14" s="1"/>
  <c r="N188" i="14" s="1"/>
  <c r="N189" i="14" s="1"/>
  <c r="N190" i="14" s="1"/>
  <c r="N191" i="14" s="1"/>
  <c r="N192" i="14" s="1"/>
  <c r="N193" i="14" s="1"/>
  <c r="N194" i="14" s="1"/>
  <c r="N195" i="14" s="1"/>
  <c r="N196" i="14" s="1"/>
  <c r="N197" i="14" s="1"/>
  <c r="N198" i="14" s="1"/>
  <c r="N199" i="14" s="1"/>
  <c r="N200" i="14" s="1"/>
  <c r="N201" i="14" s="1"/>
  <c r="N202" i="14" s="1"/>
  <c r="N203" i="14" s="1"/>
  <c r="N204" i="14" s="1"/>
  <c r="N205" i="14" s="1"/>
  <c r="N206" i="14" s="1"/>
  <c r="N207" i="14" s="1"/>
  <c r="N208" i="14" s="1"/>
  <c r="N209" i="14" s="1"/>
  <c r="N210" i="14" s="1"/>
  <c r="N211" i="14" s="1"/>
  <c r="N212" i="14" s="1"/>
  <c r="N213" i="14" s="1"/>
  <c r="N214" i="14" s="1"/>
  <c r="N215" i="14" s="1"/>
  <c r="N216" i="14" s="1"/>
  <c r="N217" i="14" s="1"/>
  <c r="N218" i="14" s="1"/>
  <c r="N219" i="14" s="1"/>
  <c r="N220" i="14" s="1"/>
  <c r="N221" i="14" s="1"/>
  <c r="N222" i="14" s="1"/>
  <c r="N223" i="14" s="1"/>
  <c r="N224" i="14" s="1"/>
  <c r="N225" i="14" s="1"/>
  <c r="N226" i="14" s="1"/>
  <c r="N227" i="14" s="1"/>
  <c r="N228" i="14" s="1"/>
  <c r="N229" i="14" s="1"/>
  <c r="N230" i="14" s="1"/>
  <c r="N231" i="14" s="1"/>
  <c r="N232" i="14" s="1"/>
  <c r="N233" i="14" s="1"/>
  <c r="N234" i="14" s="1"/>
  <c r="N235" i="14" s="1"/>
  <c r="N236" i="14" s="1"/>
  <c r="N237" i="14" s="1"/>
  <c r="N238" i="14" s="1"/>
  <c r="N239" i="14" s="1"/>
  <c r="N240" i="14" s="1"/>
  <c r="N241" i="14" s="1"/>
  <c r="N242" i="14" s="1"/>
  <c r="N243" i="14" s="1"/>
  <c r="N244" i="14" s="1"/>
  <c r="N245" i="14" s="1"/>
  <c r="N246" i="14" s="1"/>
  <c r="N247" i="14" s="1"/>
  <c r="N248" i="14" s="1"/>
  <c r="N249" i="14" s="1"/>
  <c r="N250" i="14" s="1"/>
  <c r="N251" i="14" s="1"/>
  <c r="N252" i="14" s="1"/>
  <c r="N253" i="14" s="1"/>
  <c r="N254" i="14" s="1"/>
  <c r="N255" i="14" s="1"/>
  <c r="N256" i="14" s="1"/>
  <c r="N257" i="14" s="1"/>
  <c r="N258" i="14" s="1"/>
  <c r="N259" i="14" s="1"/>
  <c r="N260" i="14" s="1"/>
  <c r="N261" i="14" s="1"/>
  <c r="N262" i="14" s="1"/>
  <c r="N263" i="14" s="1"/>
  <c r="N264" i="14" s="1"/>
  <c r="N265" i="14" s="1"/>
  <c r="N266" i="14" s="1"/>
  <c r="N267" i="14" s="1"/>
  <c r="N268" i="14" s="1"/>
  <c r="N269" i="14" s="1"/>
  <c r="N270" i="14" s="1"/>
  <c r="N271" i="14" s="1"/>
  <c r="N272" i="14" s="1"/>
  <c r="N273" i="14" s="1"/>
  <c r="N274" i="14" s="1"/>
  <c r="N275" i="14" s="1"/>
  <c r="N276" i="14" s="1"/>
  <c r="N277" i="14" s="1"/>
  <c r="N278" i="14" s="1"/>
  <c r="N279" i="14" s="1"/>
  <c r="N280" i="14" s="1"/>
  <c r="N281" i="14" s="1"/>
  <c r="N282" i="14" s="1"/>
  <c r="N283" i="14" s="1"/>
  <c r="N284" i="14" s="1"/>
  <c r="N285" i="14" s="1"/>
  <c r="N286" i="14" s="1"/>
  <c r="N287" i="14" s="1"/>
  <c r="N288" i="14" s="1"/>
  <c r="N289" i="14" s="1"/>
  <c r="N290" i="14" s="1"/>
  <c r="N291" i="14" s="1"/>
  <c r="N292" i="14" s="1"/>
  <c r="N293" i="14" s="1"/>
  <c r="N294" i="14" s="1"/>
  <c r="N295" i="14" s="1"/>
  <c r="N296" i="14" s="1"/>
  <c r="N297" i="14" s="1"/>
  <c r="N298" i="14" s="1"/>
  <c r="N299" i="14" s="1"/>
  <c r="N300" i="14" s="1"/>
  <c r="N301" i="14" s="1"/>
  <c r="N302" i="14" s="1"/>
  <c r="N303" i="14" s="1"/>
  <c r="N304" i="14" s="1"/>
  <c r="N305" i="14" s="1"/>
  <c r="N306" i="14" s="1"/>
  <c r="N307" i="14" s="1"/>
  <c r="N308" i="14" s="1"/>
  <c r="N309" i="14" s="1"/>
  <c r="N310" i="14" s="1"/>
  <c r="N311" i="14" s="1"/>
  <c r="N312" i="14" s="1"/>
  <c r="Q108" i="9"/>
  <c r="T107" i="15" s="1"/>
  <c r="Q58" i="14"/>
  <c r="S58" i="14" s="1"/>
  <c r="Q106" i="15"/>
  <c r="W108" i="15"/>
  <c r="Y108" i="15"/>
  <c r="I108" i="15"/>
  <c r="V108" i="15"/>
  <c r="X108" i="15"/>
  <c r="M108" i="9"/>
  <c r="Q107" i="15" s="1"/>
  <c r="K109" i="9"/>
  <c r="P108" i="15" s="1"/>
  <c r="J108" i="15"/>
  <c r="F108" i="15"/>
  <c r="F109" i="9"/>
  <c r="L108" i="15" s="1"/>
  <c r="H108" i="15"/>
  <c r="K108" i="15"/>
  <c r="H109" i="9"/>
  <c r="N108" i="15" s="1"/>
  <c r="E110" i="9"/>
  <c r="K110" i="9" s="1"/>
  <c r="P109" i="15" s="1"/>
  <c r="D109" i="15"/>
  <c r="F109" i="15" s="1"/>
  <c r="E899" i="11"/>
  <c r="F899" i="11" s="1"/>
  <c r="I898" i="11"/>
  <c r="AA898" i="11"/>
  <c r="AB898" i="11"/>
  <c r="AC898" i="11"/>
  <c r="AD898" i="11"/>
  <c r="P898" i="11"/>
  <c r="M898" i="11"/>
  <c r="Y898" i="11"/>
  <c r="U898" i="11"/>
  <c r="T898" i="11"/>
  <c r="G898" i="11"/>
  <c r="Q898" i="11"/>
  <c r="Z898" i="11"/>
  <c r="J898" i="11"/>
  <c r="N898" i="11"/>
  <c r="R898" i="11"/>
  <c r="V898" i="11"/>
  <c r="S898" i="11"/>
  <c r="X898" i="11"/>
  <c r="K898" i="11"/>
  <c r="O898" i="11"/>
  <c r="L898" i="11"/>
  <c r="W898" i="11"/>
  <c r="H898" i="11"/>
  <c r="K102" i="14"/>
  <c r="G110" i="9" l="1"/>
  <c r="M109" i="15" s="1"/>
  <c r="P110" i="9"/>
  <c r="S109" i="15" s="1"/>
  <c r="O110" i="9"/>
  <c r="R109" i="15" s="1"/>
  <c r="I110" i="9"/>
  <c r="O109" i="15" s="1"/>
  <c r="AA110" i="9"/>
  <c r="S108" i="9"/>
  <c r="U107" i="15" s="1"/>
  <c r="Q59" i="14"/>
  <c r="S59" i="14" s="1"/>
  <c r="H110" i="9"/>
  <c r="N109" i="15" s="1"/>
  <c r="M109" i="9"/>
  <c r="Q108" i="15" s="1"/>
  <c r="Y109" i="15"/>
  <c r="F110" i="9"/>
  <c r="L109" i="15" s="1"/>
  <c r="V109" i="15"/>
  <c r="Q109" i="9"/>
  <c r="T108" i="15" s="1"/>
  <c r="X109" i="15"/>
  <c r="I109" i="15"/>
  <c r="H109" i="15"/>
  <c r="K109" i="15"/>
  <c r="W109" i="15"/>
  <c r="J109" i="15"/>
  <c r="G109" i="15"/>
  <c r="E111" i="9"/>
  <c r="E900" i="11"/>
  <c r="F900" i="11" s="1"/>
  <c r="D110" i="15"/>
  <c r="G110" i="15" s="1"/>
  <c r="AA899" i="11"/>
  <c r="AB899" i="11"/>
  <c r="AC899" i="11"/>
  <c r="AD899" i="11"/>
  <c r="X899" i="11"/>
  <c r="T899" i="11"/>
  <c r="Y899" i="11"/>
  <c r="O899" i="11"/>
  <c r="H899" i="11"/>
  <c r="I899" i="11"/>
  <c r="R899" i="11"/>
  <c r="J899" i="11"/>
  <c r="P899" i="11"/>
  <c r="M899" i="11"/>
  <c r="N899" i="11"/>
  <c r="S899" i="11"/>
  <c r="V899" i="11"/>
  <c r="W899" i="11"/>
  <c r="G899" i="11"/>
  <c r="Q899" i="11"/>
  <c r="U899" i="11"/>
  <c r="Z899" i="11"/>
  <c r="K899" i="11"/>
  <c r="L899" i="11"/>
  <c r="K103" i="14"/>
  <c r="F111" i="9" l="1"/>
  <c r="L110" i="15" s="1"/>
  <c r="O111" i="9"/>
  <c r="R110" i="15" s="1"/>
  <c r="P111" i="9"/>
  <c r="S110" i="15" s="1"/>
  <c r="I111" i="9"/>
  <c r="O110" i="15" s="1"/>
  <c r="AA111" i="9"/>
  <c r="Q60" i="14"/>
  <c r="S60" i="14" s="1"/>
  <c r="X110" i="15"/>
  <c r="M110" i="9"/>
  <c r="Q110" i="9"/>
  <c r="T109" i="15" s="1"/>
  <c r="S109" i="9"/>
  <c r="U108" i="15" s="1"/>
  <c r="F110" i="15"/>
  <c r="Y110" i="15"/>
  <c r="V110" i="15"/>
  <c r="K110" i="15"/>
  <c r="I110" i="15"/>
  <c r="W110" i="15"/>
  <c r="H111" i="9"/>
  <c r="N110" i="15" s="1"/>
  <c r="H110" i="15"/>
  <c r="J110" i="15"/>
  <c r="E112" i="9"/>
  <c r="K111" i="9"/>
  <c r="P110" i="15" s="1"/>
  <c r="D111" i="15"/>
  <c r="F111" i="15" s="1"/>
  <c r="G111" i="9"/>
  <c r="M110" i="15" s="1"/>
  <c r="E901" i="11"/>
  <c r="F901" i="11" s="1"/>
  <c r="AA900" i="11"/>
  <c r="AB900" i="11"/>
  <c r="AD900" i="11"/>
  <c r="AC900" i="11"/>
  <c r="W900" i="11"/>
  <c r="U900" i="11"/>
  <c r="H900" i="11"/>
  <c r="M900" i="11"/>
  <c r="Z900" i="11"/>
  <c r="V900" i="11"/>
  <c r="I900" i="11"/>
  <c r="L900" i="11"/>
  <c r="P900" i="11"/>
  <c r="X900" i="11"/>
  <c r="G900" i="11"/>
  <c r="N900" i="11"/>
  <c r="O900" i="11"/>
  <c r="T900" i="11"/>
  <c r="S900" i="11"/>
  <c r="Q900" i="11"/>
  <c r="Y900" i="11"/>
  <c r="J900" i="11"/>
  <c r="K900" i="11"/>
  <c r="R900" i="11"/>
  <c r="K104" i="14"/>
  <c r="P112" i="9" l="1"/>
  <c r="I112" i="9"/>
  <c r="O112" i="9"/>
  <c r="R111" i="15" s="1"/>
  <c r="AA112" i="9"/>
  <c r="Q61" i="14"/>
  <c r="S61" i="14" s="1"/>
  <c r="Q111" i="9"/>
  <c r="T110" i="15" s="1"/>
  <c r="S110" i="9"/>
  <c r="U109" i="15" s="1"/>
  <c r="Q109" i="15"/>
  <c r="X111" i="15"/>
  <c r="W111" i="15"/>
  <c r="H112" i="9"/>
  <c r="N111" i="15" s="1"/>
  <c r="K111" i="15"/>
  <c r="H111" i="15"/>
  <c r="I111" i="15"/>
  <c r="Y111" i="15"/>
  <c r="J111" i="15"/>
  <c r="V111" i="15"/>
  <c r="G111" i="15"/>
  <c r="K112" i="9"/>
  <c r="P111" i="15" s="1"/>
  <c r="O111" i="15"/>
  <c r="E113" i="9"/>
  <c r="G112" i="9"/>
  <c r="M111" i="15" s="1"/>
  <c r="M111" i="9"/>
  <c r="S111" i="15"/>
  <c r="F112" i="9"/>
  <c r="L111" i="15" s="1"/>
  <c r="E902" i="11"/>
  <c r="F902" i="11" s="1"/>
  <c r="D112" i="15"/>
  <c r="J112" i="15" s="1"/>
  <c r="K901" i="11"/>
  <c r="AA901" i="11"/>
  <c r="AB901" i="11"/>
  <c r="AC901" i="11"/>
  <c r="AD901" i="11"/>
  <c r="G113" i="9"/>
  <c r="M112" i="15" s="1"/>
  <c r="L901" i="11"/>
  <c r="Z901" i="11"/>
  <c r="O901" i="11"/>
  <c r="M901" i="11"/>
  <c r="R901" i="11"/>
  <c r="X901" i="11"/>
  <c r="G901" i="11"/>
  <c r="J901" i="11"/>
  <c r="Q901" i="11"/>
  <c r="N901" i="11"/>
  <c r="W901" i="11"/>
  <c r="U901" i="11"/>
  <c r="V901" i="11"/>
  <c r="S901" i="11"/>
  <c r="T901" i="11"/>
  <c r="Y901" i="11"/>
  <c r="H901" i="11"/>
  <c r="I901" i="11"/>
  <c r="P901" i="11"/>
  <c r="K105" i="14"/>
  <c r="K113" i="9" l="1"/>
  <c r="P112" i="15" s="1"/>
  <c r="P113" i="9"/>
  <c r="S112" i="15" s="1"/>
  <c r="O113" i="9"/>
  <c r="R112" i="15" s="1"/>
  <c r="I113" i="9"/>
  <c r="O112" i="15" s="1"/>
  <c r="AA113" i="9"/>
  <c r="Q62" i="14"/>
  <c r="S62" i="14" s="1"/>
  <c r="S111" i="9"/>
  <c r="U110" i="15" s="1"/>
  <c r="Y112" i="15"/>
  <c r="V112" i="15"/>
  <c r="Q110" i="15"/>
  <c r="F113" i="9"/>
  <c r="L112" i="15" s="1"/>
  <c r="G112" i="15"/>
  <c r="Q112" i="9"/>
  <c r="T111" i="15" s="1"/>
  <c r="X112" i="15"/>
  <c r="H113" i="9"/>
  <c r="N112" i="15" s="1"/>
  <c r="F112" i="15"/>
  <c r="M112" i="9"/>
  <c r="H112" i="15"/>
  <c r="I112" i="15"/>
  <c r="W112" i="15"/>
  <c r="K112" i="15"/>
  <c r="E903" i="11"/>
  <c r="F903" i="11" s="1"/>
  <c r="E114" i="9"/>
  <c r="D113" i="15"/>
  <c r="F113" i="15" s="1"/>
  <c r="R902" i="11"/>
  <c r="AA902" i="11"/>
  <c r="AB902" i="11"/>
  <c r="AC902" i="11"/>
  <c r="AD902" i="11"/>
  <c r="W902" i="11"/>
  <c r="M902" i="11"/>
  <c r="N902" i="11"/>
  <c r="V902" i="11"/>
  <c r="K902" i="11"/>
  <c r="X902" i="11"/>
  <c r="G902" i="11"/>
  <c r="I902" i="11"/>
  <c r="L902" i="11"/>
  <c r="S902" i="11"/>
  <c r="T902" i="11"/>
  <c r="Y902" i="11"/>
  <c r="H902" i="11"/>
  <c r="O902" i="11"/>
  <c r="P902" i="11"/>
  <c r="Q902" i="11"/>
  <c r="U902" i="11"/>
  <c r="Z902" i="11"/>
  <c r="J902" i="11"/>
  <c r="K106" i="14"/>
  <c r="F114" i="9" l="1"/>
  <c r="O114" i="9"/>
  <c r="R113" i="15" s="1"/>
  <c r="P114" i="9"/>
  <c r="I114" i="9"/>
  <c r="O113" i="15" s="1"/>
  <c r="AA114" i="9"/>
  <c r="Q63" i="14"/>
  <c r="S63" i="14" s="1"/>
  <c r="W113" i="15"/>
  <c r="V113" i="15"/>
  <c r="S113" i="15"/>
  <c r="S112" i="9"/>
  <c r="U111" i="15" s="1"/>
  <c r="H114" i="9"/>
  <c r="N113" i="15" s="1"/>
  <c r="Q111" i="15"/>
  <c r="G114" i="9"/>
  <c r="M113" i="15" s="1"/>
  <c r="I113" i="15"/>
  <c r="K114" i="9"/>
  <c r="P113" i="15" s="1"/>
  <c r="K113" i="15"/>
  <c r="M113" i="9"/>
  <c r="Q112" i="15" s="1"/>
  <c r="Q113" i="9"/>
  <c r="T112" i="15" s="1"/>
  <c r="H113" i="15"/>
  <c r="E904" i="11"/>
  <c r="F904" i="11" s="1"/>
  <c r="X113" i="15"/>
  <c r="E115" i="9"/>
  <c r="J113" i="15"/>
  <c r="D114" i="15"/>
  <c r="G114" i="15" s="1"/>
  <c r="G113" i="15"/>
  <c r="Y113" i="15"/>
  <c r="AA903" i="11"/>
  <c r="AC903" i="11"/>
  <c r="AD903" i="11"/>
  <c r="AB903" i="11"/>
  <c r="L113" i="15"/>
  <c r="Y903" i="11"/>
  <c r="O903" i="11"/>
  <c r="M903" i="11"/>
  <c r="S903" i="11"/>
  <c r="U903" i="11"/>
  <c r="T903" i="11"/>
  <c r="Z903" i="11"/>
  <c r="L903" i="11"/>
  <c r="N903" i="11"/>
  <c r="J903" i="11"/>
  <c r="R903" i="11"/>
  <c r="X903" i="11"/>
  <c r="K903" i="11"/>
  <c r="V903" i="11"/>
  <c r="W903" i="11"/>
  <c r="G903" i="11"/>
  <c r="H903" i="11"/>
  <c r="Q903" i="11"/>
  <c r="I903" i="11"/>
  <c r="P903" i="11"/>
  <c r="K107" i="14"/>
  <c r="X114" i="15" l="1"/>
  <c r="H114" i="15"/>
  <c r="H115" i="9"/>
  <c r="N114" i="15" s="1"/>
  <c r="P115" i="9"/>
  <c r="S114" i="15" s="1"/>
  <c r="O115" i="9"/>
  <c r="I115" i="9"/>
  <c r="O114" i="15" s="1"/>
  <c r="AA115" i="9"/>
  <c r="Q64" i="14"/>
  <c r="S64" i="14" s="1"/>
  <c r="W114" i="15"/>
  <c r="V114" i="15"/>
  <c r="Q114" i="9"/>
  <c r="T113" i="15" s="1"/>
  <c r="F115" i="9"/>
  <c r="L114" i="15" s="1"/>
  <c r="M114" i="9"/>
  <c r="Q113" i="15" s="1"/>
  <c r="G115" i="9"/>
  <c r="M114" i="15" s="1"/>
  <c r="F114" i="15"/>
  <c r="S113" i="9"/>
  <c r="U112" i="15" s="1"/>
  <c r="Y114" i="15"/>
  <c r="J114" i="15"/>
  <c r="I114" i="15"/>
  <c r="K114" i="15"/>
  <c r="K115" i="9"/>
  <c r="P114" i="15" s="1"/>
  <c r="E905" i="11"/>
  <c r="F905" i="11" s="1"/>
  <c r="E116" i="9"/>
  <c r="D115" i="15"/>
  <c r="G115" i="15" s="1"/>
  <c r="G904" i="11"/>
  <c r="AA904" i="11"/>
  <c r="AB904" i="11"/>
  <c r="AC904" i="11"/>
  <c r="AD904" i="11"/>
  <c r="O904" i="11"/>
  <c r="Z904" i="11"/>
  <c r="U904" i="11"/>
  <c r="J904" i="11"/>
  <c r="X904" i="11"/>
  <c r="V904" i="11"/>
  <c r="W904" i="11"/>
  <c r="I904" i="11"/>
  <c r="R904" i="11"/>
  <c r="T904" i="11"/>
  <c r="L904" i="11"/>
  <c r="S904" i="11"/>
  <c r="N904" i="11"/>
  <c r="Q904" i="11"/>
  <c r="K904" i="11"/>
  <c r="P904" i="11"/>
  <c r="Y904" i="11"/>
  <c r="H904" i="11"/>
  <c r="M904" i="11"/>
  <c r="K108" i="14"/>
  <c r="F116" i="9" l="1"/>
  <c r="L115" i="15" s="1"/>
  <c r="P116" i="9"/>
  <c r="S115" i="15" s="1"/>
  <c r="O116" i="9"/>
  <c r="R115" i="15" s="1"/>
  <c r="I116" i="9"/>
  <c r="O115" i="15" s="1"/>
  <c r="AA116" i="9"/>
  <c r="Q65" i="14"/>
  <c r="S65" i="14" s="1"/>
  <c r="V115" i="15"/>
  <c r="X115" i="15"/>
  <c r="S114" i="9"/>
  <c r="U113" i="15" s="1"/>
  <c r="H115" i="15"/>
  <c r="Q115" i="9"/>
  <c r="T114" i="15" s="1"/>
  <c r="Y115" i="15"/>
  <c r="I115" i="15"/>
  <c r="W115" i="15"/>
  <c r="R114" i="15"/>
  <c r="M115" i="9"/>
  <c r="K115" i="15"/>
  <c r="J115" i="15"/>
  <c r="K116" i="9"/>
  <c r="P115" i="15" s="1"/>
  <c r="F115" i="15"/>
  <c r="H116" i="9"/>
  <c r="N115" i="15" s="1"/>
  <c r="G116" i="9"/>
  <c r="M115" i="15" s="1"/>
  <c r="E906" i="11"/>
  <c r="F906" i="11" s="1"/>
  <c r="D116" i="15"/>
  <c r="F116" i="15" s="1"/>
  <c r="E117" i="9"/>
  <c r="L905" i="11"/>
  <c r="AB905" i="11"/>
  <c r="AA905" i="11"/>
  <c r="AC905" i="11"/>
  <c r="AD905" i="11"/>
  <c r="Q905" i="11"/>
  <c r="P905" i="11"/>
  <c r="W905" i="11"/>
  <c r="U905" i="11"/>
  <c r="K905" i="11"/>
  <c r="G905" i="11"/>
  <c r="J905" i="11"/>
  <c r="S905" i="11"/>
  <c r="X905" i="11"/>
  <c r="Z905" i="11"/>
  <c r="N905" i="11"/>
  <c r="M905" i="11"/>
  <c r="T905" i="11"/>
  <c r="I905" i="11"/>
  <c r="R905" i="11"/>
  <c r="O905" i="11"/>
  <c r="V905" i="11"/>
  <c r="Y905" i="11"/>
  <c r="H905" i="11"/>
  <c r="K109" i="14"/>
  <c r="G117" i="9" l="1"/>
  <c r="M116" i="15" s="1"/>
  <c r="O117" i="9"/>
  <c r="R116" i="15" s="1"/>
  <c r="P117" i="9"/>
  <c r="S116" i="15" s="1"/>
  <c r="I117" i="9"/>
  <c r="O116" i="15" s="1"/>
  <c r="AA117" i="9"/>
  <c r="Q66" i="14"/>
  <c r="S66" i="14" s="1"/>
  <c r="S115" i="9"/>
  <c r="U114" i="15" s="1"/>
  <c r="Q116" i="9"/>
  <c r="T115" i="15" s="1"/>
  <c r="W116" i="15"/>
  <c r="Y116" i="15"/>
  <c r="Q114" i="15"/>
  <c r="F117" i="9"/>
  <c r="L116" i="15" s="1"/>
  <c r="I116" i="15"/>
  <c r="V116" i="15"/>
  <c r="J116" i="15"/>
  <c r="X116" i="15"/>
  <c r="K116" i="15"/>
  <c r="M116" i="9"/>
  <c r="Q115" i="15" s="1"/>
  <c r="D117" i="15"/>
  <c r="F117" i="15" s="1"/>
  <c r="H116" i="15"/>
  <c r="E907" i="11"/>
  <c r="F907" i="11" s="1"/>
  <c r="E118" i="9"/>
  <c r="G118" i="9" s="1"/>
  <c r="M117" i="15" s="1"/>
  <c r="H117" i="9"/>
  <c r="N116" i="15" s="1"/>
  <c r="K117" i="9"/>
  <c r="P116" i="15" s="1"/>
  <c r="G116" i="15"/>
  <c r="P906" i="11"/>
  <c r="AA906" i="11"/>
  <c r="AB906" i="11"/>
  <c r="AC906" i="11"/>
  <c r="AD906" i="11"/>
  <c r="Z906" i="11"/>
  <c r="V906" i="11"/>
  <c r="G906" i="11"/>
  <c r="I906" i="11"/>
  <c r="X906" i="11"/>
  <c r="T906" i="11"/>
  <c r="M906" i="11"/>
  <c r="O906" i="11"/>
  <c r="Q906" i="11"/>
  <c r="U906" i="11"/>
  <c r="W906" i="11"/>
  <c r="K906" i="11"/>
  <c r="L906" i="11"/>
  <c r="Y906" i="11"/>
  <c r="J906" i="11"/>
  <c r="H906" i="11"/>
  <c r="N906" i="11"/>
  <c r="R906" i="11"/>
  <c r="S906" i="11"/>
  <c r="K110" i="14"/>
  <c r="I117" i="15" l="1"/>
  <c r="W117" i="15"/>
  <c r="H117" i="15"/>
  <c r="K118" i="9"/>
  <c r="P117" i="15" s="1"/>
  <c r="P118" i="9"/>
  <c r="S117" i="15" s="1"/>
  <c r="I118" i="9"/>
  <c r="O117" i="15" s="1"/>
  <c r="O118" i="9"/>
  <c r="AA118" i="9"/>
  <c r="Q67" i="14"/>
  <c r="S67" i="14" s="1"/>
  <c r="K117" i="15"/>
  <c r="Y117" i="15"/>
  <c r="H118" i="9"/>
  <c r="N117" i="15" s="1"/>
  <c r="S116" i="9"/>
  <c r="U115" i="15" s="1"/>
  <c r="F118" i="9"/>
  <c r="L117" i="15" s="1"/>
  <c r="G117" i="15"/>
  <c r="Q117" i="9"/>
  <c r="T116" i="15" s="1"/>
  <c r="E908" i="11"/>
  <c r="F908" i="11" s="1"/>
  <c r="V117" i="15"/>
  <c r="M117" i="9"/>
  <c r="Q116" i="15" s="1"/>
  <c r="J117" i="15"/>
  <c r="X117" i="15"/>
  <c r="E119" i="9"/>
  <c r="G119" i="9" s="1"/>
  <c r="M118" i="15" s="1"/>
  <c r="D118" i="15"/>
  <c r="F118" i="15" s="1"/>
  <c r="AA907" i="11"/>
  <c r="AB907" i="11"/>
  <c r="AD907" i="11"/>
  <c r="AC907" i="11"/>
  <c r="H119" i="9"/>
  <c r="N118" i="15" s="1"/>
  <c r="W907" i="11"/>
  <c r="U907" i="11"/>
  <c r="N907" i="11"/>
  <c r="S907" i="11"/>
  <c r="Q907" i="11"/>
  <c r="O907" i="11"/>
  <c r="X907" i="11"/>
  <c r="T907" i="11"/>
  <c r="P907" i="11"/>
  <c r="Y907" i="11"/>
  <c r="V907" i="11"/>
  <c r="L907" i="11"/>
  <c r="H907" i="11"/>
  <c r="K907" i="11"/>
  <c r="I907" i="11"/>
  <c r="G907" i="11"/>
  <c r="M907" i="11"/>
  <c r="R907" i="11"/>
  <c r="Z907" i="11"/>
  <c r="J907" i="11"/>
  <c r="K111" i="14"/>
  <c r="P119" i="9" l="1"/>
  <c r="S118" i="15" s="1"/>
  <c r="O119" i="9"/>
  <c r="R118" i="15" s="1"/>
  <c r="I119" i="9"/>
  <c r="O118" i="15" s="1"/>
  <c r="AA119" i="9"/>
  <c r="Q68" i="14"/>
  <c r="S68" i="14" s="1"/>
  <c r="Q118" i="9"/>
  <c r="T117" i="15" s="1"/>
  <c r="R117" i="15"/>
  <c r="K119" i="9"/>
  <c r="P118" i="15" s="1"/>
  <c r="M118" i="9"/>
  <c r="Q117" i="15" s="1"/>
  <c r="S117" i="9"/>
  <c r="U116" i="15" s="1"/>
  <c r="X118" i="15"/>
  <c r="F119" i="9"/>
  <c r="I118" i="15"/>
  <c r="W118" i="15"/>
  <c r="H118" i="15"/>
  <c r="V118" i="15"/>
  <c r="K118" i="15"/>
  <c r="E909" i="11"/>
  <c r="F909" i="11" s="1"/>
  <c r="Y118" i="15"/>
  <c r="J118" i="15"/>
  <c r="E120" i="9"/>
  <c r="G118" i="15"/>
  <c r="D119" i="15"/>
  <c r="G119" i="15" s="1"/>
  <c r="J908" i="11"/>
  <c r="AA908" i="11"/>
  <c r="AB908" i="11"/>
  <c r="AC908" i="11"/>
  <c r="AD908" i="11"/>
  <c r="W908" i="11"/>
  <c r="Z908" i="11"/>
  <c r="M908" i="11"/>
  <c r="I908" i="11"/>
  <c r="S908" i="11"/>
  <c r="U908" i="11"/>
  <c r="N908" i="11"/>
  <c r="V908" i="11"/>
  <c r="L908" i="11"/>
  <c r="T908" i="11"/>
  <c r="X908" i="11"/>
  <c r="G908" i="11"/>
  <c r="R908" i="11"/>
  <c r="P908" i="11"/>
  <c r="O908" i="11"/>
  <c r="Q908" i="11"/>
  <c r="Y908" i="11"/>
  <c r="H908" i="11"/>
  <c r="K908" i="11"/>
  <c r="K112" i="14"/>
  <c r="V119" i="15" l="1"/>
  <c r="F119" i="15"/>
  <c r="M119" i="9"/>
  <c r="Q118" i="15" s="1"/>
  <c r="K120" i="9"/>
  <c r="P119" i="15" s="1"/>
  <c r="O120" i="9"/>
  <c r="R119" i="15" s="1"/>
  <c r="P120" i="9"/>
  <c r="S119" i="15" s="1"/>
  <c r="I120" i="9"/>
  <c r="O119" i="15" s="1"/>
  <c r="AA120" i="9"/>
  <c r="Q69" i="14"/>
  <c r="S69" i="14" s="1"/>
  <c r="S118" i="9"/>
  <c r="U117" i="15" s="1"/>
  <c r="L118" i="15"/>
  <c r="H120" i="9"/>
  <c r="N119" i="15" s="1"/>
  <c r="G120" i="9"/>
  <c r="M119" i="15" s="1"/>
  <c r="J119" i="15"/>
  <c r="X119" i="15"/>
  <c r="I119" i="15"/>
  <c r="W119" i="15"/>
  <c r="H119" i="15"/>
  <c r="K119" i="15"/>
  <c r="Y119" i="15"/>
  <c r="Q119" i="9"/>
  <c r="T118" i="15" s="1"/>
  <c r="E121" i="9"/>
  <c r="G121" i="9" s="1"/>
  <c r="M120" i="15" s="1"/>
  <c r="F120" i="9"/>
  <c r="L119" i="15" s="1"/>
  <c r="D120" i="15"/>
  <c r="G120" i="15" s="1"/>
  <c r="E910" i="11"/>
  <c r="F910" i="11" s="1"/>
  <c r="AB909" i="11"/>
  <c r="AA909" i="11"/>
  <c r="AC909" i="11"/>
  <c r="AD909" i="11"/>
  <c r="W909" i="11"/>
  <c r="V909" i="11"/>
  <c r="X909" i="11"/>
  <c r="N909" i="11"/>
  <c r="P909" i="11"/>
  <c r="O909" i="11"/>
  <c r="S909" i="11"/>
  <c r="Z909" i="11"/>
  <c r="Q909" i="11"/>
  <c r="Y909" i="11"/>
  <c r="M909" i="11"/>
  <c r="I909" i="11"/>
  <c r="H909" i="11"/>
  <c r="J909" i="11"/>
  <c r="G909" i="11"/>
  <c r="U909" i="11"/>
  <c r="K909" i="11"/>
  <c r="L909" i="11"/>
  <c r="T909" i="11"/>
  <c r="R909" i="11"/>
  <c r="K113" i="14"/>
  <c r="F121" i="9" l="1"/>
  <c r="L120" i="15" s="1"/>
  <c r="P121" i="9"/>
  <c r="I121" i="9"/>
  <c r="O120" i="15" s="1"/>
  <c r="O121" i="9"/>
  <c r="AA121" i="9"/>
  <c r="Q70" i="14"/>
  <c r="S70" i="14" s="1"/>
  <c r="K120" i="15"/>
  <c r="X120" i="15"/>
  <c r="H121" i="9"/>
  <c r="N120" i="15" s="1"/>
  <c r="I120" i="15"/>
  <c r="M120" i="9"/>
  <c r="Q119" i="15" s="1"/>
  <c r="S120" i="15"/>
  <c r="W120" i="15"/>
  <c r="K121" i="9"/>
  <c r="P120" i="15" s="1"/>
  <c r="S119" i="9"/>
  <c r="U118" i="15" s="1"/>
  <c r="V120" i="15"/>
  <c r="H120" i="15"/>
  <c r="J120" i="15"/>
  <c r="Q120" i="9"/>
  <c r="T119" i="15" s="1"/>
  <c r="F120" i="15"/>
  <c r="E122" i="9"/>
  <c r="E911" i="11"/>
  <c r="F911" i="11" s="1"/>
  <c r="Y120" i="15"/>
  <c r="D121" i="15"/>
  <c r="J121" i="15" s="1"/>
  <c r="R910" i="11"/>
  <c r="AA910" i="11"/>
  <c r="AB910" i="11"/>
  <c r="AC910" i="11"/>
  <c r="AD910" i="11"/>
  <c r="X910" i="11"/>
  <c r="J910" i="11"/>
  <c r="S910" i="11"/>
  <c r="T910" i="11"/>
  <c r="H910" i="11"/>
  <c r="Y910" i="11"/>
  <c r="P910" i="11"/>
  <c r="K910" i="11"/>
  <c r="N910" i="11"/>
  <c r="I910" i="11"/>
  <c r="M910" i="11"/>
  <c r="L910" i="11"/>
  <c r="V910" i="11"/>
  <c r="Q910" i="11"/>
  <c r="U910" i="11"/>
  <c r="W910" i="11"/>
  <c r="G910" i="11"/>
  <c r="Z910" i="11"/>
  <c r="O910" i="11"/>
  <c r="K114" i="14"/>
  <c r="Q121" i="9" l="1"/>
  <c r="T120" i="15" s="1"/>
  <c r="K122" i="9"/>
  <c r="P121" i="15" s="1"/>
  <c r="P122" i="9"/>
  <c r="S121" i="15" s="1"/>
  <c r="O122" i="9"/>
  <c r="R121" i="15" s="1"/>
  <c r="I122" i="9"/>
  <c r="O121" i="15" s="1"/>
  <c r="AA122" i="9"/>
  <c r="Q71" i="14"/>
  <c r="S71" i="14" s="1"/>
  <c r="Y121" i="15"/>
  <c r="M121" i="9"/>
  <c r="R120" i="15"/>
  <c r="F122" i="9"/>
  <c r="L121" i="15" s="1"/>
  <c r="S120" i="9"/>
  <c r="U119" i="15" s="1"/>
  <c r="G122" i="9"/>
  <c r="M121" i="15" s="1"/>
  <c r="K121" i="15"/>
  <c r="G121" i="15"/>
  <c r="W121" i="15"/>
  <c r="I121" i="15"/>
  <c r="D122" i="15"/>
  <c r="F122" i="15" s="1"/>
  <c r="V121" i="15"/>
  <c r="H122" i="9"/>
  <c r="N121" i="15" s="1"/>
  <c r="F121" i="15"/>
  <c r="E912" i="11"/>
  <c r="F912" i="11" s="1"/>
  <c r="X121" i="15"/>
  <c r="H121" i="15"/>
  <c r="E123" i="9"/>
  <c r="V911" i="11"/>
  <c r="AA911" i="11"/>
  <c r="AB911" i="11"/>
  <c r="AC911" i="11"/>
  <c r="AD911" i="11"/>
  <c r="K911" i="11"/>
  <c r="R911" i="11"/>
  <c r="G911" i="11"/>
  <c r="Q911" i="11"/>
  <c r="J911" i="11"/>
  <c r="P911" i="11"/>
  <c r="M911" i="11"/>
  <c r="Z911" i="11"/>
  <c r="L911" i="11"/>
  <c r="Y911" i="11"/>
  <c r="I911" i="11"/>
  <c r="T911" i="11"/>
  <c r="U911" i="11"/>
  <c r="W911" i="11"/>
  <c r="S911" i="11"/>
  <c r="X911" i="11"/>
  <c r="H911" i="11"/>
  <c r="N911" i="11"/>
  <c r="O911" i="11"/>
  <c r="K115" i="14"/>
  <c r="S121" i="9" l="1"/>
  <c r="U120" i="15" s="1"/>
  <c r="X122" i="15"/>
  <c r="W122" i="15"/>
  <c r="O123" i="9"/>
  <c r="R122" i="15" s="1"/>
  <c r="P123" i="9"/>
  <c r="S122" i="15" s="1"/>
  <c r="I123" i="9"/>
  <c r="O122" i="15" s="1"/>
  <c r="AA123" i="9"/>
  <c r="Q72" i="14"/>
  <c r="S72" i="14" s="1"/>
  <c r="Q122" i="9"/>
  <c r="T121" i="15" s="1"/>
  <c r="Q120" i="15"/>
  <c r="M122" i="9"/>
  <c r="Q121" i="15" s="1"/>
  <c r="Y122" i="15"/>
  <c r="F123" i="9"/>
  <c r="L122" i="15" s="1"/>
  <c r="H122" i="15"/>
  <c r="V122" i="15"/>
  <c r="H123" i="9"/>
  <c r="N122" i="15" s="1"/>
  <c r="I122" i="15"/>
  <c r="J122" i="15"/>
  <c r="G123" i="9"/>
  <c r="M122" i="15" s="1"/>
  <c r="G122" i="15"/>
  <c r="E913" i="11"/>
  <c r="F913" i="11" s="1"/>
  <c r="K122" i="15"/>
  <c r="E124" i="9"/>
  <c r="D123" i="15"/>
  <c r="J123" i="15" s="1"/>
  <c r="K123" i="9"/>
  <c r="P122" i="15" s="1"/>
  <c r="G912" i="11"/>
  <c r="AA912" i="11"/>
  <c r="AD912" i="11"/>
  <c r="AB912" i="11"/>
  <c r="AC912" i="11"/>
  <c r="W912" i="11"/>
  <c r="P912" i="11"/>
  <c r="Q912" i="11"/>
  <c r="X912" i="11"/>
  <c r="R912" i="11"/>
  <c r="I912" i="11"/>
  <c r="H912" i="11"/>
  <c r="V912" i="11"/>
  <c r="Y912" i="11"/>
  <c r="K912" i="11"/>
  <c r="O912" i="11"/>
  <c r="U912" i="11"/>
  <c r="Z912" i="11"/>
  <c r="J912" i="11"/>
  <c r="M912" i="11"/>
  <c r="S912" i="11"/>
  <c r="N912" i="11"/>
  <c r="L912" i="11"/>
  <c r="T912" i="11"/>
  <c r="K116" i="14"/>
  <c r="X123" i="15" l="1"/>
  <c r="F123" i="15"/>
  <c r="P124" i="9"/>
  <c r="S123" i="15" s="1"/>
  <c r="O124" i="9"/>
  <c r="R123" i="15" s="1"/>
  <c r="I124" i="9"/>
  <c r="O123" i="15" s="1"/>
  <c r="AA124" i="9"/>
  <c r="Q73" i="14"/>
  <c r="S73" i="14" s="1"/>
  <c r="S122" i="9"/>
  <c r="U121" i="15" s="1"/>
  <c r="W123" i="15"/>
  <c r="Q123" i="9"/>
  <c r="T122" i="15" s="1"/>
  <c r="H124" i="9"/>
  <c r="N123" i="15" s="1"/>
  <c r="I123" i="15"/>
  <c r="V123" i="15"/>
  <c r="Y123" i="15"/>
  <c r="G123" i="15"/>
  <c r="H123" i="15"/>
  <c r="K123" i="15"/>
  <c r="G124" i="9"/>
  <c r="M123" i="15" s="1"/>
  <c r="F124" i="9"/>
  <c r="L123" i="15" s="1"/>
  <c r="K124" i="9"/>
  <c r="P123" i="15" s="1"/>
  <c r="E914" i="11"/>
  <c r="F914" i="11" s="1"/>
  <c r="M123" i="9"/>
  <c r="Q122" i="15" s="1"/>
  <c r="E125" i="9"/>
  <c r="D124" i="15"/>
  <c r="K124" i="15" s="1"/>
  <c r="AB913" i="11"/>
  <c r="AA913" i="11"/>
  <c r="AC913" i="11"/>
  <c r="AD913" i="11"/>
  <c r="W913" i="11"/>
  <c r="K913" i="11"/>
  <c r="R913" i="11"/>
  <c r="V913" i="11"/>
  <c r="S913" i="11"/>
  <c r="O913" i="11"/>
  <c r="Y913" i="11"/>
  <c r="I913" i="11"/>
  <c r="P913" i="11"/>
  <c r="T913" i="11"/>
  <c r="H913" i="11"/>
  <c r="Q913" i="11"/>
  <c r="U913" i="11"/>
  <c r="Z913" i="11"/>
  <c r="J913" i="11"/>
  <c r="M913" i="11"/>
  <c r="X913" i="11"/>
  <c r="G913" i="11"/>
  <c r="N913" i="11"/>
  <c r="L913" i="11"/>
  <c r="K117" i="14"/>
  <c r="P125" i="9" l="1"/>
  <c r="S124" i="15" s="1"/>
  <c r="O125" i="9"/>
  <c r="I125" i="9"/>
  <c r="O124" i="15" s="1"/>
  <c r="AA125" i="9"/>
  <c r="Q74" i="14"/>
  <c r="S74" i="14" s="1"/>
  <c r="X124" i="15"/>
  <c r="S123" i="9"/>
  <c r="U122" i="15" s="1"/>
  <c r="Y124" i="15"/>
  <c r="V124" i="15"/>
  <c r="H124" i="15"/>
  <c r="W124" i="15"/>
  <c r="F125" i="9"/>
  <c r="L124" i="15" s="1"/>
  <c r="H125" i="9"/>
  <c r="N124" i="15" s="1"/>
  <c r="I124" i="15"/>
  <c r="J124" i="15"/>
  <c r="G124" i="15"/>
  <c r="M124" i="9"/>
  <c r="Q124" i="9"/>
  <c r="T123" i="15" s="1"/>
  <c r="D125" i="15"/>
  <c r="H125" i="15" s="1"/>
  <c r="K125" i="9"/>
  <c r="P124" i="15" s="1"/>
  <c r="F124" i="15"/>
  <c r="E915" i="11"/>
  <c r="F915" i="11" s="1"/>
  <c r="G125" i="9"/>
  <c r="M124" i="15" s="1"/>
  <c r="R124" i="15"/>
  <c r="E126" i="9"/>
  <c r="G126" i="9" s="1"/>
  <c r="M125" i="15" s="1"/>
  <c r="W914" i="11"/>
  <c r="AA914" i="11"/>
  <c r="AB914" i="11"/>
  <c r="AC914" i="11"/>
  <c r="AD914" i="11"/>
  <c r="X914" i="11"/>
  <c r="V914" i="11"/>
  <c r="I914" i="11"/>
  <c r="U914" i="11"/>
  <c r="Y914" i="11"/>
  <c r="N914" i="11"/>
  <c r="K914" i="11"/>
  <c r="J914" i="11"/>
  <c r="G914" i="11"/>
  <c r="S914" i="11"/>
  <c r="R914" i="11"/>
  <c r="Q914" i="11"/>
  <c r="L914" i="11"/>
  <c r="P914" i="11"/>
  <c r="O914" i="11"/>
  <c r="T914" i="11"/>
  <c r="Z914" i="11"/>
  <c r="H914" i="11"/>
  <c r="M914" i="11"/>
  <c r="K118" i="14"/>
  <c r="V125" i="15" l="1"/>
  <c r="W125" i="15"/>
  <c r="I125" i="15"/>
  <c r="K125" i="15"/>
  <c r="X125" i="15"/>
  <c r="J125" i="15"/>
  <c r="O126" i="9"/>
  <c r="R125" i="15" s="1"/>
  <c r="P126" i="9"/>
  <c r="S125" i="15" s="1"/>
  <c r="I126" i="9"/>
  <c r="AA126" i="9"/>
  <c r="Q75" i="14"/>
  <c r="S75" i="14" s="1"/>
  <c r="Q125" i="9"/>
  <c r="T124" i="15" s="1"/>
  <c r="K126" i="9"/>
  <c r="P125" i="15" s="1"/>
  <c r="S124" i="9"/>
  <c r="U123" i="15" s="1"/>
  <c r="O125" i="15"/>
  <c r="M125" i="9"/>
  <c r="Q124" i="15" s="1"/>
  <c r="Q123" i="15"/>
  <c r="F126" i="9"/>
  <c r="L125" i="15" s="1"/>
  <c r="G125" i="15"/>
  <c r="H126" i="9"/>
  <c r="N125" i="15" s="1"/>
  <c r="F125" i="15"/>
  <c r="Y125" i="15"/>
  <c r="E127" i="9"/>
  <c r="D126" i="15"/>
  <c r="K126" i="15" s="1"/>
  <c r="E916" i="11"/>
  <c r="F916" i="11" s="1"/>
  <c r="L915" i="11"/>
  <c r="AA915" i="11"/>
  <c r="AB915" i="11"/>
  <c r="AC915" i="11"/>
  <c r="AD915" i="11"/>
  <c r="U915" i="11"/>
  <c r="M915" i="11"/>
  <c r="I915" i="11"/>
  <c r="V915" i="11"/>
  <c r="N915" i="11"/>
  <c r="Y915" i="11"/>
  <c r="T915" i="11"/>
  <c r="S915" i="11"/>
  <c r="J915" i="11"/>
  <c r="Q915" i="11"/>
  <c r="O915" i="11"/>
  <c r="W915" i="11"/>
  <c r="G915" i="11"/>
  <c r="R915" i="11"/>
  <c r="X915" i="11"/>
  <c r="H915" i="11"/>
  <c r="Z915" i="11"/>
  <c r="K915" i="11"/>
  <c r="P915" i="11"/>
  <c r="K119" i="14"/>
  <c r="Q126" i="9" l="1"/>
  <c r="T125" i="15" s="1"/>
  <c r="G127" i="9"/>
  <c r="M126" i="15" s="1"/>
  <c r="P127" i="9"/>
  <c r="S126" i="15" s="1"/>
  <c r="I127" i="9"/>
  <c r="O126" i="15" s="1"/>
  <c r="O127" i="9"/>
  <c r="R126" i="15" s="1"/>
  <c r="AA127" i="9"/>
  <c r="Q76" i="14"/>
  <c r="S76" i="14" s="1"/>
  <c r="S125" i="9"/>
  <c r="U124" i="15" s="1"/>
  <c r="H126" i="15"/>
  <c r="F127" i="9"/>
  <c r="L126" i="15" s="1"/>
  <c r="M126" i="9"/>
  <c r="Q125" i="15" s="1"/>
  <c r="K127" i="9"/>
  <c r="P126" i="15" s="1"/>
  <c r="W126" i="15"/>
  <c r="X126" i="15"/>
  <c r="H127" i="9"/>
  <c r="N126" i="15" s="1"/>
  <c r="I126" i="15"/>
  <c r="Y126" i="15"/>
  <c r="J126" i="15"/>
  <c r="E917" i="11"/>
  <c r="F917" i="11" s="1"/>
  <c r="V126" i="15"/>
  <c r="E128" i="9"/>
  <c r="G126" i="15"/>
  <c r="D127" i="15"/>
  <c r="K127" i="15" s="1"/>
  <c r="F126" i="15"/>
  <c r="AA916" i="11"/>
  <c r="AB916" i="11"/>
  <c r="AD916" i="11"/>
  <c r="AC916" i="11"/>
  <c r="W916" i="11"/>
  <c r="X916" i="11"/>
  <c r="Q916" i="11"/>
  <c r="O916" i="11"/>
  <c r="Z916" i="11"/>
  <c r="U916" i="11"/>
  <c r="S916" i="11"/>
  <c r="R916" i="11"/>
  <c r="V916" i="11"/>
  <c r="G916" i="11"/>
  <c r="J916" i="11"/>
  <c r="K916" i="11"/>
  <c r="M916" i="11"/>
  <c r="T916" i="11"/>
  <c r="I916" i="11"/>
  <c r="Y916" i="11"/>
  <c r="H916" i="11"/>
  <c r="N916" i="11"/>
  <c r="P916" i="11"/>
  <c r="L916" i="11"/>
  <c r="K120" i="14"/>
  <c r="P128" i="9" l="1"/>
  <c r="S127" i="15" s="1"/>
  <c r="O128" i="9"/>
  <c r="I128" i="9"/>
  <c r="O127" i="15" s="1"/>
  <c r="AA128" i="9"/>
  <c r="Q77" i="14"/>
  <c r="S77" i="14" s="1"/>
  <c r="S126" i="9"/>
  <c r="U125" i="15" s="1"/>
  <c r="G128" i="9"/>
  <c r="M127" i="15" s="1"/>
  <c r="H128" i="9"/>
  <c r="N127" i="15" s="1"/>
  <c r="F127" i="15"/>
  <c r="V127" i="15"/>
  <c r="Q127" i="9"/>
  <c r="T126" i="15" s="1"/>
  <c r="G127" i="15"/>
  <c r="W127" i="15"/>
  <c r="M127" i="9"/>
  <c r="Q126" i="15" s="1"/>
  <c r="H127" i="15"/>
  <c r="X127" i="15"/>
  <c r="I127" i="15"/>
  <c r="Y127" i="15"/>
  <c r="J127" i="15"/>
  <c r="K128" i="9"/>
  <c r="P127" i="15" s="1"/>
  <c r="F128" i="9"/>
  <c r="L127" i="15" s="1"/>
  <c r="E918" i="11"/>
  <c r="F918" i="11" s="1"/>
  <c r="E129" i="9"/>
  <c r="D128" i="15"/>
  <c r="J128" i="15" s="1"/>
  <c r="V917" i="11"/>
  <c r="AB917" i="11"/>
  <c r="AA917" i="11"/>
  <c r="AC917" i="11"/>
  <c r="AD917" i="11"/>
  <c r="X917" i="11"/>
  <c r="R917" i="11"/>
  <c r="W917" i="11"/>
  <c r="M917" i="11"/>
  <c r="G917" i="11"/>
  <c r="S917" i="11"/>
  <c r="Y917" i="11"/>
  <c r="I917" i="11"/>
  <c r="H917" i="11"/>
  <c r="Q917" i="11"/>
  <c r="P917" i="11"/>
  <c r="N917" i="11"/>
  <c r="L917" i="11"/>
  <c r="T917" i="11"/>
  <c r="K917" i="11"/>
  <c r="U917" i="11"/>
  <c r="Z917" i="11"/>
  <c r="J917" i="11"/>
  <c r="O917" i="11"/>
  <c r="K121" i="14"/>
  <c r="Q128" i="9" l="1"/>
  <c r="T127" i="15" s="1"/>
  <c r="H129" i="9"/>
  <c r="N128" i="15" s="1"/>
  <c r="O129" i="9"/>
  <c r="P129" i="9"/>
  <c r="S128" i="15" s="1"/>
  <c r="I129" i="9"/>
  <c r="O128" i="15" s="1"/>
  <c r="AA129" i="9"/>
  <c r="Q78" i="14"/>
  <c r="S78" i="14" s="1"/>
  <c r="S127" i="9"/>
  <c r="U126" i="15" s="1"/>
  <c r="K128" i="15"/>
  <c r="R127" i="15"/>
  <c r="Y128" i="15"/>
  <c r="V128" i="15"/>
  <c r="H128" i="15"/>
  <c r="W128" i="15"/>
  <c r="M128" i="9"/>
  <c r="F128" i="15"/>
  <c r="X128" i="15"/>
  <c r="I128" i="15"/>
  <c r="G128" i="15"/>
  <c r="G129" i="9"/>
  <c r="M128" i="15" s="1"/>
  <c r="F129" i="9"/>
  <c r="L128" i="15" s="1"/>
  <c r="E130" i="9"/>
  <c r="E919" i="11"/>
  <c r="F919" i="11" s="1"/>
  <c r="D129" i="15"/>
  <c r="F129" i="15" s="1"/>
  <c r="K129" i="9"/>
  <c r="P128" i="15" s="1"/>
  <c r="J918" i="11"/>
  <c r="AA918" i="11"/>
  <c r="AB918" i="11"/>
  <c r="AC918" i="11"/>
  <c r="AD918" i="11"/>
  <c r="T918" i="11"/>
  <c r="M918" i="11"/>
  <c r="V918" i="11"/>
  <c r="W918" i="11"/>
  <c r="L918" i="11"/>
  <c r="N918" i="11"/>
  <c r="K918" i="11"/>
  <c r="Y918" i="11"/>
  <c r="P918" i="11"/>
  <c r="Z918" i="11"/>
  <c r="U918" i="11"/>
  <c r="H918" i="11"/>
  <c r="Q918" i="11"/>
  <c r="R918" i="11"/>
  <c r="S918" i="11"/>
  <c r="O918" i="11"/>
  <c r="X918" i="11"/>
  <c r="G918" i="11"/>
  <c r="I918" i="11"/>
  <c r="K122" i="14"/>
  <c r="S128" i="9" l="1"/>
  <c r="U127" i="15" s="1"/>
  <c r="V129" i="15"/>
  <c r="I129" i="15"/>
  <c r="G130" i="9"/>
  <c r="M129" i="15" s="1"/>
  <c r="P130" i="9"/>
  <c r="S129" i="15" s="1"/>
  <c r="I130" i="9"/>
  <c r="O129" i="15" s="1"/>
  <c r="O130" i="9"/>
  <c r="R129" i="15" s="1"/>
  <c r="AA130" i="9"/>
  <c r="Q79" i="14"/>
  <c r="S79" i="14" s="1"/>
  <c r="Q127" i="15"/>
  <c r="Q129" i="9"/>
  <c r="T128" i="15" s="1"/>
  <c r="K130" i="9"/>
  <c r="P129" i="15" s="1"/>
  <c r="Y129" i="15"/>
  <c r="H129" i="15"/>
  <c r="X129" i="15"/>
  <c r="K129" i="15"/>
  <c r="W129" i="15"/>
  <c r="G129" i="15"/>
  <c r="R128" i="15"/>
  <c r="J129" i="15"/>
  <c r="F130" i="9"/>
  <c r="M129" i="9"/>
  <c r="Q128" i="15" s="1"/>
  <c r="E920" i="11"/>
  <c r="F920" i="11" s="1"/>
  <c r="D130" i="15"/>
  <c r="K130" i="15" s="1"/>
  <c r="H130" i="9"/>
  <c r="N129" i="15" s="1"/>
  <c r="E131" i="9"/>
  <c r="O919" i="11"/>
  <c r="AA919" i="11"/>
  <c r="AB919" i="11"/>
  <c r="AC919" i="11"/>
  <c r="AD919" i="11"/>
  <c r="H919" i="11"/>
  <c r="P919" i="11"/>
  <c r="K919" i="11"/>
  <c r="Y919" i="11"/>
  <c r="X919" i="11"/>
  <c r="I919" i="11"/>
  <c r="N919" i="11"/>
  <c r="Q919" i="11"/>
  <c r="J919" i="11"/>
  <c r="R919" i="11"/>
  <c r="L919" i="11"/>
  <c r="S919" i="11"/>
  <c r="T919" i="11"/>
  <c r="Z919" i="11"/>
  <c r="U919" i="11"/>
  <c r="W919" i="11"/>
  <c r="G919" i="11"/>
  <c r="M919" i="11"/>
  <c r="V919" i="11"/>
  <c r="K123" i="14"/>
  <c r="H131" i="9" l="1"/>
  <c r="N130" i="15" s="1"/>
  <c r="P131" i="9"/>
  <c r="S130" i="15" s="1"/>
  <c r="O131" i="9"/>
  <c r="R130" i="15" s="1"/>
  <c r="I131" i="9"/>
  <c r="O130" i="15" s="1"/>
  <c r="AA131" i="9"/>
  <c r="Q80" i="14"/>
  <c r="S80" i="14" s="1"/>
  <c r="Y130" i="15"/>
  <c r="V130" i="15"/>
  <c r="W130" i="15"/>
  <c r="S129" i="9"/>
  <c r="U128" i="15" s="1"/>
  <c r="Q130" i="9"/>
  <c r="T129" i="15" s="1"/>
  <c r="M130" i="9"/>
  <c r="Q129" i="15" s="1"/>
  <c r="J130" i="15"/>
  <c r="L129" i="15"/>
  <c r="F130" i="15"/>
  <c r="G130" i="15"/>
  <c r="H130" i="15"/>
  <c r="X130" i="15"/>
  <c r="I130" i="15"/>
  <c r="D131" i="15"/>
  <c r="K131" i="15" s="1"/>
  <c r="G131" i="9"/>
  <c r="M130" i="15" s="1"/>
  <c r="E921" i="11"/>
  <c r="F921" i="11" s="1"/>
  <c r="F131" i="9"/>
  <c r="L130" i="15" s="1"/>
  <c r="K131" i="9"/>
  <c r="P130" i="15" s="1"/>
  <c r="E132" i="9"/>
  <c r="AA920" i="11"/>
  <c r="AB920" i="11"/>
  <c r="AC920" i="11"/>
  <c r="AD920" i="11"/>
  <c r="Y920" i="11"/>
  <c r="R920" i="11"/>
  <c r="Q920" i="11"/>
  <c r="K920" i="11"/>
  <c r="O920" i="11"/>
  <c r="N920" i="11"/>
  <c r="Z920" i="11"/>
  <c r="J920" i="11"/>
  <c r="W920" i="11"/>
  <c r="I920" i="11"/>
  <c r="M920" i="11"/>
  <c r="H920" i="11"/>
  <c r="V920" i="11"/>
  <c r="S920" i="11"/>
  <c r="X920" i="11"/>
  <c r="G920" i="11"/>
  <c r="U920" i="11"/>
  <c r="L920" i="11"/>
  <c r="P920" i="11"/>
  <c r="T920" i="11"/>
  <c r="K124" i="14"/>
  <c r="G132" i="9" l="1"/>
  <c r="M131" i="15" s="1"/>
  <c r="O132" i="9"/>
  <c r="R131" i="15" s="1"/>
  <c r="P132" i="9"/>
  <c r="S131" i="15" s="1"/>
  <c r="I132" i="9"/>
  <c r="O131" i="15" s="1"/>
  <c r="AA132" i="9"/>
  <c r="Q81" i="14"/>
  <c r="S81" i="14" s="1"/>
  <c r="S130" i="9"/>
  <c r="U129" i="15" s="1"/>
  <c r="G131" i="15"/>
  <c r="H132" i="9"/>
  <c r="N131" i="15" s="1"/>
  <c r="Q131" i="9"/>
  <c r="T130" i="15" s="1"/>
  <c r="M131" i="9"/>
  <c r="F132" i="9"/>
  <c r="L131" i="15" s="1"/>
  <c r="F131" i="15"/>
  <c r="K132" i="9"/>
  <c r="P131" i="15" s="1"/>
  <c r="X131" i="15"/>
  <c r="W131" i="15"/>
  <c r="I131" i="15"/>
  <c r="J131" i="15"/>
  <c r="D132" i="15"/>
  <c r="J132" i="15" s="1"/>
  <c r="V131" i="15"/>
  <c r="H131" i="15"/>
  <c r="Y131" i="15"/>
  <c r="E922" i="11"/>
  <c r="F922" i="11" s="1"/>
  <c r="E133" i="9"/>
  <c r="F132" i="15"/>
  <c r="U921" i="11"/>
  <c r="AB921" i="11"/>
  <c r="AA921" i="11"/>
  <c r="AC921" i="11"/>
  <c r="AD921" i="11"/>
  <c r="Z921" i="11"/>
  <c r="X921" i="11"/>
  <c r="N921" i="11"/>
  <c r="Q921" i="11"/>
  <c r="V921" i="11"/>
  <c r="O921" i="11"/>
  <c r="Y921" i="11"/>
  <c r="S921" i="11"/>
  <c r="G921" i="11"/>
  <c r="L921" i="11"/>
  <c r="P921" i="11"/>
  <c r="J921" i="11"/>
  <c r="H921" i="11"/>
  <c r="M921" i="11"/>
  <c r="T921" i="11"/>
  <c r="I921" i="11"/>
  <c r="R921" i="11"/>
  <c r="W921" i="11"/>
  <c r="K921" i="11"/>
  <c r="K125" i="14"/>
  <c r="G133" i="9" l="1"/>
  <c r="M132" i="15" s="1"/>
  <c r="P133" i="9"/>
  <c r="O133" i="9"/>
  <c r="I133" i="9"/>
  <c r="O132" i="15" s="1"/>
  <c r="AA133" i="9"/>
  <c r="Q82" i="14"/>
  <c r="S82" i="14" s="1"/>
  <c r="S131" i="9"/>
  <c r="U130" i="15" s="1"/>
  <c r="Q130" i="15"/>
  <c r="V132" i="15"/>
  <c r="Q132" i="9"/>
  <c r="T131" i="15" s="1"/>
  <c r="Y132" i="15"/>
  <c r="G132" i="15"/>
  <c r="W132" i="15"/>
  <c r="F133" i="9"/>
  <c r="I132" i="15"/>
  <c r="M132" i="9"/>
  <c r="Q131" i="15" s="1"/>
  <c r="X132" i="15"/>
  <c r="H132" i="15"/>
  <c r="K132" i="15"/>
  <c r="E134" i="9"/>
  <c r="H133" i="9"/>
  <c r="N132" i="15" s="1"/>
  <c r="E923" i="11"/>
  <c r="F923" i="11" s="1"/>
  <c r="D133" i="15"/>
  <c r="H133" i="15" s="1"/>
  <c r="S132" i="15"/>
  <c r="K133" i="9"/>
  <c r="P132" i="15" s="1"/>
  <c r="Y922" i="11"/>
  <c r="AA922" i="11"/>
  <c r="AB922" i="11"/>
  <c r="AC922" i="11"/>
  <c r="AD922" i="11"/>
  <c r="W922" i="11"/>
  <c r="L132" i="15"/>
  <c r="M922" i="11"/>
  <c r="V922" i="11"/>
  <c r="T922" i="11"/>
  <c r="K922" i="11"/>
  <c r="Q922" i="11"/>
  <c r="U922" i="11"/>
  <c r="O922" i="11"/>
  <c r="S922" i="11"/>
  <c r="N922" i="11"/>
  <c r="R922" i="11"/>
  <c r="P922" i="11"/>
  <c r="X922" i="11"/>
  <c r="G922" i="11"/>
  <c r="J922" i="11"/>
  <c r="Z922" i="11"/>
  <c r="H922" i="11"/>
  <c r="I922" i="11"/>
  <c r="L922" i="11"/>
  <c r="K126" i="14"/>
  <c r="G134" i="9" l="1"/>
  <c r="M133" i="15" s="1"/>
  <c r="P134" i="9"/>
  <c r="S133" i="15" s="1"/>
  <c r="O134" i="9"/>
  <c r="R133" i="15" s="1"/>
  <c r="I134" i="9"/>
  <c r="O133" i="15" s="1"/>
  <c r="AA134" i="9"/>
  <c r="Q83" i="14"/>
  <c r="S83" i="14" s="1"/>
  <c r="X133" i="15"/>
  <c r="F134" i="9"/>
  <c r="L133" i="15" s="1"/>
  <c r="M133" i="9"/>
  <c r="W133" i="15"/>
  <c r="S132" i="9"/>
  <c r="U131" i="15" s="1"/>
  <c r="K134" i="9"/>
  <c r="P133" i="15" s="1"/>
  <c r="K133" i="15"/>
  <c r="V133" i="15"/>
  <c r="J133" i="15"/>
  <c r="Q133" i="9"/>
  <c r="T132" i="15" s="1"/>
  <c r="Y133" i="15"/>
  <c r="H134" i="9"/>
  <c r="N133" i="15" s="1"/>
  <c r="I133" i="15"/>
  <c r="R132" i="15"/>
  <c r="G133" i="15"/>
  <c r="F133" i="15"/>
  <c r="D134" i="15"/>
  <c r="F134" i="15" s="1"/>
  <c r="E924" i="11"/>
  <c r="F924" i="11" s="1"/>
  <c r="E135" i="9"/>
  <c r="K135" i="9" s="1"/>
  <c r="P134" i="15" s="1"/>
  <c r="AA923" i="11"/>
  <c r="AD923" i="11"/>
  <c r="AB923" i="11"/>
  <c r="AC923" i="11"/>
  <c r="X923" i="11"/>
  <c r="P923" i="11"/>
  <c r="K923" i="11"/>
  <c r="I923" i="11"/>
  <c r="H923" i="11"/>
  <c r="Y923" i="11"/>
  <c r="U923" i="11"/>
  <c r="Z923" i="11"/>
  <c r="J923" i="11"/>
  <c r="L923" i="11"/>
  <c r="T923" i="11"/>
  <c r="Q923" i="11"/>
  <c r="R923" i="11"/>
  <c r="V923" i="11"/>
  <c r="W923" i="11"/>
  <c r="G923" i="11"/>
  <c r="M923" i="11"/>
  <c r="N923" i="11"/>
  <c r="O923" i="11"/>
  <c r="S923" i="11"/>
  <c r="K127" i="14"/>
  <c r="O135" i="9" l="1"/>
  <c r="R134" i="15" s="1"/>
  <c r="P135" i="9"/>
  <c r="S134" i="15" s="1"/>
  <c r="I135" i="9"/>
  <c r="O134" i="15" s="1"/>
  <c r="AA135" i="9"/>
  <c r="Q84" i="14"/>
  <c r="S84" i="14" s="1"/>
  <c r="S133" i="9"/>
  <c r="U132" i="15" s="1"/>
  <c r="Q132" i="15"/>
  <c r="Y134" i="15"/>
  <c r="I134" i="15"/>
  <c r="M134" i="9"/>
  <c r="Q133" i="15" s="1"/>
  <c r="V134" i="15"/>
  <c r="H135" i="9"/>
  <c r="N134" i="15" s="1"/>
  <c r="K134" i="15"/>
  <c r="J134" i="15"/>
  <c r="G135" i="9"/>
  <c r="M134" i="15" s="1"/>
  <c r="Q134" i="9"/>
  <c r="T133" i="15" s="1"/>
  <c r="F135" i="9"/>
  <c r="L134" i="15" s="1"/>
  <c r="W134" i="15"/>
  <c r="H134" i="15"/>
  <c r="E136" i="9"/>
  <c r="G134" i="15"/>
  <c r="E925" i="11"/>
  <c r="F925" i="11" s="1"/>
  <c r="X134" i="15"/>
  <c r="D135" i="15"/>
  <c r="F135" i="15" s="1"/>
  <c r="K924" i="11"/>
  <c r="AA924" i="11"/>
  <c r="AD924" i="11"/>
  <c r="AB924" i="11"/>
  <c r="AC924" i="11"/>
  <c r="H924" i="11"/>
  <c r="G924" i="11"/>
  <c r="V924" i="11"/>
  <c r="Y924" i="11"/>
  <c r="X924" i="11"/>
  <c r="W135" i="15"/>
  <c r="Q924" i="11"/>
  <c r="W924" i="11"/>
  <c r="I924" i="11"/>
  <c r="R924" i="11"/>
  <c r="P924" i="11"/>
  <c r="M924" i="11"/>
  <c r="S924" i="11"/>
  <c r="N924" i="11"/>
  <c r="L924" i="11"/>
  <c r="O924" i="11"/>
  <c r="U924" i="11"/>
  <c r="Z924" i="11"/>
  <c r="J924" i="11"/>
  <c r="T924" i="11"/>
  <c r="K128" i="14"/>
  <c r="F136" i="9" l="1"/>
  <c r="L135" i="15" s="1"/>
  <c r="P136" i="9"/>
  <c r="S135" i="15" s="1"/>
  <c r="I136" i="9"/>
  <c r="O135" i="15" s="1"/>
  <c r="O136" i="9"/>
  <c r="R135" i="15" s="1"/>
  <c r="AA136" i="9"/>
  <c r="Q85" i="14"/>
  <c r="S85" i="14" s="1"/>
  <c r="Y135" i="15"/>
  <c r="Q135" i="9"/>
  <c r="T134" i="15" s="1"/>
  <c r="H136" i="9"/>
  <c r="N135" i="15" s="1"/>
  <c r="M135" i="9"/>
  <c r="Q134" i="15" s="1"/>
  <c r="V135" i="15"/>
  <c r="S134" i="9"/>
  <c r="U133" i="15" s="1"/>
  <c r="G136" i="9"/>
  <c r="M135" i="15" s="1"/>
  <c r="K136" i="9"/>
  <c r="P135" i="15" s="1"/>
  <c r="H135" i="15"/>
  <c r="K135" i="15"/>
  <c r="X135" i="15"/>
  <c r="I135" i="15"/>
  <c r="J135" i="15"/>
  <c r="G135" i="15"/>
  <c r="E926" i="11"/>
  <c r="F926" i="11" s="1"/>
  <c r="E137" i="9"/>
  <c r="D136" i="15"/>
  <c r="J136" i="15" s="1"/>
  <c r="AB925" i="11"/>
  <c r="AA925" i="11"/>
  <c r="AC925" i="11"/>
  <c r="AD925" i="11"/>
  <c r="W925" i="11"/>
  <c r="R925" i="11"/>
  <c r="L925" i="11"/>
  <c r="M925" i="11"/>
  <c r="T925" i="11"/>
  <c r="Y925" i="11"/>
  <c r="Z925" i="11"/>
  <c r="O925" i="11"/>
  <c r="S925" i="11"/>
  <c r="H925" i="11"/>
  <c r="J925" i="11"/>
  <c r="K925" i="11"/>
  <c r="N925" i="11"/>
  <c r="V925" i="11"/>
  <c r="X925" i="11"/>
  <c r="G925" i="11"/>
  <c r="P925" i="11"/>
  <c r="U925" i="11"/>
  <c r="I925" i="11"/>
  <c r="Q925" i="11"/>
  <c r="K129" i="14"/>
  <c r="W136" i="15" l="1"/>
  <c r="Y136" i="15"/>
  <c r="V136" i="15"/>
  <c r="K137" i="9"/>
  <c r="P136" i="15" s="1"/>
  <c r="P137" i="9"/>
  <c r="S136" i="15" s="1"/>
  <c r="O137" i="9"/>
  <c r="R136" i="15" s="1"/>
  <c r="I137" i="9"/>
  <c r="O136" i="15" s="1"/>
  <c r="AA137" i="9"/>
  <c r="Q86" i="14"/>
  <c r="S86" i="14" s="1"/>
  <c r="S135" i="9"/>
  <c r="U134" i="15" s="1"/>
  <c r="I136" i="15"/>
  <c r="X136" i="15"/>
  <c r="H136" i="15"/>
  <c r="K136" i="15"/>
  <c r="Q136" i="9"/>
  <c r="T135" i="15" s="1"/>
  <c r="M136" i="9"/>
  <c r="Q135" i="15" s="1"/>
  <c r="F137" i="9"/>
  <c r="L136" i="15" s="1"/>
  <c r="G136" i="15"/>
  <c r="F136" i="15"/>
  <c r="H137" i="9"/>
  <c r="N136" i="15" s="1"/>
  <c r="D137" i="15"/>
  <c r="I137" i="15" s="1"/>
  <c r="G137" i="9"/>
  <c r="M136" i="15" s="1"/>
  <c r="E927" i="11"/>
  <c r="F927" i="11" s="1"/>
  <c r="E138" i="9"/>
  <c r="H926" i="11"/>
  <c r="AA926" i="11"/>
  <c r="AB926" i="11"/>
  <c r="AC926" i="11"/>
  <c r="AD926" i="11"/>
  <c r="W926" i="11"/>
  <c r="Q926" i="11"/>
  <c r="I926" i="11"/>
  <c r="G926" i="11"/>
  <c r="Z926" i="11"/>
  <c r="N926" i="11"/>
  <c r="V926" i="11"/>
  <c r="Y926" i="11"/>
  <c r="J926" i="11"/>
  <c r="P926" i="11"/>
  <c r="X926" i="11"/>
  <c r="O926" i="11"/>
  <c r="L926" i="11"/>
  <c r="U926" i="11"/>
  <c r="S926" i="11"/>
  <c r="M926" i="11"/>
  <c r="T926" i="11"/>
  <c r="K926" i="11"/>
  <c r="R926" i="11"/>
  <c r="K130" i="14"/>
  <c r="O138" i="9" l="1"/>
  <c r="P138" i="9"/>
  <c r="S137" i="15" s="1"/>
  <c r="I138" i="9"/>
  <c r="O137" i="15" s="1"/>
  <c r="AA138" i="9"/>
  <c r="Q87" i="14"/>
  <c r="S87" i="14" s="1"/>
  <c r="Q137" i="9"/>
  <c r="T136" i="15" s="1"/>
  <c r="M137" i="9"/>
  <c r="Q136" i="15" s="1"/>
  <c r="K138" i="9"/>
  <c r="P137" i="15" s="1"/>
  <c r="V137" i="15"/>
  <c r="G138" i="9"/>
  <c r="M137" i="15" s="1"/>
  <c r="J137" i="15"/>
  <c r="H138" i="9"/>
  <c r="N137" i="15" s="1"/>
  <c r="S136" i="9"/>
  <c r="U135" i="15" s="1"/>
  <c r="F138" i="9"/>
  <c r="L137" i="15" s="1"/>
  <c r="H137" i="15"/>
  <c r="K137" i="15"/>
  <c r="W137" i="15"/>
  <c r="G137" i="15"/>
  <c r="Y137" i="15"/>
  <c r="F137" i="15"/>
  <c r="E928" i="11"/>
  <c r="F928" i="11" s="1"/>
  <c r="X137" i="15"/>
  <c r="E139" i="9"/>
  <c r="D138" i="15"/>
  <c r="F138" i="15" s="1"/>
  <c r="H927" i="11"/>
  <c r="AA927" i="11"/>
  <c r="AB927" i="11"/>
  <c r="AD927" i="11"/>
  <c r="AC927" i="11"/>
  <c r="W927" i="11"/>
  <c r="S927" i="11"/>
  <c r="N927" i="11"/>
  <c r="I927" i="11"/>
  <c r="G927" i="11"/>
  <c r="V927" i="11"/>
  <c r="Q927" i="11"/>
  <c r="Y927" i="11"/>
  <c r="P927" i="11"/>
  <c r="R927" i="11"/>
  <c r="O927" i="11"/>
  <c r="X927" i="11"/>
  <c r="J927" i="11"/>
  <c r="M927" i="11"/>
  <c r="L927" i="11"/>
  <c r="U927" i="11"/>
  <c r="Z927" i="11"/>
  <c r="K927" i="11"/>
  <c r="T927" i="11"/>
  <c r="K131" i="14"/>
  <c r="Y138" i="15" l="1"/>
  <c r="Q138" i="9"/>
  <c r="T137" i="15" s="1"/>
  <c r="H139" i="9"/>
  <c r="N138" i="15" s="1"/>
  <c r="P139" i="9"/>
  <c r="S138" i="15" s="1"/>
  <c r="I139" i="9"/>
  <c r="O138" i="15" s="1"/>
  <c r="O139" i="9"/>
  <c r="R138" i="15" s="1"/>
  <c r="AA139" i="9"/>
  <c r="Q88" i="14"/>
  <c r="S88" i="14" s="1"/>
  <c r="V138" i="15"/>
  <c r="G139" i="9"/>
  <c r="M138" i="15" s="1"/>
  <c r="F139" i="9"/>
  <c r="L138" i="15" s="1"/>
  <c r="K139" i="9"/>
  <c r="P138" i="15" s="1"/>
  <c r="J138" i="15"/>
  <c r="S137" i="9"/>
  <c r="U136" i="15" s="1"/>
  <c r="M138" i="9"/>
  <c r="S138" i="9" s="1"/>
  <c r="U137" i="15" s="1"/>
  <c r="R137" i="15"/>
  <c r="W138" i="15"/>
  <c r="I138" i="15"/>
  <c r="E929" i="11"/>
  <c r="F929" i="11" s="1"/>
  <c r="E140" i="9"/>
  <c r="D139" i="15"/>
  <c r="H139" i="15" s="1"/>
  <c r="X138" i="15"/>
  <c r="H138" i="15"/>
  <c r="K138" i="15"/>
  <c r="G138" i="15"/>
  <c r="AA928" i="11"/>
  <c r="AB928" i="11"/>
  <c r="AC928" i="11"/>
  <c r="AD928" i="11"/>
  <c r="X928" i="11"/>
  <c r="G928" i="11"/>
  <c r="O928" i="11"/>
  <c r="U928" i="11"/>
  <c r="P928" i="11"/>
  <c r="R928" i="11"/>
  <c r="V928" i="11"/>
  <c r="N928" i="11"/>
  <c r="S928" i="11"/>
  <c r="K928" i="11"/>
  <c r="T928" i="11"/>
  <c r="W928" i="11"/>
  <c r="I928" i="11"/>
  <c r="L928" i="11"/>
  <c r="M928" i="11"/>
  <c r="Y928" i="11"/>
  <c r="H928" i="11"/>
  <c r="Q928" i="11"/>
  <c r="Z928" i="11"/>
  <c r="J928" i="11"/>
  <c r="K132" i="14"/>
  <c r="P140" i="9" l="1"/>
  <c r="S139" i="15" s="1"/>
  <c r="O140" i="9"/>
  <c r="I140" i="9"/>
  <c r="O139" i="15" s="1"/>
  <c r="AA140" i="9"/>
  <c r="Q89" i="14"/>
  <c r="S89" i="14" s="1"/>
  <c r="Q137" i="15"/>
  <c r="F139" i="15"/>
  <c r="M139" i="9"/>
  <c r="Q138" i="15" s="1"/>
  <c r="Q139" i="9"/>
  <c r="T138" i="15" s="1"/>
  <c r="W139" i="15"/>
  <c r="Y139" i="15"/>
  <c r="K139" i="15"/>
  <c r="X139" i="15"/>
  <c r="J139" i="15"/>
  <c r="H140" i="9"/>
  <c r="N139" i="15" s="1"/>
  <c r="G140" i="9"/>
  <c r="M139" i="15" s="1"/>
  <c r="G139" i="15"/>
  <c r="F140" i="9"/>
  <c r="L139" i="15" s="1"/>
  <c r="K140" i="9"/>
  <c r="P139" i="15" s="1"/>
  <c r="I139" i="15"/>
  <c r="E930" i="11"/>
  <c r="F930" i="11" s="1"/>
  <c r="V139" i="15"/>
  <c r="E141" i="9"/>
  <c r="D140" i="15"/>
  <c r="I140" i="15" s="1"/>
  <c r="U929" i="11"/>
  <c r="AB929" i="11"/>
  <c r="AA929" i="11"/>
  <c r="AC929" i="11"/>
  <c r="AD929" i="11"/>
  <c r="Q929" i="11"/>
  <c r="X929" i="11"/>
  <c r="S929" i="11"/>
  <c r="T929" i="11"/>
  <c r="Z929" i="11"/>
  <c r="Y929" i="11"/>
  <c r="J929" i="11"/>
  <c r="O929" i="11"/>
  <c r="R929" i="11"/>
  <c r="L929" i="11"/>
  <c r="P929" i="11"/>
  <c r="G929" i="11"/>
  <c r="H929" i="11"/>
  <c r="I929" i="11"/>
  <c r="M929" i="11"/>
  <c r="N929" i="11"/>
  <c r="V929" i="11"/>
  <c r="W929" i="11"/>
  <c r="K929" i="11"/>
  <c r="K133" i="14"/>
  <c r="V140" i="15" l="1"/>
  <c r="Q140" i="9"/>
  <c r="T139" i="15" s="1"/>
  <c r="F141" i="9"/>
  <c r="L140" i="15" s="1"/>
  <c r="O141" i="9"/>
  <c r="R140" i="15" s="1"/>
  <c r="P141" i="9"/>
  <c r="S140" i="15" s="1"/>
  <c r="I141" i="9"/>
  <c r="O140" i="15" s="1"/>
  <c r="AA141" i="9"/>
  <c r="Q90" i="14"/>
  <c r="S90" i="14" s="1"/>
  <c r="S139" i="9"/>
  <c r="U138" i="15" s="1"/>
  <c r="R139" i="15"/>
  <c r="H141" i="9"/>
  <c r="N140" i="15" s="1"/>
  <c r="G141" i="9"/>
  <c r="M140" i="15" s="1"/>
  <c r="H140" i="15"/>
  <c r="K141" i="9"/>
  <c r="P140" i="15" s="1"/>
  <c r="Y140" i="15"/>
  <c r="J140" i="15"/>
  <c r="X140" i="15"/>
  <c r="K140" i="15"/>
  <c r="G140" i="15"/>
  <c r="W140" i="15"/>
  <c r="F140" i="15"/>
  <c r="E142" i="9"/>
  <c r="M140" i="9"/>
  <c r="Q139" i="15" s="1"/>
  <c r="D141" i="15"/>
  <c r="K141" i="15" s="1"/>
  <c r="E931" i="11"/>
  <c r="F931" i="11" s="1"/>
  <c r="I930" i="11"/>
  <c r="AA930" i="11"/>
  <c r="AB930" i="11"/>
  <c r="AC930" i="11"/>
  <c r="AD930" i="11"/>
  <c r="L930" i="11"/>
  <c r="J930" i="11"/>
  <c r="R930" i="11"/>
  <c r="H930" i="11"/>
  <c r="X930" i="11"/>
  <c r="W141" i="15"/>
  <c r="Z930" i="11"/>
  <c r="M930" i="11"/>
  <c r="K930" i="11"/>
  <c r="Q930" i="11"/>
  <c r="P930" i="11"/>
  <c r="N930" i="11"/>
  <c r="T930" i="11"/>
  <c r="U930" i="11"/>
  <c r="Y930" i="11"/>
  <c r="S930" i="11"/>
  <c r="W930" i="11"/>
  <c r="G930" i="11"/>
  <c r="O930" i="11"/>
  <c r="V930" i="11"/>
  <c r="K134" i="14"/>
  <c r="Y141" i="15" l="1"/>
  <c r="X141" i="15"/>
  <c r="G141" i="15"/>
  <c r="P142" i="9"/>
  <c r="S141" i="15" s="1"/>
  <c r="O142" i="9"/>
  <c r="I142" i="9"/>
  <c r="O141" i="15" s="1"/>
  <c r="AA142" i="9"/>
  <c r="Q91" i="14"/>
  <c r="S91" i="14" s="1"/>
  <c r="G142" i="9"/>
  <c r="M141" i="15" s="1"/>
  <c r="M141" i="9"/>
  <c r="Q140" i="15" s="1"/>
  <c r="J141" i="15"/>
  <c r="F141" i="15"/>
  <c r="Q141" i="9"/>
  <c r="T140" i="15" s="1"/>
  <c r="S140" i="9"/>
  <c r="U139" i="15" s="1"/>
  <c r="H142" i="9"/>
  <c r="N141" i="15" s="1"/>
  <c r="F142" i="9"/>
  <c r="L141" i="15" s="1"/>
  <c r="K142" i="9"/>
  <c r="P141" i="15" s="1"/>
  <c r="D142" i="15"/>
  <c r="F142" i="15" s="1"/>
  <c r="V141" i="15"/>
  <c r="I141" i="15"/>
  <c r="E932" i="11"/>
  <c r="F932" i="11" s="1"/>
  <c r="H141" i="15"/>
  <c r="E143" i="9"/>
  <c r="I931" i="11"/>
  <c r="AA931" i="11"/>
  <c r="AC931" i="11"/>
  <c r="AD931" i="11"/>
  <c r="AB931" i="11"/>
  <c r="G931" i="11"/>
  <c r="Y931" i="11"/>
  <c r="U931" i="11"/>
  <c r="Z931" i="11"/>
  <c r="O931" i="11"/>
  <c r="S931" i="11"/>
  <c r="M931" i="11"/>
  <c r="K931" i="11"/>
  <c r="P931" i="11"/>
  <c r="T931" i="11"/>
  <c r="N931" i="11"/>
  <c r="Q931" i="11"/>
  <c r="X931" i="11"/>
  <c r="J931" i="11"/>
  <c r="V931" i="11"/>
  <c r="L931" i="11"/>
  <c r="W931" i="11"/>
  <c r="H931" i="11"/>
  <c r="R931" i="11"/>
  <c r="K135" i="14"/>
  <c r="J142" i="15" l="1"/>
  <c r="F143" i="9"/>
  <c r="L142" i="15" s="1"/>
  <c r="P143" i="9"/>
  <c r="O143" i="9"/>
  <c r="R142" i="15" s="1"/>
  <c r="I143" i="9"/>
  <c r="O142" i="15" s="1"/>
  <c r="AA143" i="9"/>
  <c r="Q92" i="14"/>
  <c r="S92" i="14" s="1"/>
  <c r="Q142" i="9"/>
  <c r="T141" i="15" s="1"/>
  <c r="K143" i="9"/>
  <c r="P142" i="15" s="1"/>
  <c r="V142" i="15"/>
  <c r="K142" i="15"/>
  <c r="G143" i="9"/>
  <c r="M142" i="15" s="1"/>
  <c r="G142" i="15"/>
  <c r="R141" i="15"/>
  <c r="S142" i="15"/>
  <c r="H143" i="9"/>
  <c r="N142" i="15" s="1"/>
  <c r="S141" i="9"/>
  <c r="U140" i="15" s="1"/>
  <c r="M142" i="9"/>
  <c r="X142" i="15"/>
  <c r="W142" i="15"/>
  <c r="I142" i="15"/>
  <c r="Y142" i="15"/>
  <c r="H142" i="15"/>
  <c r="E933" i="11"/>
  <c r="F933" i="11" s="1"/>
  <c r="D143" i="15"/>
  <c r="I143" i="15" s="1"/>
  <c r="E144" i="9"/>
  <c r="G932" i="11"/>
  <c r="AA932" i="11"/>
  <c r="AB932" i="11"/>
  <c r="AD932" i="11"/>
  <c r="AC932" i="11"/>
  <c r="Z932" i="11"/>
  <c r="P932" i="11"/>
  <c r="Q932" i="11"/>
  <c r="W932" i="11"/>
  <c r="V932" i="11"/>
  <c r="I932" i="11"/>
  <c r="H932" i="11"/>
  <c r="R932" i="11"/>
  <c r="X932" i="11"/>
  <c r="K932" i="11"/>
  <c r="O932" i="11"/>
  <c r="U932" i="11"/>
  <c r="S932" i="11"/>
  <c r="J932" i="11"/>
  <c r="M932" i="11"/>
  <c r="Y932" i="11"/>
  <c r="N932" i="11"/>
  <c r="L932" i="11"/>
  <c r="T932" i="11"/>
  <c r="K136" i="14"/>
  <c r="K144" i="9" l="1"/>
  <c r="P143" i="15" s="1"/>
  <c r="O144" i="9"/>
  <c r="R143" i="15" s="1"/>
  <c r="P144" i="9"/>
  <c r="S143" i="15" s="1"/>
  <c r="I144" i="9"/>
  <c r="O143" i="15" s="1"/>
  <c r="AA144" i="9"/>
  <c r="Q93" i="14"/>
  <c r="S93" i="14" s="1"/>
  <c r="S142" i="9"/>
  <c r="U141" i="15" s="1"/>
  <c r="Q141" i="15"/>
  <c r="M143" i="9"/>
  <c r="Q142" i="15" s="1"/>
  <c r="Y143" i="15"/>
  <c r="W143" i="15"/>
  <c r="F143" i="15"/>
  <c r="F144" i="9"/>
  <c r="L143" i="15" s="1"/>
  <c r="G143" i="15"/>
  <c r="Q143" i="9"/>
  <c r="T142" i="15" s="1"/>
  <c r="H144" i="9"/>
  <c r="N143" i="15" s="1"/>
  <c r="H143" i="15"/>
  <c r="K143" i="15"/>
  <c r="D144" i="15"/>
  <c r="J144" i="15" s="1"/>
  <c r="X143" i="15"/>
  <c r="G144" i="9"/>
  <c r="M143" i="15" s="1"/>
  <c r="J143" i="15"/>
  <c r="E934" i="11"/>
  <c r="F934" i="11" s="1"/>
  <c r="E145" i="9"/>
  <c r="V143" i="15"/>
  <c r="J933" i="11"/>
  <c r="AB933" i="11"/>
  <c r="AA933" i="11"/>
  <c r="AC933" i="11"/>
  <c r="AD933" i="11"/>
  <c r="K933" i="11"/>
  <c r="O933" i="11"/>
  <c r="G933" i="11"/>
  <c r="Y933" i="11"/>
  <c r="L933" i="11"/>
  <c r="W933" i="11"/>
  <c r="R933" i="11"/>
  <c r="M933" i="11"/>
  <c r="Q933" i="11"/>
  <c r="N933" i="11"/>
  <c r="Z933" i="11"/>
  <c r="U933" i="11"/>
  <c r="V933" i="11"/>
  <c r="S933" i="11"/>
  <c r="T933" i="11"/>
  <c r="X933" i="11"/>
  <c r="H933" i="11"/>
  <c r="I933" i="11"/>
  <c r="P933" i="11"/>
  <c r="K137" i="14"/>
  <c r="Y144" i="15" l="1"/>
  <c r="W144" i="15"/>
  <c r="X144" i="15"/>
  <c r="K145" i="9"/>
  <c r="P144" i="15" s="1"/>
  <c r="P145" i="9"/>
  <c r="S144" i="15" s="1"/>
  <c r="I145" i="9"/>
  <c r="O144" i="15" s="1"/>
  <c r="O145" i="9"/>
  <c r="AA145" i="9"/>
  <c r="Q94" i="14"/>
  <c r="S94" i="14" s="1"/>
  <c r="S143" i="9"/>
  <c r="U142" i="15" s="1"/>
  <c r="V144" i="15"/>
  <c r="Q144" i="9"/>
  <c r="T143" i="15" s="1"/>
  <c r="K144" i="15"/>
  <c r="H145" i="9"/>
  <c r="N144" i="15" s="1"/>
  <c r="G144" i="15"/>
  <c r="I144" i="15"/>
  <c r="G145" i="9"/>
  <c r="M144" i="15" s="1"/>
  <c r="F145" i="9"/>
  <c r="L144" i="15" s="1"/>
  <c r="E146" i="9"/>
  <c r="M144" i="9"/>
  <c r="F144" i="15"/>
  <c r="E935" i="11"/>
  <c r="F935" i="11" s="1"/>
  <c r="H144" i="15"/>
  <c r="D145" i="15"/>
  <c r="J145" i="15" s="1"/>
  <c r="AA934" i="11"/>
  <c r="AB934" i="11"/>
  <c r="AC934" i="11"/>
  <c r="AD934" i="11"/>
  <c r="W934" i="11"/>
  <c r="G934" i="11"/>
  <c r="I934" i="11"/>
  <c r="O934" i="11"/>
  <c r="S934" i="11"/>
  <c r="T934" i="11"/>
  <c r="X934" i="11"/>
  <c r="J934" i="11"/>
  <c r="P934" i="11"/>
  <c r="Y934" i="11"/>
  <c r="H934" i="11"/>
  <c r="Q934" i="11"/>
  <c r="U934" i="11"/>
  <c r="M934" i="11"/>
  <c r="V934" i="11"/>
  <c r="N934" i="11"/>
  <c r="R934" i="11"/>
  <c r="Z934" i="11"/>
  <c r="K934" i="11"/>
  <c r="L934" i="11"/>
  <c r="K138" i="14"/>
  <c r="G146" i="9" l="1"/>
  <c r="M145" i="15" s="1"/>
  <c r="P146" i="9"/>
  <c r="S145" i="15" s="1"/>
  <c r="O146" i="9"/>
  <c r="R145" i="15" s="1"/>
  <c r="I146" i="9"/>
  <c r="O145" i="15" s="1"/>
  <c r="AA146" i="9"/>
  <c r="Q95" i="14"/>
  <c r="S95" i="14" s="1"/>
  <c r="S144" i="9"/>
  <c r="U143" i="15" s="1"/>
  <c r="K146" i="9"/>
  <c r="P145" i="15" s="1"/>
  <c r="F146" i="9"/>
  <c r="L145" i="15" s="1"/>
  <c r="Q145" i="9"/>
  <c r="T144" i="15" s="1"/>
  <c r="X145" i="15"/>
  <c r="H146" i="9"/>
  <c r="N145" i="15" s="1"/>
  <c r="R144" i="15"/>
  <c r="M145" i="9"/>
  <c r="Q144" i="15" s="1"/>
  <c r="Q143" i="15"/>
  <c r="G145" i="15"/>
  <c r="W145" i="15"/>
  <c r="V145" i="15"/>
  <c r="I145" i="15"/>
  <c r="Y145" i="15"/>
  <c r="F145" i="15"/>
  <c r="E936" i="11"/>
  <c r="F936" i="11" s="1"/>
  <c r="D146" i="15"/>
  <c r="J146" i="15" s="1"/>
  <c r="H145" i="15"/>
  <c r="E147" i="9"/>
  <c r="K145" i="15"/>
  <c r="AA935" i="11"/>
  <c r="AB935" i="11"/>
  <c r="AC935" i="11"/>
  <c r="AD935" i="11"/>
  <c r="R935" i="11"/>
  <c r="Z935" i="11"/>
  <c r="Y935" i="11"/>
  <c r="G935" i="11"/>
  <c r="O935" i="11"/>
  <c r="J935" i="11"/>
  <c r="V935" i="11"/>
  <c r="S935" i="11"/>
  <c r="Q935" i="11"/>
  <c r="I935" i="11"/>
  <c r="P935" i="11"/>
  <c r="T935" i="11"/>
  <c r="U935" i="11"/>
  <c r="X935" i="11"/>
  <c r="L935" i="11"/>
  <c r="W935" i="11"/>
  <c r="K935" i="11"/>
  <c r="H935" i="11"/>
  <c r="M935" i="11"/>
  <c r="N935" i="11"/>
  <c r="K139" i="14"/>
  <c r="Y146" i="15" l="1"/>
  <c r="M146" i="9"/>
  <c r="Q145" i="15" s="1"/>
  <c r="F147" i="9"/>
  <c r="L146" i="15" s="1"/>
  <c r="O147" i="9"/>
  <c r="P147" i="9"/>
  <c r="S146" i="15" s="1"/>
  <c r="I147" i="9"/>
  <c r="O146" i="15" s="1"/>
  <c r="AA147" i="9"/>
  <c r="Q96" i="14"/>
  <c r="S96" i="14" s="1"/>
  <c r="V146" i="15"/>
  <c r="F146" i="15"/>
  <c r="S145" i="9"/>
  <c r="U144" i="15" s="1"/>
  <c r="X146" i="15"/>
  <c r="H146" i="15"/>
  <c r="Q146" i="9"/>
  <c r="T145" i="15" s="1"/>
  <c r="G147" i="9"/>
  <c r="M146" i="15" s="1"/>
  <c r="W146" i="15"/>
  <c r="G146" i="15"/>
  <c r="K146" i="15"/>
  <c r="K147" i="9"/>
  <c r="P146" i="15" s="1"/>
  <c r="H147" i="9"/>
  <c r="N146" i="15" s="1"/>
  <c r="D147" i="15"/>
  <c r="K147" i="15" s="1"/>
  <c r="I146" i="15"/>
  <c r="E937" i="11"/>
  <c r="F937" i="11" s="1"/>
  <c r="E148" i="9"/>
  <c r="AA936" i="11"/>
  <c r="AD936" i="11"/>
  <c r="AB936" i="11"/>
  <c r="AC936" i="11"/>
  <c r="W936" i="11"/>
  <c r="Z936" i="11"/>
  <c r="Y936" i="11"/>
  <c r="R936" i="11"/>
  <c r="O936" i="11"/>
  <c r="G936" i="11"/>
  <c r="S936" i="11"/>
  <c r="L936" i="11"/>
  <c r="N936" i="11"/>
  <c r="H936" i="11"/>
  <c r="I936" i="11"/>
  <c r="Q936" i="11"/>
  <c r="U936" i="11"/>
  <c r="V936" i="11"/>
  <c r="T936" i="11"/>
  <c r="M936" i="11"/>
  <c r="X936" i="11"/>
  <c r="J936" i="11"/>
  <c r="K936" i="11"/>
  <c r="P936" i="11"/>
  <c r="K140" i="14"/>
  <c r="J147" i="15" l="1"/>
  <c r="G148" i="9"/>
  <c r="M147" i="15" s="1"/>
  <c r="P148" i="9"/>
  <c r="S147" i="15" s="1"/>
  <c r="I148" i="9"/>
  <c r="O147" i="15" s="1"/>
  <c r="O148" i="9"/>
  <c r="R147" i="15" s="1"/>
  <c r="AA148" i="9"/>
  <c r="Q97" i="14"/>
  <c r="S97" i="14" s="1"/>
  <c r="S146" i="9"/>
  <c r="U145" i="15" s="1"/>
  <c r="Q147" i="9"/>
  <c r="T146" i="15" s="1"/>
  <c r="R146" i="15"/>
  <c r="V147" i="15"/>
  <c r="G147" i="15"/>
  <c r="K148" i="9"/>
  <c r="P147" i="15" s="1"/>
  <c r="X147" i="15"/>
  <c r="H148" i="9"/>
  <c r="N147" i="15" s="1"/>
  <c r="I147" i="15"/>
  <c r="M147" i="9"/>
  <c r="Y147" i="15"/>
  <c r="H147" i="15"/>
  <c r="W147" i="15"/>
  <c r="F148" i="9"/>
  <c r="L147" i="15" s="1"/>
  <c r="F147" i="15"/>
  <c r="E149" i="9"/>
  <c r="E938" i="11"/>
  <c r="F938" i="11" s="1"/>
  <c r="D148" i="15"/>
  <c r="J148" i="15" s="1"/>
  <c r="P937" i="11"/>
  <c r="AB937" i="11"/>
  <c r="AA937" i="11"/>
  <c r="AC937" i="11"/>
  <c r="AD937" i="11"/>
  <c r="X937" i="11"/>
  <c r="I937" i="11"/>
  <c r="U937" i="11"/>
  <c r="T937" i="11"/>
  <c r="V937" i="11"/>
  <c r="K937" i="11"/>
  <c r="N937" i="11"/>
  <c r="Z937" i="11"/>
  <c r="O937" i="11"/>
  <c r="H937" i="11"/>
  <c r="L937" i="11"/>
  <c r="S937" i="11"/>
  <c r="W937" i="11"/>
  <c r="G937" i="11"/>
  <c r="R937" i="11"/>
  <c r="Y937" i="11"/>
  <c r="J937" i="11"/>
  <c r="M937" i="11"/>
  <c r="Q937" i="11"/>
  <c r="K141" i="14"/>
  <c r="F149" i="9" l="1"/>
  <c r="L148" i="15" s="1"/>
  <c r="P149" i="9"/>
  <c r="S148" i="15" s="1"/>
  <c r="O149" i="9"/>
  <c r="R148" i="15" s="1"/>
  <c r="I149" i="9"/>
  <c r="O148" i="15" s="1"/>
  <c r="AA149" i="9"/>
  <c r="Q98" i="14"/>
  <c r="S98" i="14" s="1"/>
  <c r="Q148" i="9"/>
  <c r="T147" i="15" s="1"/>
  <c r="S147" i="9"/>
  <c r="U146" i="15" s="1"/>
  <c r="K149" i="9"/>
  <c r="P148" i="15" s="1"/>
  <c r="G149" i="9"/>
  <c r="M148" i="15" s="1"/>
  <c r="W148" i="15"/>
  <c r="X148" i="15"/>
  <c r="H149" i="9"/>
  <c r="N148" i="15" s="1"/>
  <c r="F148" i="15"/>
  <c r="Q146" i="15"/>
  <c r="G148" i="15"/>
  <c r="V148" i="15"/>
  <c r="M148" i="9"/>
  <c r="Q147" i="15" s="1"/>
  <c r="I148" i="15"/>
  <c r="E939" i="11"/>
  <c r="F939" i="11" s="1"/>
  <c r="D149" i="15"/>
  <c r="I149" i="15" s="1"/>
  <c r="H148" i="15"/>
  <c r="E150" i="9"/>
  <c r="Y148" i="15"/>
  <c r="K148" i="15"/>
  <c r="J938" i="11"/>
  <c r="AA938" i="11"/>
  <c r="AB938" i="11"/>
  <c r="AC938" i="11"/>
  <c r="AD938" i="11"/>
  <c r="Q938" i="11"/>
  <c r="Z938" i="11"/>
  <c r="U938" i="11"/>
  <c r="P938" i="11"/>
  <c r="Y938" i="11"/>
  <c r="S938" i="11"/>
  <c r="G938" i="11"/>
  <c r="I938" i="11"/>
  <c r="K938" i="11"/>
  <c r="W938" i="11"/>
  <c r="L938" i="11"/>
  <c r="T938" i="11"/>
  <c r="R938" i="11"/>
  <c r="V938" i="11"/>
  <c r="M938" i="11"/>
  <c r="N938" i="11"/>
  <c r="X938" i="11"/>
  <c r="H938" i="11"/>
  <c r="O938" i="11"/>
  <c r="K142" i="14"/>
  <c r="G150" i="9" l="1"/>
  <c r="M149" i="15" s="1"/>
  <c r="O150" i="9"/>
  <c r="P150" i="9"/>
  <c r="S149" i="15" s="1"/>
  <c r="I150" i="9"/>
  <c r="AA150" i="9"/>
  <c r="K149" i="15"/>
  <c r="Y149" i="15"/>
  <c r="Q99" i="14"/>
  <c r="S99" i="14" s="1"/>
  <c r="S148" i="9"/>
  <c r="U147" i="15" s="1"/>
  <c r="V149" i="15"/>
  <c r="J149" i="15"/>
  <c r="Q149" i="9"/>
  <c r="T148" i="15" s="1"/>
  <c r="M149" i="9"/>
  <c r="Q148" i="15" s="1"/>
  <c r="K150" i="9"/>
  <c r="P149" i="15" s="1"/>
  <c r="F150" i="9"/>
  <c r="L149" i="15" s="1"/>
  <c r="H150" i="9"/>
  <c r="N149" i="15" s="1"/>
  <c r="H149" i="15"/>
  <c r="O149" i="15"/>
  <c r="X149" i="15"/>
  <c r="F149" i="15"/>
  <c r="G149" i="15"/>
  <c r="E940" i="11"/>
  <c r="F940" i="11" s="1"/>
  <c r="W149" i="15"/>
  <c r="E151" i="9"/>
  <c r="D150" i="15"/>
  <c r="J150" i="15" s="1"/>
  <c r="AA939" i="11"/>
  <c r="AC939" i="11"/>
  <c r="AB939" i="11"/>
  <c r="AD939" i="11"/>
  <c r="X939" i="11"/>
  <c r="P939" i="11"/>
  <c r="T939" i="11"/>
  <c r="Y939" i="11"/>
  <c r="U939" i="11"/>
  <c r="O939" i="11"/>
  <c r="W939" i="11"/>
  <c r="J939" i="11"/>
  <c r="R939" i="11"/>
  <c r="H939" i="11"/>
  <c r="S939" i="11"/>
  <c r="N939" i="11"/>
  <c r="M939" i="11"/>
  <c r="I939" i="11"/>
  <c r="L939" i="11"/>
  <c r="K939" i="11"/>
  <c r="Q939" i="11"/>
  <c r="V939" i="11"/>
  <c r="Z939" i="11"/>
  <c r="G939" i="11"/>
  <c r="K143" i="14"/>
  <c r="G151" i="9" l="1"/>
  <c r="M150" i="15" s="1"/>
  <c r="P151" i="9"/>
  <c r="S150" i="15" s="1"/>
  <c r="O151" i="9"/>
  <c r="R150" i="15" s="1"/>
  <c r="I151" i="9"/>
  <c r="O150" i="15" s="1"/>
  <c r="AA151" i="9"/>
  <c r="Q100" i="14"/>
  <c r="S100" i="14" s="1"/>
  <c r="S149" i="9"/>
  <c r="U148" i="15" s="1"/>
  <c r="W150" i="15"/>
  <c r="M150" i="9"/>
  <c r="Q149" i="15" s="1"/>
  <c r="V150" i="15"/>
  <c r="K151" i="9"/>
  <c r="P150" i="15" s="1"/>
  <c r="G150" i="15"/>
  <c r="Y150" i="15"/>
  <c r="H151" i="9"/>
  <c r="N150" i="15" s="1"/>
  <c r="I150" i="15"/>
  <c r="H150" i="15"/>
  <c r="X150" i="15"/>
  <c r="F150" i="15"/>
  <c r="K150" i="15"/>
  <c r="Q150" i="9"/>
  <c r="T149" i="15" s="1"/>
  <c r="F151" i="9"/>
  <c r="L150" i="15" s="1"/>
  <c r="R149" i="15"/>
  <c r="E152" i="9"/>
  <c r="K152" i="9" s="1"/>
  <c r="P151" i="15" s="1"/>
  <c r="E941" i="11"/>
  <c r="F941" i="11" s="1"/>
  <c r="D151" i="15"/>
  <c r="I151" i="15" s="1"/>
  <c r="AA940" i="11"/>
  <c r="AB940" i="11"/>
  <c r="AC940" i="11"/>
  <c r="AD940" i="11"/>
  <c r="Z940" i="11"/>
  <c r="U940" i="11"/>
  <c r="O940" i="11"/>
  <c r="L940" i="11"/>
  <c r="Y940" i="11"/>
  <c r="I940" i="11"/>
  <c r="W940" i="11"/>
  <c r="P940" i="11"/>
  <c r="G940" i="11"/>
  <c r="R940" i="11"/>
  <c r="T940" i="11"/>
  <c r="K940" i="11"/>
  <c r="Q940" i="11"/>
  <c r="N940" i="11"/>
  <c r="V940" i="11"/>
  <c r="S940" i="11"/>
  <c r="H940" i="11"/>
  <c r="M940" i="11"/>
  <c r="X940" i="11"/>
  <c r="J940" i="11"/>
  <c r="K144" i="14"/>
  <c r="H152" i="9" l="1"/>
  <c r="N151" i="15" s="1"/>
  <c r="P152" i="9"/>
  <c r="S151" i="15" s="1"/>
  <c r="O152" i="9"/>
  <c r="R151" i="15" s="1"/>
  <c r="I152" i="9"/>
  <c r="O151" i="15" s="1"/>
  <c r="AA152" i="9"/>
  <c r="Q101" i="14"/>
  <c r="S101" i="14" s="1"/>
  <c r="S150" i="9"/>
  <c r="U149" i="15" s="1"/>
  <c r="Q151" i="9"/>
  <c r="T150" i="15" s="1"/>
  <c r="M151" i="9"/>
  <c r="V151" i="15"/>
  <c r="F152" i="9"/>
  <c r="L151" i="15" s="1"/>
  <c r="F151" i="15"/>
  <c r="K151" i="15"/>
  <c r="X151" i="15"/>
  <c r="G151" i="15"/>
  <c r="G152" i="9"/>
  <c r="M151" i="15" s="1"/>
  <c r="E942" i="11"/>
  <c r="F942" i="11" s="1"/>
  <c r="E153" i="9"/>
  <c r="Y151" i="15"/>
  <c r="H151" i="15"/>
  <c r="D152" i="15"/>
  <c r="G152" i="15" s="1"/>
  <c r="J151" i="15"/>
  <c r="W151" i="15"/>
  <c r="AB941" i="11"/>
  <c r="AA941" i="11"/>
  <c r="AC941" i="11"/>
  <c r="AD941" i="11"/>
  <c r="Z941" i="11"/>
  <c r="K941" i="11"/>
  <c r="X941" i="11"/>
  <c r="U941" i="11"/>
  <c r="S941" i="11"/>
  <c r="T941" i="11"/>
  <c r="Y941" i="11"/>
  <c r="M941" i="11"/>
  <c r="Q941" i="11"/>
  <c r="V941" i="11"/>
  <c r="P941" i="11"/>
  <c r="W941" i="11"/>
  <c r="G941" i="11"/>
  <c r="N941" i="11"/>
  <c r="J941" i="11"/>
  <c r="O941" i="11"/>
  <c r="R941" i="11"/>
  <c r="L941" i="11"/>
  <c r="H941" i="11"/>
  <c r="I941" i="11"/>
  <c r="K145" i="14"/>
  <c r="H153" i="9" l="1"/>
  <c r="N152" i="15" s="1"/>
  <c r="O153" i="9"/>
  <c r="R152" i="15" s="1"/>
  <c r="P153" i="9"/>
  <c r="I153" i="9"/>
  <c r="AA153" i="9"/>
  <c r="Q102" i="14"/>
  <c r="S102" i="14" s="1"/>
  <c r="X152" i="15"/>
  <c r="K153" i="9"/>
  <c r="P152" i="15" s="1"/>
  <c r="F152" i="15"/>
  <c r="G153" i="9"/>
  <c r="M152" i="15" s="1"/>
  <c r="K152" i="15"/>
  <c r="V152" i="15"/>
  <c r="S152" i="15"/>
  <c r="S151" i="9"/>
  <c r="U150" i="15" s="1"/>
  <c r="Q150" i="15"/>
  <c r="M152" i="9"/>
  <c r="Q151" i="15" s="1"/>
  <c r="Q152" i="9"/>
  <c r="T151" i="15" s="1"/>
  <c r="O152" i="15"/>
  <c r="J152" i="15"/>
  <c r="F153" i="9"/>
  <c r="L152" i="15" s="1"/>
  <c r="I152" i="15"/>
  <c r="Y152" i="15"/>
  <c r="H152" i="15"/>
  <c r="W152" i="15"/>
  <c r="E943" i="11"/>
  <c r="F943" i="11" s="1"/>
  <c r="E154" i="9"/>
  <c r="H154" i="9" s="1"/>
  <c r="N153" i="15" s="1"/>
  <c r="D153" i="15"/>
  <c r="K153" i="15" s="1"/>
  <c r="G942" i="11"/>
  <c r="AA942" i="11"/>
  <c r="AB942" i="11"/>
  <c r="AC942" i="11"/>
  <c r="AD942" i="11"/>
  <c r="R942" i="11"/>
  <c r="T942" i="11"/>
  <c r="X942" i="11"/>
  <c r="Q942" i="11"/>
  <c r="J942" i="11"/>
  <c r="U942" i="11"/>
  <c r="S942" i="11"/>
  <c r="N942" i="11"/>
  <c r="H942" i="11"/>
  <c r="P942" i="11"/>
  <c r="Y942" i="11"/>
  <c r="L942" i="11"/>
  <c r="K942" i="11"/>
  <c r="M942" i="11"/>
  <c r="O942" i="11"/>
  <c r="I942" i="11"/>
  <c r="V942" i="11"/>
  <c r="Z942" i="11"/>
  <c r="W942" i="11"/>
  <c r="Y153" i="15"/>
  <c r="X153" i="15"/>
  <c r="K146" i="14"/>
  <c r="K154" i="9" l="1"/>
  <c r="P153" i="15" s="1"/>
  <c r="P154" i="9"/>
  <c r="S153" i="15" s="1"/>
  <c r="I154" i="9"/>
  <c r="O153" i="15" s="1"/>
  <c r="O154" i="9"/>
  <c r="AA154" i="9"/>
  <c r="Q103" i="14"/>
  <c r="S103" i="14" s="1"/>
  <c r="Q153" i="9"/>
  <c r="T152" i="15" s="1"/>
  <c r="M153" i="9"/>
  <c r="G153" i="15"/>
  <c r="S152" i="9"/>
  <c r="U151" i="15" s="1"/>
  <c r="W153" i="15"/>
  <c r="F153" i="15"/>
  <c r="I153" i="15"/>
  <c r="V153" i="15"/>
  <c r="H153" i="15"/>
  <c r="J153" i="15"/>
  <c r="F154" i="9"/>
  <c r="L153" i="15" s="1"/>
  <c r="G154" i="9"/>
  <c r="M153" i="15" s="1"/>
  <c r="E155" i="9"/>
  <c r="E944" i="11"/>
  <c r="F944" i="11" s="1"/>
  <c r="D154" i="15"/>
  <c r="K154" i="15" s="1"/>
  <c r="AA943" i="11"/>
  <c r="AD943" i="11"/>
  <c r="AC943" i="11"/>
  <c r="AB943" i="11"/>
  <c r="Y943" i="11"/>
  <c r="H943" i="11"/>
  <c r="N943" i="11"/>
  <c r="P943" i="11"/>
  <c r="W943" i="11"/>
  <c r="M943" i="11"/>
  <c r="Q943" i="11"/>
  <c r="K943" i="11"/>
  <c r="R943" i="11"/>
  <c r="S943" i="11"/>
  <c r="I943" i="11"/>
  <c r="V943" i="11"/>
  <c r="T943" i="11"/>
  <c r="Z943" i="11"/>
  <c r="G943" i="11"/>
  <c r="O943" i="11"/>
  <c r="U943" i="11"/>
  <c r="X943" i="11"/>
  <c r="J943" i="11"/>
  <c r="L943" i="11"/>
  <c r="K147" i="14"/>
  <c r="Q154" i="9" l="1"/>
  <c r="T153" i="15" s="1"/>
  <c r="G155" i="9"/>
  <c r="M154" i="15" s="1"/>
  <c r="P155" i="9"/>
  <c r="S154" i="15" s="1"/>
  <c r="O155" i="9"/>
  <c r="R154" i="15" s="1"/>
  <c r="I155" i="9"/>
  <c r="O154" i="15" s="1"/>
  <c r="AA155" i="9"/>
  <c r="Q104" i="14"/>
  <c r="S104" i="14" s="1"/>
  <c r="R153" i="15"/>
  <c r="S153" i="9"/>
  <c r="U152" i="15" s="1"/>
  <c r="Q152" i="15"/>
  <c r="Y154" i="15"/>
  <c r="G154" i="15"/>
  <c r="V154" i="15"/>
  <c r="F154" i="15"/>
  <c r="H155" i="9"/>
  <c r="N154" i="15" s="1"/>
  <c r="I154" i="15"/>
  <c r="M154" i="9"/>
  <c r="K155" i="9"/>
  <c r="P154" i="15" s="1"/>
  <c r="W154" i="15"/>
  <c r="F155" i="9"/>
  <c r="L154" i="15" s="1"/>
  <c r="J154" i="15"/>
  <c r="E156" i="9"/>
  <c r="D155" i="15"/>
  <c r="I155" i="15" s="1"/>
  <c r="H154" i="15"/>
  <c r="E945" i="11"/>
  <c r="F945" i="11" s="1"/>
  <c r="X154" i="15"/>
  <c r="H944" i="11"/>
  <c r="AA944" i="11"/>
  <c r="AD944" i="11"/>
  <c r="AB944" i="11"/>
  <c r="AC944" i="11"/>
  <c r="T944" i="11"/>
  <c r="Y944" i="11"/>
  <c r="S944" i="11"/>
  <c r="M944" i="11"/>
  <c r="Z944" i="11"/>
  <c r="U944" i="11"/>
  <c r="N944" i="11"/>
  <c r="O944" i="11"/>
  <c r="L944" i="11"/>
  <c r="I944" i="11"/>
  <c r="Q944" i="11"/>
  <c r="X944" i="11"/>
  <c r="J944" i="11"/>
  <c r="K944" i="11"/>
  <c r="P944" i="11"/>
  <c r="W944" i="11"/>
  <c r="G944" i="11"/>
  <c r="R944" i="11"/>
  <c r="V944" i="11"/>
  <c r="K148" i="14"/>
  <c r="S154" i="9" l="1"/>
  <c r="U153" i="15" s="1"/>
  <c r="W155" i="15"/>
  <c r="F156" i="9"/>
  <c r="L155" i="15" s="1"/>
  <c r="O156" i="9"/>
  <c r="P156" i="9"/>
  <c r="S155" i="15" s="1"/>
  <c r="I156" i="9"/>
  <c r="O155" i="15" s="1"/>
  <c r="AA156" i="9"/>
  <c r="Q105" i="14"/>
  <c r="S105" i="14" s="1"/>
  <c r="Q155" i="9"/>
  <c r="T154" i="15" s="1"/>
  <c r="G156" i="9"/>
  <c r="M155" i="15" s="1"/>
  <c r="M155" i="9"/>
  <c r="X155" i="15"/>
  <c r="Q153" i="15"/>
  <c r="H156" i="9"/>
  <c r="N155" i="15" s="1"/>
  <c r="K156" i="9"/>
  <c r="P155" i="15" s="1"/>
  <c r="F155" i="15"/>
  <c r="G155" i="15"/>
  <c r="K155" i="15"/>
  <c r="E946" i="11"/>
  <c r="F946" i="11" s="1"/>
  <c r="V155" i="15"/>
  <c r="H155" i="15"/>
  <c r="E157" i="9"/>
  <c r="G157" i="9" s="1"/>
  <c r="M156" i="15" s="1"/>
  <c r="J155" i="15"/>
  <c r="D156" i="15"/>
  <c r="K156" i="15" s="1"/>
  <c r="Y155" i="15"/>
  <c r="I945" i="11"/>
  <c r="AB945" i="11"/>
  <c r="AA945" i="11"/>
  <c r="AC945" i="11"/>
  <c r="AD945" i="11"/>
  <c r="X945" i="11"/>
  <c r="N945" i="11"/>
  <c r="Q945" i="11"/>
  <c r="H945" i="11"/>
  <c r="P945" i="11"/>
  <c r="U945" i="11"/>
  <c r="L945" i="11"/>
  <c r="V945" i="11"/>
  <c r="R945" i="11"/>
  <c r="M945" i="11"/>
  <c r="S945" i="11"/>
  <c r="W945" i="11"/>
  <c r="G945" i="11"/>
  <c r="T945" i="11"/>
  <c r="Y945" i="11"/>
  <c r="J945" i="11"/>
  <c r="Z945" i="11"/>
  <c r="K945" i="11"/>
  <c r="O945" i="11"/>
  <c r="K149" i="14"/>
  <c r="P157" i="9" l="1"/>
  <c r="I157" i="9"/>
  <c r="O156" i="15" s="1"/>
  <c r="O157" i="9"/>
  <c r="R156" i="15" s="1"/>
  <c r="AA157" i="9"/>
  <c r="Q106" i="14"/>
  <c r="S106" i="14" s="1"/>
  <c r="S155" i="9"/>
  <c r="U154" i="15" s="1"/>
  <c r="S156" i="15"/>
  <c r="Q156" i="9"/>
  <c r="T155" i="15" s="1"/>
  <c r="Q154" i="15"/>
  <c r="K157" i="9"/>
  <c r="P156" i="15" s="1"/>
  <c r="R155" i="15"/>
  <c r="H157" i="9"/>
  <c r="N156" i="15" s="1"/>
  <c r="M156" i="9"/>
  <c r="Y156" i="15"/>
  <c r="V156" i="15"/>
  <c r="W156" i="15"/>
  <c r="F156" i="15"/>
  <c r="J156" i="15"/>
  <c r="F157" i="9"/>
  <c r="G156" i="15"/>
  <c r="I156" i="15"/>
  <c r="X156" i="15"/>
  <c r="H156" i="15"/>
  <c r="E947" i="11"/>
  <c r="F947" i="11" s="1"/>
  <c r="E158" i="9"/>
  <c r="D157" i="15"/>
  <c r="J157" i="15" s="1"/>
  <c r="H946" i="11"/>
  <c r="AA946" i="11"/>
  <c r="AB946" i="11"/>
  <c r="AC946" i="11"/>
  <c r="AD946" i="11"/>
  <c r="L946" i="11"/>
  <c r="X946" i="11"/>
  <c r="U946" i="11"/>
  <c r="K946" i="11"/>
  <c r="Z946" i="11"/>
  <c r="S946" i="11"/>
  <c r="I946" i="11"/>
  <c r="Q946" i="11"/>
  <c r="T946" i="11"/>
  <c r="P946" i="11"/>
  <c r="Y946" i="11"/>
  <c r="J946" i="11"/>
  <c r="N946" i="11"/>
  <c r="R946" i="11"/>
  <c r="M946" i="11"/>
  <c r="V946" i="11"/>
  <c r="W946" i="11"/>
  <c r="G946" i="11"/>
  <c r="O946" i="11"/>
  <c r="K150" i="14"/>
  <c r="X157" i="15" l="1"/>
  <c r="Y157" i="15"/>
  <c r="V157" i="15"/>
  <c r="H158" i="9"/>
  <c r="N157" i="15" s="1"/>
  <c r="P158" i="9"/>
  <c r="S157" i="15" s="1"/>
  <c r="O158" i="9"/>
  <c r="R157" i="15" s="1"/>
  <c r="I158" i="9"/>
  <c r="O157" i="15" s="1"/>
  <c r="AA158" i="9"/>
  <c r="Q107" i="14"/>
  <c r="S107" i="14" s="1"/>
  <c r="S156" i="9"/>
  <c r="U155" i="15" s="1"/>
  <c r="Q157" i="9"/>
  <c r="T156" i="15" s="1"/>
  <c r="Q155" i="15"/>
  <c r="F158" i="9"/>
  <c r="L157" i="15" s="1"/>
  <c r="M157" i="9"/>
  <c r="Q156" i="15" s="1"/>
  <c r="L156" i="15"/>
  <c r="G158" i="9"/>
  <c r="M157" i="15" s="1"/>
  <c r="G157" i="15"/>
  <c r="F157" i="15"/>
  <c r="I157" i="15"/>
  <c r="K158" i="9"/>
  <c r="P157" i="15" s="1"/>
  <c r="K157" i="15"/>
  <c r="E948" i="11"/>
  <c r="F948" i="11" s="1"/>
  <c r="W157" i="15"/>
  <c r="H157" i="15"/>
  <c r="E159" i="9"/>
  <c r="D158" i="15"/>
  <c r="H158" i="15" s="1"/>
  <c r="AA947" i="11"/>
  <c r="AD947" i="11"/>
  <c r="AC947" i="11"/>
  <c r="AB947" i="11"/>
  <c r="Y947" i="11"/>
  <c r="K947" i="11"/>
  <c r="S947" i="11"/>
  <c r="U947" i="11"/>
  <c r="N947" i="11"/>
  <c r="V947" i="11"/>
  <c r="X947" i="11"/>
  <c r="J947" i="11"/>
  <c r="P947" i="11"/>
  <c r="Q947" i="11"/>
  <c r="O947" i="11"/>
  <c r="T947" i="11"/>
  <c r="L947" i="11"/>
  <c r="M947" i="11"/>
  <c r="I947" i="11"/>
  <c r="R947" i="11"/>
  <c r="Z947" i="11"/>
  <c r="G947" i="11"/>
  <c r="W947" i="11"/>
  <c r="H947" i="11"/>
  <c r="K151" i="14"/>
  <c r="J158" i="15" l="1"/>
  <c r="O159" i="9"/>
  <c r="R158" i="15" s="1"/>
  <c r="P159" i="9"/>
  <c r="S158" i="15" s="1"/>
  <c r="I159" i="9"/>
  <c r="O158" i="15" s="1"/>
  <c r="AA159" i="9"/>
  <c r="Q108" i="14"/>
  <c r="S108" i="14" s="1"/>
  <c r="S157" i="9"/>
  <c r="U156" i="15" s="1"/>
  <c r="K159" i="9"/>
  <c r="P158" i="15" s="1"/>
  <c r="W158" i="15"/>
  <c r="K158" i="15"/>
  <c r="Y158" i="15"/>
  <c r="M158" i="9"/>
  <c r="Q157" i="15" s="1"/>
  <c r="I158" i="15"/>
  <c r="V158" i="15"/>
  <c r="H159" i="9"/>
  <c r="N158" i="15" s="1"/>
  <c r="Q158" i="9"/>
  <c r="T157" i="15" s="1"/>
  <c r="F159" i="9"/>
  <c r="L158" i="15" s="1"/>
  <c r="X158" i="15"/>
  <c r="G158" i="15"/>
  <c r="F158" i="15"/>
  <c r="E160" i="9"/>
  <c r="H160" i="9" s="1"/>
  <c r="N159" i="15" s="1"/>
  <c r="G159" i="9"/>
  <c r="M158" i="15" s="1"/>
  <c r="D159" i="15"/>
  <c r="H159" i="15" s="1"/>
  <c r="E949" i="11"/>
  <c r="F949" i="11" s="1"/>
  <c r="L948" i="11"/>
  <c r="AA948" i="11"/>
  <c r="AB948" i="11"/>
  <c r="AD948" i="11"/>
  <c r="AC948" i="11"/>
  <c r="W948" i="11"/>
  <c r="G948" i="11"/>
  <c r="X948" i="11"/>
  <c r="K948" i="11"/>
  <c r="U948" i="11"/>
  <c r="J948" i="11"/>
  <c r="P948" i="11"/>
  <c r="N948" i="11"/>
  <c r="Y948" i="11"/>
  <c r="M948" i="11"/>
  <c r="R948" i="11"/>
  <c r="V948" i="11"/>
  <c r="Z948" i="11"/>
  <c r="I948" i="11"/>
  <c r="Q948" i="11"/>
  <c r="T948" i="11"/>
  <c r="S948" i="11"/>
  <c r="H948" i="11"/>
  <c r="O948" i="11"/>
  <c r="K152" i="14"/>
  <c r="W159" i="15" l="1"/>
  <c r="P160" i="9"/>
  <c r="S159" i="15" s="1"/>
  <c r="O160" i="9"/>
  <c r="R159" i="15" s="1"/>
  <c r="I160" i="9"/>
  <c r="O159" i="15" s="1"/>
  <c r="AA160" i="9"/>
  <c r="Q109" i="14"/>
  <c r="S109" i="14" s="1"/>
  <c r="Q159" i="9"/>
  <c r="T158" i="15" s="1"/>
  <c r="S158" i="9"/>
  <c r="U157" i="15" s="1"/>
  <c r="K160" i="9"/>
  <c r="P159" i="15" s="1"/>
  <c r="Y159" i="15"/>
  <c r="M159" i="9"/>
  <c r="G160" i="9"/>
  <c r="M159" i="15" s="1"/>
  <c r="F160" i="9"/>
  <c r="L159" i="15" s="1"/>
  <c r="G159" i="15"/>
  <c r="F159" i="15"/>
  <c r="V159" i="15"/>
  <c r="E950" i="11"/>
  <c r="F950" i="11" s="1"/>
  <c r="X159" i="15"/>
  <c r="E161" i="9"/>
  <c r="K161" i="9" s="1"/>
  <c r="P160" i="15" s="1"/>
  <c r="K159" i="15"/>
  <c r="D160" i="15"/>
  <c r="K160" i="15" s="1"/>
  <c r="J159" i="15"/>
  <c r="I159" i="15"/>
  <c r="Z949" i="11"/>
  <c r="AB949" i="11"/>
  <c r="AA949" i="11"/>
  <c r="AC949" i="11"/>
  <c r="AD949" i="11"/>
  <c r="X949" i="11"/>
  <c r="G949" i="11"/>
  <c r="I949" i="11"/>
  <c r="V949" i="11"/>
  <c r="U949" i="11"/>
  <c r="H949" i="11"/>
  <c r="P949" i="11"/>
  <c r="K949" i="11"/>
  <c r="Q949" i="11"/>
  <c r="R949" i="11"/>
  <c r="W160" i="15"/>
  <c r="Y160" i="15"/>
  <c r="W949" i="11"/>
  <c r="T949" i="11"/>
  <c r="Y949" i="11"/>
  <c r="J949" i="11"/>
  <c r="M949" i="11"/>
  <c r="O949" i="11"/>
  <c r="N949" i="11"/>
  <c r="L949" i="11"/>
  <c r="S949" i="11"/>
  <c r="K153" i="14"/>
  <c r="F161" i="9" l="1"/>
  <c r="L160" i="15" s="1"/>
  <c r="P161" i="9"/>
  <c r="S160" i="15" s="1"/>
  <c r="O161" i="9"/>
  <c r="R160" i="15" s="1"/>
  <c r="I161" i="9"/>
  <c r="O160" i="15" s="1"/>
  <c r="AA161" i="9"/>
  <c r="Q110" i="14"/>
  <c r="S110" i="14" s="1"/>
  <c r="S159" i="9"/>
  <c r="U158" i="15" s="1"/>
  <c r="Q158" i="15"/>
  <c r="V160" i="15"/>
  <c r="H161" i="9"/>
  <c r="N160" i="15" s="1"/>
  <c r="X160" i="15"/>
  <c r="M160" i="9"/>
  <c r="Q159" i="15" s="1"/>
  <c r="I160" i="15"/>
  <c r="Q160" i="9"/>
  <c r="T159" i="15" s="1"/>
  <c r="J160" i="15"/>
  <c r="G161" i="9"/>
  <c r="M160" i="15" s="1"/>
  <c r="G160" i="15"/>
  <c r="F160" i="15"/>
  <c r="E951" i="11"/>
  <c r="F951" i="11" s="1"/>
  <c r="H160" i="15"/>
  <c r="E162" i="9"/>
  <c r="D161" i="15"/>
  <c r="K161" i="15" s="1"/>
  <c r="Z950" i="11"/>
  <c r="AA950" i="11"/>
  <c r="AB950" i="11"/>
  <c r="AC950" i="11"/>
  <c r="AD950" i="11"/>
  <c r="H950" i="11"/>
  <c r="V950" i="11"/>
  <c r="Y950" i="11"/>
  <c r="K950" i="11"/>
  <c r="J950" i="11"/>
  <c r="U950" i="11"/>
  <c r="M950" i="11"/>
  <c r="X950" i="11"/>
  <c r="Q950" i="11"/>
  <c r="T950" i="11"/>
  <c r="L950" i="11"/>
  <c r="S950" i="11"/>
  <c r="N950" i="11"/>
  <c r="R950" i="11"/>
  <c r="O950" i="11"/>
  <c r="P950" i="11"/>
  <c r="W950" i="11"/>
  <c r="G950" i="11"/>
  <c r="I950" i="11"/>
  <c r="K154" i="14"/>
  <c r="Q161" i="9" l="1"/>
  <c r="T160" i="15" s="1"/>
  <c r="O162" i="9"/>
  <c r="R161" i="15" s="1"/>
  <c r="P162" i="9"/>
  <c r="S161" i="15" s="1"/>
  <c r="I162" i="9"/>
  <c r="O161" i="15" s="1"/>
  <c r="AA162" i="9"/>
  <c r="Q111" i="14"/>
  <c r="S111" i="14" s="1"/>
  <c r="W161" i="15"/>
  <c r="H162" i="9"/>
  <c r="N161" i="15" s="1"/>
  <c r="K162" i="9"/>
  <c r="P161" i="15" s="1"/>
  <c r="Y161" i="15"/>
  <c r="M161" i="9"/>
  <c r="Q160" i="15" s="1"/>
  <c r="G162" i="9"/>
  <c r="M161" i="15" s="1"/>
  <c r="G161" i="15"/>
  <c r="S160" i="9"/>
  <c r="U159" i="15" s="1"/>
  <c r="F162" i="9"/>
  <c r="L161" i="15" s="1"/>
  <c r="H161" i="15"/>
  <c r="E163" i="9"/>
  <c r="J161" i="15"/>
  <c r="D162" i="15"/>
  <c r="K162" i="15" s="1"/>
  <c r="X161" i="15"/>
  <c r="F161" i="15"/>
  <c r="I161" i="15"/>
  <c r="E952" i="11"/>
  <c r="F952" i="11" s="1"/>
  <c r="V161" i="15"/>
  <c r="I951" i="11"/>
  <c r="AA951" i="11"/>
  <c r="AB951" i="11"/>
  <c r="AC951" i="11"/>
  <c r="AD951" i="11"/>
  <c r="U951" i="11"/>
  <c r="H951" i="11"/>
  <c r="X951" i="11"/>
  <c r="L951" i="11"/>
  <c r="Z951" i="11"/>
  <c r="G951" i="11"/>
  <c r="V951" i="11"/>
  <c r="T951" i="11"/>
  <c r="Y951" i="11"/>
  <c r="J951" i="11"/>
  <c r="S951" i="11"/>
  <c r="M951" i="11"/>
  <c r="P951" i="11"/>
  <c r="R951" i="11"/>
  <c r="Q951" i="11"/>
  <c r="W951" i="11"/>
  <c r="K951" i="11"/>
  <c r="N951" i="11"/>
  <c r="O951" i="11"/>
  <c r="K155" i="14"/>
  <c r="W162" i="15" l="1"/>
  <c r="Y162" i="15"/>
  <c r="J162" i="15"/>
  <c r="M162" i="9"/>
  <c r="Q161" i="15" s="1"/>
  <c r="F163" i="9"/>
  <c r="L162" i="15" s="1"/>
  <c r="P163" i="9"/>
  <c r="I163" i="9"/>
  <c r="O162" i="15" s="1"/>
  <c r="O163" i="9"/>
  <c r="AA163" i="9"/>
  <c r="Q112" i="14"/>
  <c r="S112" i="14" s="1"/>
  <c r="Q162" i="9"/>
  <c r="T161" i="15" s="1"/>
  <c r="S162" i="15"/>
  <c r="S161" i="9"/>
  <c r="U160" i="15" s="1"/>
  <c r="V162" i="15"/>
  <c r="G163" i="9"/>
  <c r="M162" i="15" s="1"/>
  <c r="K163" i="9"/>
  <c r="P162" i="15" s="1"/>
  <c r="H163" i="9"/>
  <c r="N162" i="15" s="1"/>
  <c r="F162" i="15"/>
  <c r="G162" i="15"/>
  <c r="E164" i="9"/>
  <c r="F164" i="9" s="1"/>
  <c r="I162" i="15"/>
  <c r="H162" i="15"/>
  <c r="E953" i="11"/>
  <c r="F953" i="11" s="1"/>
  <c r="D163" i="15"/>
  <c r="H163" i="15" s="1"/>
  <c r="X162" i="15"/>
  <c r="I952" i="11"/>
  <c r="AA952" i="11"/>
  <c r="AB952" i="11"/>
  <c r="AC952" i="11"/>
  <c r="AD952" i="11"/>
  <c r="W952" i="11"/>
  <c r="V952" i="11"/>
  <c r="L952" i="11"/>
  <c r="G952" i="11"/>
  <c r="Z952" i="11"/>
  <c r="N952" i="11"/>
  <c r="O952" i="11"/>
  <c r="Y952" i="11"/>
  <c r="U952" i="11"/>
  <c r="R952" i="11"/>
  <c r="X952" i="11"/>
  <c r="J952" i="11"/>
  <c r="K952" i="11"/>
  <c r="P952" i="11"/>
  <c r="Q952" i="11"/>
  <c r="T952" i="11"/>
  <c r="S952" i="11"/>
  <c r="H952" i="11"/>
  <c r="M952" i="11"/>
  <c r="K156" i="14"/>
  <c r="P164" i="9" l="1"/>
  <c r="S163" i="15" s="1"/>
  <c r="O164" i="9"/>
  <c r="I164" i="9"/>
  <c r="O163" i="15" s="1"/>
  <c r="AA164" i="9"/>
  <c r="Q163" i="9"/>
  <c r="T162" i="15" s="1"/>
  <c r="S162" i="9"/>
  <c r="U161" i="15" s="1"/>
  <c r="Q113" i="14"/>
  <c r="S113" i="14" s="1"/>
  <c r="R162" i="15"/>
  <c r="H164" i="9"/>
  <c r="N163" i="15" s="1"/>
  <c r="W163" i="15"/>
  <c r="G164" i="9"/>
  <c r="M163" i="15" s="1"/>
  <c r="R163" i="15"/>
  <c r="K164" i="9"/>
  <c r="P163" i="15" s="1"/>
  <c r="Y163" i="15"/>
  <c r="X163" i="15"/>
  <c r="G163" i="15"/>
  <c r="F163" i="15"/>
  <c r="J163" i="15"/>
  <c r="I163" i="15"/>
  <c r="K163" i="15"/>
  <c r="V163" i="15"/>
  <c r="D164" i="15"/>
  <c r="J164" i="15" s="1"/>
  <c r="E165" i="9"/>
  <c r="E954" i="11"/>
  <c r="F954" i="11" s="1"/>
  <c r="M163" i="9"/>
  <c r="Q162" i="15" s="1"/>
  <c r="AB953" i="11"/>
  <c r="AA953" i="11"/>
  <c r="AC953" i="11"/>
  <c r="AD953" i="11"/>
  <c r="L163" i="15"/>
  <c r="Z953" i="11"/>
  <c r="M953" i="11"/>
  <c r="S953" i="11"/>
  <c r="U953" i="11"/>
  <c r="I953" i="11"/>
  <c r="V953" i="11"/>
  <c r="Y953" i="11"/>
  <c r="N953" i="11"/>
  <c r="T953" i="11"/>
  <c r="J953" i="11"/>
  <c r="O953" i="11"/>
  <c r="L953" i="11"/>
  <c r="P953" i="11"/>
  <c r="W953" i="11"/>
  <c r="G953" i="11"/>
  <c r="R953" i="11"/>
  <c r="X953" i="11"/>
  <c r="H953" i="11"/>
  <c r="K953" i="11"/>
  <c r="Q953" i="11"/>
  <c r="K157" i="14"/>
  <c r="H165" i="9" l="1"/>
  <c r="N164" i="15" s="1"/>
  <c r="O165" i="9"/>
  <c r="P165" i="9"/>
  <c r="S164" i="15" s="1"/>
  <c r="I165" i="9"/>
  <c r="O164" i="15" s="1"/>
  <c r="AA165" i="9"/>
  <c r="Q114" i="14"/>
  <c r="S114" i="14" s="1"/>
  <c r="Q164" i="9"/>
  <c r="T163" i="15" s="1"/>
  <c r="G164" i="15"/>
  <c r="W164" i="15"/>
  <c r="I164" i="15"/>
  <c r="M164" i="9"/>
  <c r="Y164" i="15"/>
  <c r="X164" i="15"/>
  <c r="H164" i="15"/>
  <c r="G165" i="9"/>
  <c r="M164" i="15" s="1"/>
  <c r="V164" i="15"/>
  <c r="F165" i="9"/>
  <c r="L164" i="15" s="1"/>
  <c r="F164" i="15"/>
  <c r="K164" i="15"/>
  <c r="E955" i="11"/>
  <c r="F955" i="11" s="1"/>
  <c r="S163" i="9"/>
  <c r="U162" i="15" s="1"/>
  <c r="D165" i="15"/>
  <c r="J165" i="15" s="1"/>
  <c r="K165" i="9"/>
  <c r="P164" i="15" s="1"/>
  <c r="E166" i="9"/>
  <c r="AA954" i="11"/>
  <c r="AB954" i="11"/>
  <c r="AC954" i="11"/>
  <c r="AD954" i="11"/>
  <c r="Y954" i="11"/>
  <c r="R164" i="15"/>
  <c r="O954" i="11"/>
  <c r="P954" i="11"/>
  <c r="U954" i="11"/>
  <c r="X954" i="11"/>
  <c r="Z954" i="11"/>
  <c r="H954" i="11"/>
  <c r="Q954" i="11"/>
  <c r="J954" i="11"/>
  <c r="K954" i="11"/>
  <c r="L954" i="11"/>
  <c r="V954" i="11"/>
  <c r="M954" i="11"/>
  <c r="R954" i="11"/>
  <c r="T954" i="11"/>
  <c r="I954" i="11"/>
  <c r="S954" i="11"/>
  <c r="W954" i="11"/>
  <c r="G954" i="11"/>
  <c r="N954" i="11"/>
  <c r="K158" i="14"/>
  <c r="K166" i="9" l="1"/>
  <c r="P165" i="15" s="1"/>
  <c r="P166" i="9"/>
  <c r="S165" i="15" s="1"/>
  <c r="I166" i="9"/>
  <c r="O165" i="15" s="1"/>
  <c r="O166" i="9"/>
  <c r="R165" i="15" s="1"/>
  <c r="AA166" i="9"/>
  <c r="Q115" i="14"/>
  <c r="S115" i="14" s="1"/>
  <c r="S164" i="9"/>
  <c r="U163" i="15" s="1"/>
  <c r="Q163" i="15"/>
  <c r="M165" i="9"/>
  <c r="Q164" i="15" s="1"/>
  <c r="V165" i="15"/>
  <c r="F165" i="15"/>
  <c r="W165" i="15"/>
  <c r="H165" i="15"/>
  <c r="Y165" i="15"/>
  <c r="K165" i="15"/>
  <c r="X165" i="15"/>
  <c r="Q165" i="9"/>
  <c r="T164" i="15" s="1"/>
  <c r="H166" i="9"/>
  <c r="N165" i="15" s="1"/>
  <c r="G165" i="15"/>
  <c r="G166" i="9"/>
  <c r="M165" i="15" s="1"/>
  <c r="I165" i="15"/>
  <c r="E167" i="9"/>
  <c r="F166" i="9"/>
  <c r="L165" i="15" s="1"/>
  <c r="E956" i="11"/>
  <c r="F956" i="11" s="1"/>
  <c r="D166" i="15"/>
  <c r="K166" i="15" s="1"/>
  <c r="O955" i="11"/>
  <c r="AA955" i="11"/>
  <c r="AB955" i="11"/>
  <c r="AC955" i="11"/>
  <c r="AD955" i="11"/>
  <c r="T955" i="11"/>
  <c r="X955" i="11"/>
  <c r="Y955" i="11"/>
  <c r="S955" i="11"/>
  <c r="N955" i="11"/>
  <c r="Q955" i="11"/>
  <c r="V955" i="11"/>
  <c r="W955" i="11"/>
  <c r="K955" i="11"/>
  <c r="P955" i="11"/>
  <c r="I955" i="11"/>
  <c r="L955" i="11"/>
  <c r="U955" i="11"/>
  <c r="M955" i="11"/>
  <c r="J955" i="11"/>
  <c r="G955" i="11"/>
  <c r="R955" i="11"/>
  <c r="Z955" i="11"/>
  <c r="H955" i="11"/>
  <c r="K159" i="14"/>
  <c r="X166" i="15" l="1"/>
  <c r="F166" i="15"/>
  <c r="V166" i="15"/>
  <c r="H167" i="9"/>
  <c r="N166" i="15" s="1"/>
  <c r="P167" i="9"/>
  <c r="S166" i="15" s="1"/>
  <c r="O167" i="9"/>
  <c r="R166" i="15" s="1"/>
  <c r="I167" i="9"/>
  <c r="O166" i="15" s="1"/>
  <c r="AA167" i="9"/>
  <c r="Q166" i="9"/>
  <c r="T165" i="15" s="1"/>
  <c r="Q116" i="14"/>
  <c r="S116" i="14" s="1"/>
  <c r="S165" i="9"/>
  <c r="U164" i="15" s="1"/>
  <c r="W166" i="15"/>
  <c r="F167" i="9"/>
  <c r="L166" i="15" s="1"/>
  <c r="G166" i="15"/>
  <c r="M166" i="9"/>
  <c r="J166" i="15"/>
  <c r="Y166" i="15"/>
  <c r="I166" i="15"/>
  <c r="H166" i="15"/>
  <c r="E168" i="9"/>
  <c r="D167" i="15"/>
  <c r="J167" i="15" s="1"/>
  <c r="K167" i="9"/>
  <c r="P166" i="15" s="1"/>
  <c r="G167" i="9"/>
  <c r="M166" i="15" s="1"/>
  <c r="E957" i="11"/>
  <c r="F957" i="11" s="1"/>
  <c r="T956" i="11"/>
  <c r="AA956" i="11"/>
  <c r="AB956" i="11"/>
  <c r="AC956" i="11"/>
  <c r="AD956" i="11"/>
  <c r="P956" i="11"/>
  <c r="J956" i="11"/>
  <c r="Z956" i="11"/>
  <c r="V167" i="15"/>
  <c r="U956" i="11"/>
  <c r="W956" i="11"/>
  <c r="M956" i="11"/>
  <c r="G956" i="11"/>
  <c r="X956" i="11"/>
  <c r="K956" i="11"/>
  <c r="N956" i="11"/>
  <c r="I956" i="11"/>
  <c r="Q956" i="11"/>
  <c r="O956" i="11"/>
  <c r="R956" i="11"/>
  <c r="L956" i="11"/>
  <c r="Y956" i="11"/>
  <c r="V956" i="11"/>
  <c r="S956" i="11"/>
  <c r="H956" i="11"/>
  <c r="K160" i="14"/>
  <c r="O168" i="9" l="1"/>
  <c r="R167" i="15" s="1"/>
  <c r="P168" i="9"/>
  <c r="S167" i="15" s="1"/>
  <c r="I168" i="9"/>
  <c r="O167" i="15" s="1"/>
  <c r="AA168" i="9"/>
  <c r="S166" i="9"/>
  <c r="U165" i="15" s="1"/>
  <c r="Q117" i="14"/>
  <c r="S117" i="14" s="1"/>
  <c r="X167" i="15"/>
  <c r="Q165" i="15"/>
  <c r="Y167" i="15"/>
  <c r="G168" i="9"/>
  <c r="M167" i="15" s="1"/>
  <c r="Q167" i="9"/>
  <c r="T166" i="15" s="1"/>
  <c r="F167" i="15"/>
  <c r="M167" i="9"/>
  <c r="Q166" i="15" s="1"/>
  <c r="K168" i="9"/>
  <c r="P167" i="15" s="1"/>
  <c r="H168" i="9"/>
  <c r="N167" i="15" s="1"/>
  <c r="K167" i="15"/>
  <c r="F168" i="9"/>
  <c r="L167" i="15" s="1"/>
  <c r="G167" i="15"/>
  <c r="E169" i="9"/>
  <c r="W167" i="15"/>
  <c r="D168" i="15"/>
  <c r="F168" i="15" s="1"/>
  <c r="I167" i="15"/>
  <c r="H167" i="15"/>
  <c r="E958" i="11"/>
  <c r="F958" i="11" s="1"/>
  <c r="X957" i="11"/>
  <c r="AB957" i="11"/>
  <c r="AA957" i="11"/>
  <c r="AC957" i="11"/>
  <c r="AD957" i="11"/>
  <c r="U957" i="11"/>
  <c r="I957" i="11"/>
  <c r="O957" i="11"/>
  <c r="S957" i="11"/>
  <c r="M957" i="11"/>
  <c r="Y957" i="11"/>
  <c r="J957" i="11"/>
  <c r="H957" i="11"/>
  <c r="G957" i="11"/>
  <c r="L957" i="11"/>
  <c r="V957" i="11"/>
  <c r="T957" i="11"/>
  <c r="W957" i="11"/>
  <c r="P957" i="11"/>
  <c r="Z957" i="11"/>
  <c r="K957" i="11"/>
  <c r="Q957" i="11"/>
  <c r="N957" i="11"/>
  <c r="R957" i="11"/>
  <c r="K161" i="14"/>
  <c r="Y168" i="15" l="1"/>
  <c r="V168" i="15"/>
  <c r="G169" i="9"/>
  <c r="M168" i="15" s="1"/>
  <c r="P169" i="9"/>
  <c r="S168" i="15" s="1"/>
  <c r="O169" i="9"/>
  <c r="R168" i="15" s="1"/>
  <c r="I169" i="9"/>
  <c r="O168" i="15" s="1"/>
  <c r="AA169" i="9"/>
  <c r="Q118" i="14"/>
  <c r="S118" i="14" s="1"/>
  <c r="I168" i="15"/>
  <c r="W168" i="15"/>
  <c r="H168" i="15"/>
  <c r="J168" i="15"/>
  <c r="S167" i="9"/>
  <c r="U166" i="15" s="1"/>
  <c r="X168" i="15"/>
  <c r="G168" i="15"/>
  <c r="M168" i="9"/>
  <c r="Q167" i="15" s="1"/>
  <c r="F169" i="9"/>
  <c r="L168" i="15" s="1"/>
  <c r="K168" i="15"/>
  <c r="Q168" i="9"/>
  <c r="T167" i="15" s="1"/>
  <c r="H169" i="9"/>
  <c r="N168" i="15" s="1"/>
  <c r="K169" i="9"/>
  <c r="P168" i="15" s="1"/>
  <c r="E959" i="11"/>
  <c r="F959" i="11" s="1"/>
  <c r="D169" i="15"/>
  <c r="J169" i="15" s="1"/>
  <c r="E170" i="9"/>
  <c r="S958" i="11"/>
  <c r="AA958" i="11"/>
  <c r="AB958" i="11"/>
  <c r="AC958" i="11"/>
  <c r="AD958" i="11"/>
  <c r="G958" i="11"/>
  <c r="N958" i="11"/>
  <c r="V958" i="11"/>
  <c r="I958" i="11"/>
  <c r="Z958" i="11"/>
  <c r="W958" i="11"/>
  <c r="H958" i="11"/>
  <c r="U958" i="11"/>
  <c r="L958" i="11"/>
  <c r="O958" i="11"/>
  <c r="R958" i="11"/>
  <c r="P958" i="11"/>
  <c r="K958" i="11"/>
  <c r="M958" i="11"/>
  <c r="T958" i="11"/>
  <c r="Y958" i="11"/>
  <c r="J958" i="11"/>
  <c r="Q958" i="11"/>
  <c r="X958" i="11"/>
  <c r="K162" i="14"/>
  <c r="H170" i="9" l="1"/>
  <c r="N169" i="15" s="1"/>
  <c r="P170" i="9"/>
  <c r="S169" i="15" s="1"/>
  <c r="O170" i="9"/>
  <c r="R169" i="15" s="1"/>
  <c r="I170" i="9"/>
  <c r="O169" i="15" s="1"/>
  <c r="AA170" i="9"/>
  <c r="Q119" i="14"/>
  <c r="S119" i="14" s="1"/>
  <c r="Q169" i="9"/>
  <c r="T168" i="15" s="1"/>
  <c r="S168" i="9"/>
  <c r="U167" i="15" s="1"/>
  <c r="X169" i="15"/>
  <c r="W169" i="15"/>
  <c r="Y169" i="15"/>
  <c r="V169" i="15"/>
  <c r="F169" i="15"/>
  <c r="I169" i="15"/>
  <c r="M169" i="9"/>
  <c r="Q168" i="15" s="1"/>
  <c r="G170" i="9"/>
  <c r="M169" i="15" s="1"/>
  <c r="G169" i="15"/>
  <c r="E960" i="11"/>
  <c r="F960" i="11" s="1"/>
  <c r="D170" i="15"/>
  <c r="H170" i="15" s="1"/>
  <c r="K170" i="9"/>
  <c r="P169" i="15" s="1"/>
  <c r="H169" i="15"/>
  <c r="F170" i="9"/>
  <c r="L169" i="15" s="1"/>
  <c r="K169" i="15"/>
  <c r="E171" i="9"/>
  <c r="J170" i="15"/>
  <c r="G959" i="11"/>
  <c r="AA959" i="11"/>
  <c r="AD959" i="11"/>
  <c r="AB959" i="11"/>
  <c r="AC959" i="11"/>
  <c r="W959" i="11"/>
  <c r="N959" i="11"/>
  <c r="P959" i="11"/>
  <c r="Q959" i="11"/>
  <c r="Z959" i="11"/>
  <c r="H959" i="11"/>
  <c r="I959" i="11"/>
  <c r="L959" i="11"/>
  <c r="U959" i="11"/>
  <c r="V959" i="11"/>
  <c r="X959" i="11"/>
  <c r="J959" i="11"/>
  <c r="O959" i="11"/>
  <c r="T959" i="11"/>
  <c r="R959" i="11"/>
  <c r="S959" i="11"/>
  <c r="Y959" i="11"/>
  <c r="K959" i="11"/>
  <c r="M959" i="11"/>
  <c r="K163" i="14"/>
  <c r="Y170" i="15" l="1"/>
  <c r="W170" i="15"/>
  <c r="V170" i="15"/>
  <c r="K170" i="15"/>
  <c r="G170" i="15"/>
  <c r="F171" i="9"/>
  <c r="L170" i="15" s="1"/>
  <c r="O171" i="9"/>
  <c r="R170" i="15" s="1"/>
  <c r="P171" i="9"/>
  <c r="S170" i="15" s="1"/>
  <c r="I171" i="9"/>
  <c r="O170" i="15" s="1"/>
  <c r="AA171" i="9"/>
  <c r="Q120" i="14"/>
  <c r="S120" i="14" s="1"/>
  <c r="S169" i="9"/>
  <c r="U168" i="15" s="1"/>
  <c r="I170" i="15"/>
  <c r="Q170" i="9"/>
  <c r="T169" i="15" s="1"/>
  <c r="G171" i="9"/>
  <c r="M170" i="15" s="1"/>
  <c r="K171" i="9"/>
  <c r="P170" i="15" s="1"/>
  <c r="H171" i="9"/>
  <c r="N170" i="15" s="1"/>
  <c r="M170" i="9"/>
  <c r="Q169" i="15" s="1"/>
  <c r="X170" i="15"/>
  <c r="F170" i="15"/>
  <c r="E961" i="11"/>
  <c r="F961" i="11" s="1"/>
  <c r="E172" i="9"/>
  <c r="D171" i="15"/>
  <c r="K171" i="15" s="1"/>
  <c r="R960" i="11"/>
  <c r="AA960" i="11"/>
  <c r="AD960" i="11"/>
  <c r="AB960" i="11"/>
  <c r="AC960" i="11"/>
  <c r="Y960" i="11"/>
  <c r="M960" i="11"/>
  <c r="X171" i="15"/>
  <c r="V171" i="15"/>
  <c r="Y171" i="15"/>
  <c r="H960" i="11"/>
  <c r="L960" i="11"/>
  <c r="Z960" i="11"/>
  <c r="S960" i="11"/>
  <c r="T960" i="11"/>
  <c r="G960" i="11"/>
  <c r="I960" i="11"/>
  <c r="U960" i="11"/>
  <c r="W960" i="11"/>
  <c r="K960" i="11"/>
  <c r="N960" i="11"/>
  <c r="O960" i="11"/>
  <c r="P960" i="11"/>
  <c r="Q960" i="11"/>
  <c r="V960" i="11"/>
  <c r="X960" i="11"/>
  <c r="J960" i="11"/>
  <c r="K164" i="14"/>
  <c r="I171" i="15" l="1"/>
  <c r="H172" i="9"/>
  <c r="P172" i="9"/>
  <c r="S171" i="15" s="1"/>
  <c r="I172" i="9"/>
  <c r="O171" i="15" s="1"/>
  <c r="O172" i="9"/>
  <c r="R171" i="15" s="1"/>
  <c r="AA172" i="9"/>
  <c r="Q121" i="14"/>
  <c r="S121" i="14" s="1"/>
  <c r="Q171" i="9"/>
  <c r="T170" i="15" s="1"/>
  <c r="S170" i="9"/>
  <c r="U169" i="15" s="1"/>
  <c r="F171" i="15"/>
  <c r="M171" i="9"/>
  <c r="Q170" i="15" s="1"/>
  <c r="G172" i="9"/>
  <c r="M171" i="15" s="1"/>
  <c r="G171" i="15"/>
  <c r="W171" i="15"/>
  <c r="J171" i="15"/>
  <c r="H171" i="15"/>
  <c r="K172" i="9"/>
  <c r="P171" i="15" s="1"/>
  <c r="F172" i="9"/>
  <c r="L171" i="15" s="1"/>
  <c r="E962" i="11"/>
  <c r="F962" i="11" s="1"/>
  <c r="E173" i="9"/>
  <c r="D172" i="15"/>
  <c r="F172" i="15" s="1"/>
  <c r="G961" i="11"/>
  <c r="AB961" i="11"/>
  <c r="AA961" i="11"/>
  <c r="AC961" i="11"/>
  <c r="AD961" i="11"/>
  <c r="O961" i="11"/>
  <c r="P961" i="11"/>
  <c r="V961" i="11"/>
  <c r="S961" i="11"/>
  <c r="K961" i="11"/>
  <c r="Z961" i="11"/>
  <c r="I961" i="11"/>
  <c r="T961" i="11"/>
  <c r="N961" i="11"/>
  <c r="H961" i="11"/>
  <c r="M961" i="11"/>
  <c r="L961" i="11"/>
  <c r="W961" i="11"/>
  <c r="X961" i="11"/>
  <c r="Q961" i="11"/>
  <c r="U961" i="11"/>
  <c r="Y961" i="11"/>
  <c r="J961" i="11"/>
  <c r="R961" i="11"/>
  <c r="N171" i="15"/>
  <c r="X172" i="15"/>
  <c r="Y172" i="15"/>
  <c r="K165" i="14"/>
  <c r="W172" i="15" l="1"/>
  <c r="V172" i="15"/>
  <c r="K173" i="9"/>
  <c r="P172" i="15" s="1"/>
  <c r="P173" i="9"/>
  <c r="S172" i="15" s="1"/>
  <c r="O173" i="9"/>
  <c r="R172" i="15" s="1"/>
  <c r="I173" i="9"/>
  <c r="O172" i="15" s="1"/>
  <c r="AA173" i="9"/>
  <c r="Q122" i="14"/>
  <c r="S122" i="14" s="1"/>
  <c r="Q172" i="9"/>
  <c r="T171" i="15" s="1"/>
  <c r="S171" i="9"/>
  <c r="U170" i="15" s="1"/>
  <c r="H173" i="9"/>
  <c r="N172" i="15" s="1"/>
  <c r="G173" i="9"/>
  <c r="M172" i="15" s="1"/>
  <c r="M172" i="9"/>
  <c r="F173" i="9"/>
  <c r="G172" i="15"/>
  <c r="K172" i="15"/>
  <c r="H172" i="15"/>
  <c r="I172" i="15"/>
  <c r="E963" i="11"/>
  <c r="F963" i="11" s="1"/>
  <c r="E174" i="9"/>
  <c r="D173" i="15"/>
  <c r="J173" i="15" s="1"/>
  <c r="J172" i="15"/>
  <c r="K962" i="11"/>
  <c r="AA962" i="11"/>
  <c r="AB962" i="11"/>
  <c r="AC962" i="11"/>
  <c r="AD962" i="11"/>
  <c r="S962" i="11"/>
  <c r="N962" i="11"/>
  <c r="Y962" i="11"/>
  <c r="G962" i="11"/>
  <c r="L172" i="15"/>
  <c r="W962" i="11"/>
  <c r="R962" i="11"/>
  <c r="I962" i="11"/>
  <c r="Z962" i="11"/>
  <c r="V962" i="11"/>
  <c r="X962" i="11"/>
  <c r="O962" i="11"/>
  <c r="U962" i="11"/>
  <c r="H962" i="11"/>
  <c r="M962" i="11"/>
  <c r="T962" i="11"/>
  <c r="J962" i="11"/>
  <c r="L962" i="11"/>
  <c r="P962" i="11"/>
  <c r="Q962" i="11"/>
  <c r="K166" i="14"/>
  <c r="Y173" i="15" l="1"/>
  <c r="W173" i="15"/>
  <c r="K174" i="9"/>
  <c r="P173" i="15" s="1"/>
  <c r="O174" i="9"/>
  <c r="R173" i="15" s="1"/>
  <c r="P174" i="9"/>
  <c r="S173" i="15" s="1"/>
  <c r="I174" i="9"/>
  <c r="O173" i="15" s="1"/>
  <c r="AA174" i="9"/>
  <c r="Q123" i="14"/>
  <c r="S123" i="14" s="1"/>
  <c r="Q173" i="9"/>
  <c r="T172" i="15" s="1"/>
  <c r="S172" i="9"/>
  <c r="U171" i="15" s="1"/>
  <c r="Q171" i="15"/>
  <c r="F174" i="9"/>
  <c r="L173" i="15" s="1"/>
  <c r="M173" i="9"/>
  <c r="Q172" i="15" s="1"/>
  <c r="I173" i="15"/>
  <c r="F173" i="15"/>
  <c r="V173" i="15"/>
  <c r="H173" i="15"/>
  <c r="K173" i="15"/>
  <c r="X173" i="15"/>
  <c r="H174" i="9"/>
  <c r="N173" i="15" s="1"/>
  <c r="G173" i="15"/>
  <c r="G174" i="9"/>
  <c r="M173" i="15" s="1"/>
  <c r="E964" i="11"/>
  <c r="F964" i="11" s="1"/>
  <c r="E175" i="9"/>
  <c r="D174" i="15"/>
  <c r="K174" i="15" s="1"/>
  <c r="Q963" i="11"/>
  <c r="AA963" i="11"/>
  <c r="AD963" i="11"/>
  <c r="AB963" i="11"/>
  <c r="AC963" i="11"/>
  <c r="O963" i="11"/>
  <c r="Z963" i="11"/>
  <c r="R963" i="11"/>
  <c r="G963" i="11"/>
  <c r="Y963" i="11"/>
  <c r="K963" i="11"/>
  <c r="P963" i="11"/>
  <c r="I963" i="11"/>
  <c r="U963" i="11"/>
  <c r="T963" i="11"/>
  <c r="W963" i="11"/>
  <c r="H963" i="11"/>
  <c r="L963" i="11"/>
  <c r="X963" i="11"/>
  <c r="J963" i="11"/>
  <c r="N963" i="11"/>
  <c r="V963" i="11"/>
  <c r="M963" i="11"/>
  <c r="S963" i="11"/>
  <c r="K167" i="14"/>
  <c r="H175" i="9" l="1"/>
  <c r="N174" i="15" s="1"/>
  <c r="P175" i="9"/>
  <c r="I175" i="9"/>
  <c r="O174" i="15" s="1"/>
  <c r="O175" i="9"/>
  <c r="R174" i="15" s="1"/>
  <c r="AA175" i="9"/>
  <c r="Q124" i="14"/>
  <c r="S124" i="14" s="1"/>
  <c r="S173" i="9"/>
  <c r="U172" i="15" s="1"/>
  <c r="S174" i="15"/>
  <c r="W174" i="15"/>
  <c r="F175" i="9"/>
  <c r="L174" i="15" s="1"/>
  <c r="Y174" i="15"/>
  <c r="X174" i="15"/>
  <c r="G175" i="9"/>
  <c r="M174" i="15" s="1"/>
  <c r="K175" i="9"/>
  <c r="P174" i="15" s="1"/>
  <c r="Q174" i="9"/>
  <c r="T173" i="15" s="1"/>
  <c r="M174" i="9"/>
  <c r="Q173" i="15" s="1"/>
  <c r="G174" i="15"/>
  <c r="I174" i="15"/>
  <c r="E965" i="11"/>
  <c r="F965" i="11" s="1"/>
  <c r="V174" i="15"/>
  <c r="J174" i="15"/>
  <c r="F174" i="15"/>
  <c r="E176" i="9"/>
  <c r="H174" i="15"/>
  <c r="D175" i="15"/>
  <c r="J175" i="15" s="1"/>
  <c r="Q964" i="11"/>
  <c r="AA964" i="11"/>
  <c r="AB964" i="11"/>
  <c r="AD964" i="11"/>
  <c r="AC964" i="11"/>
  <c r="L964" i="11"/>
  <c r="N964" i="11"/>
  <c r="W964" i="11"/>
  <c r="P964" i="11"/>
  <c r="T964" i="11"/>
  <c r="S964" i="11"/>
  <c r="Y964" i="11"/>
  <c r="H964" i="11"/>
  <c r="R964" i="11"/>
  <c r="M964" i="11"/>
  <c r="I964" i="11"/>
  <c r="O964" i="11"/>
  <c r="Z964" i="11"/>
  <c r="G964" i="11"/>
  <c r="V964" i="11"/>
  <c r="X964" i="11"/>
  <c r="J964" i="11"/>
  <c r="K964" i="11"/>
  <c r="U964" i="11"/>
  <c r="K168" i="14"/>
  <c r="P176" i="9" l="1"/>
  <c r="S175" i="15" s="1"/>
  <c r="O176" i="9"/>
  <c r="R175" i="15" s="1"/>
  <c r="I176" i="9"/>
  <c r="O175" i="15" s="1"/>
  <c r="AA176" i="9"/>
  <c r="Q125" i="14"/>
  <c r="S125" i="14" s="1"/>
  <c r="Q175" i="9"/>
  <c r="T174" i="15" s="1"/>
  <c r="H176" i="9"/>
  <c r="N175" i="15" s="1"/>
  <c r="M175" i="9"/>
  <c r="S174" i="9"/>
  <c r="U173" i="15" s="1"/>
  <c r="X175" i="15"/>
  <c r="I175" i="15"/>
  <c r="Y175" i="15"/>
  <c r="K175" i="15"/>
  <c r="G176" i="9"/>
  <c r="M175" i="15" s="1"/>
  <c r="G175" i="15"/>
  <c r="D176" i="15"/>
  <c r="F176" i="15" s="1"/>
  <c r="F176" i="9"/>
  <c r="L175" i="15" s="1"/>
  <c r="V175" i="15"/>
  <c r="K176" i="9"/>
  <c r="P175" i="15" s="1"/>
  <c r="F175" i="15"/>
  <c r="E966" i="11"/>
  <c r="F966" i="11" s="1"/>
  <c r="W175" i="15"/>
  <c r="H175" i="15"/>
  <c r="E177" i="9"/>
  <c r="H177" i="9" s="1"/>
  <c r="N176" i="15" s="1"/>
  <c r="R965" i="11"/>
  <c r="AA965" i="11"/>
  <c r="AC965" i="11"/>
  <c r="AD965" i="11"/>
  <c r="AB965" i="11"/>
  <c r="V965" i="11"/>
  <c r="X965" i="11"/>
  <c r="S965" i="11"/>
  <c r="Q965" i="11"/>
  <c r="H965" i="11"/>
  <c r="J965" i="11"/>
  <c r="Y965" i="11"/>
  <c r="G965" i="11"/>
  <c r="O965" i="11"/>
  <c r="K965" i="11"/>
  <c r="T965" i="11"/>
  <c r="P965" i="11"/>
  <c r="N965" i="11"/>
  <c r="X176" i="15"/>
  <c r="W176" i="15"/>
  <c r="W965" i="11"/>
  <c r="I965" i="11"/>
  <c r="U965" i="11"/>
  <c r="L965" i="11"/>
  <c r="Z965" i="11"/>
  <c r="M965" i="11"/>
  <c r="K169" i="14"/>
  <c r="G177" i="9" l="1"/>
  <c r="M176" i="15" s="1"/>
  <c r="V176" i="15"/>
  <c r="F177" i="9"/>
  <c r="L176" i="15" s="1"/>
  <c r="O177" i="9"/>
  <c r="R176" i="15" s="1"/>
  <c r="P177" i="9"/>
  <c r="S176" i="15" s="1"/>
  <c r="I177" i="9"/>
  <c r="O176" i="15" s="1"/>
  <c r="AA177" i="9"/>
  <c r="M176" i="9"/>
  <c r="Q175" i="15" s="1"/>
  <c r="S175" i="9"/>
  <c r="U174" i="15" s="1"/>
  <c r="Q126" i="14"/>
  <c r="S126" i="14" s="1"/>
  <c r="Q176" i="9"/>
  <c r="T175" i="15" s="1"/>
  <c r="Q174" i="15"/>
  <c r="Y176" i="15"/>
  <c r="K177" i="9"/>
  <c r="P176" i="15" s="1"/>
  <c r="I176" i="15"/>
  <c r="J176" i="15"/>
  <c r="H176" i="15"/>
  <c r="K176" i="15"/>
  <c r="E967" i="11"/>
  <c r="F967" i="11" s="1"/>
  <c r="D177" i="15"/>
  <c r="K177" i="15" s="1"/>
  <c r="G176" i="15"/>
  <c r="E178" i="9"/>
  <c r="AA966" i="11"/>
  <c r="AB966" i="11"/>
  <c r="AC966" i="11"/>
  <c r="AD966" i="11"/>
  <c r="Z966" i="11"/>
  <c r="G966" i="11"/>
  <c r="L966" i="11"/>
  <c r="N966" i="11"/>
  <c r="P966" i="11"/>
  <c r="T966" i="11"/>
  <c r="V966" i="11"/>
  <c r="X966" i="11"/>
  <c r="K966" i="11"/>
  <c r="H966" i="11"/>
  <c r="U966" i="11"/>
  <c r="W966" i="11"/>
  <c r="M966" i="11"/>
  <c r="S966" i="11"/>
  <c r="Y966" i="11"/>
  <c r="J966" i="11"/>
  <c r="Q966" i="11"/>
  <c r="R966" i="11"/>
  <c r="I966" i="11"/>
  <c r="O966" i="11"/>
  <c r="K170" i="14"/>
  <c r="Q177" i="9" l="1"/>
  <c r="T176" i="15" s="1"/>
  <c r="K178" i="9"/>
  <c r="P177" i="15" s="1"/>
  <c r="P178" i="9"/>
  <c r="S177" i="15" s="1"/>
  <c r="O178" i="9"/>
  <c r="R177" i="15" s="1"/>
  <c r="I178" i="9"/>
  <c r="O177" i="15" s="1"/>
  <c r="AA178" i="9"/>
  <c r="S176" i="9"/>
  <c r="U175" i="15" s="1"/>
  <c r="Q127" i="14"/>
  <c r="S127" i="14" s="1"/>
  <c r="M177" i="9"/>
  <c r="Q176" i="15" s="1"/>
  <c r="G177" i="15"/>
  <c r="X177" i="15"/>
  <c r="H178" i="9"/>
  <c r="N177" i="15" s="1"/>
  <c r="I177" i="15"/>
  <c r="H177" i="15"/>
  <c r="E968" i="11"/>
  <c r="F968" i="11" s="1"/>
  <c r="Y177" i="15"/>
  <c r="D178" i="15"/>
  <c r="J178" i="15" s="1"/>
  <c r="F178" i="9"/>
  <c r="L177" i="15" s="1"/>
  <c r="J177" i="15"/>
  <c r="W177" i="15"/>
  <c r="G178" i="9"/>
  <c r="M177" i="15" s="1"/>
  <c r="F177" i="15"/>
  <c r="V177" i="15"/>
  <c r="E179" i="9"/>
  <c r="AA967" i="11"/>
  <c r="AB967" i="11"/>
  <c r="AC967" i="11"/>
  <c r="AD967" i="11"/>
  <c r="X967" i="11"/>
  <c r="Q967" i="11"/>
  <c r="N967" i="11"/>
  <c r="P967" i="11"/>
  <c r="V967" i="11"/>
  <c r="O967" i="11"/>
  <c r="H967" i="11"/>
  <c r="U967" i="11"/>
  <c r="K967" i="11"/>
  <c r="I967" i="11"/>
  <c r="L967" i="11"/>
  <c r="Z967" i="11"/>
  <c r="M967" i="11"/>
  <c r="R967" i="11"/>
  <c r="S967" i="11"/>
  <c r="Y967" i="11"/>
  <c r="J967" i="11"/>
  <c r="T967" i="11"/>
  <c r="W967" i="11"/>
  <c r="G967" i="11"/>
  <c r="K171" i="14"/>
  <c r="W178" i="15" l="1"/>
  <c r="P179" i="9"/>
  <c r="O179" i="9"/>
  <c r="R178" i="15" s="1"/>
  <c r="I179" i="9"/>
  <c r="O178" i="15" s="1"/>
  <c r="AA179" i="9"/>
  <c r="S177" i="9"/>
  <c r="U176" i="15" s="1"/>
  <c r="Q128" i="14"/>
  <c r="S128" i="14" s="1"/>
  <c r="I178" i="15"/>
  <c r="X178" i="15"/>
  <c r="H178" i="15"/>
  <c r="S178" i="15"/>
  <c r="H179" i="9"/>
  <c r="N178" i="15" s="1"/>
  <c r="K178" i="15"/>
  <c r="M178" i="9"/>
  <c r="Q177" i="15" s="1"/>
  <c r="G179" i="9"/>
  <c r="M178" i="15" s="1"/>
  <c r="K179" i="9"/>
  <c r="P178" i="15" s="1"/>
  <c r="V178" i="15"/>
  <c r="Q178" i="9"/>
  <c r="T177" i="15" s="1"/>
  <c r="G178" i="15"/>
  <c r="Y178" i="15"/>
  <c r="F178" i="15"/>
  <c r="F179" i="9"/>
  <c r="L178" i="15" s="1"/>
  <c r="E180" i="9"/>
  <c r="E969" i="11"/>
  <c r="F969" i="11" s="1"/>
  <c r="D179" i="15"/>
  <c r="K179" i="15" s="1"/>
  <c r="P968" i="11"/>
  <c r="AA968" i="11"/>
  <c r="AB968" i="11"/>
  <c r="AC968" i="11"/>
  <c r="AD968" i="11"/>
  <c r="U968" i="11"/>
  <c r="T968" i="11"/>
  <c r="N968" i="11"/>
  <c r="Z968" i="11"/>
  <c r="V968" i="11"/>
  <c r="H968" i="11"/>
  <c r="Q968" i="11"/>
  <c r="X968" i="11"/>
  <c r="K968" i="11"/>
  <c r="R968" i="11"/>
  <c r="W968" i="11"/>
  <c r="M968" i="11"/>
  <c r="I968" i="11"/>
  <c r="O968" i="11"/>
  <c r="G968" i="11"/>
  <c r="L968" i="11"/>
  <c r="S968" i="11"/>
  <c r="Y968" i="11"/>
  <c r="J968" i="11"/>
  <c r="K172" i="14"/>
  <c r="G180" i="9" l="1"/>
  <c r="M179" i="15" s="1"/>
  <c r="O180" i="9"/>
  <c r="R179" i="15" s="1"/>
  <c r="P180" i="9"/>
  <c r="I180" i="9"/>
  <c r="O179" i="15" s="1"/>
  <c r="AA180" i="9"/>
  <c r="Q179" i="9"/>
  <c r="T178" i="15" s="1"/>
  <c r="Q129" i="14"/>
  <c r="S129" i="14" s="1"/>
  <c r="Y179" i="15"/>
  <c r="S179" i="15"/>
  <c r="V179" i="15"/>
  <c r="F180" i="9"/>
  <c r="L179" i="15" s="1"/>
  <c r="M179" i="9"/>
  <c r="G179" i="15"/>
  <c r="J179" i="15"/>
  <c r="X179" i="15"/>
  <c r="W179" i="15"/>
  <c r="I179" i="15"/>
  <c r="S178" i="9"/>
  <c r="U177" i="15" s="1"/>
  <c r="K180" i="9"/>
  <c r="P179" i="15" s="1"/>
  <c r="H179" i="15"/>
  <c r="F179" i="15"/>
  <c r="E970" i="11"/>
  <c r="F970" i="11" s="1"/>
  <c r="D180" i="15"/>
  <c r="I180" i="15" s="1"/>
  <c r="H180" i="9"/>
  <c r="N179" i="15" s="1"/>
  <c r="E181" i="9"/>
  <c r="G969" i="11"/>
  <c r="AB969" i="11"/>
  <c r="AA969" i="11"/>
  <c r="AC969" i="11"/>
  <c r="AD969" i="11"/>
  <c r="Z969" i="11"/>
  <c r="X969" i="11"/>
  <c r="T969" i="11"/>
  <c r="W969" i="11"/>
  <c r="I969" i="11"/>
  <c r="O969" i="11"/>
  <c r="S969" i="11"/>
  <c r="M969" i="11"/>
  <c r="P969" i="11"/>
  <c r="R969" i="11"/>
  <c r="H969" i="11"/>
  <c r="L969" i="11"/>
  <c r="U969" i="11"/>
  <c r="K969" i="11"/>
  <c r="Q969" i="11"/>
  <c r="Y969" i="11"/>
  <c r="J969" i="11"/>
  <c r="N969" i="11"/>
  <c r="V969" i="11"/>
  <c r="K173" i="14"/>
  <c r="P181" i="9" l="1"/>
  <c r="S180" i="15" s="1"/>
  <c r="I181" i="9"/>
  <c r="O180" i="15" s="1"/>
  <c r="O181" i="9"/>
  <c r="AA181" i="9"/>
  <c r="S179" i="9"/>
  <c r="U178" i="15" s="1"/>
  <c r="Q130" i="14"/>
  <c r="S130" i="14" s="1"/>
  <c r="Q178" i="15"/>
  <c r="Y180" i="15"/>
  <c r="H180" i="15"/>
  <c r="V180" i="15"/>
  <c r="Q180" i="9"/>
  <c r="T179" i="15" s="1"/>
  <c r="K181" i="9"/>
  <c r="P180" i="15" s="1"/>
  <c r="M180" i="9"/>
  <c r="Q179" i="15" s="1"/>
  <c r="H181" i="9"/>
  <c r="N180" i="15" s="1"/>
  <c r="F181" i="9"/>
  <c r="L180" i="15" s="1"/>
  <c r="K180" i="15"/>
  <c r="W180" i="15"/>
  <c r="G181" i="9"/>
  <c r="M180" i="15" s="1"/>
  <c r="J180" i="15"/>
  <c r="E971" i="11"/>
  <c r="F971" i="11" s="1"/>
  <c r="G180" i="15"/>
  <c r="F180" i="15"/>
  <c r="E182" i="9"/>
  <c r="H182" i="9" s="1"/>
  <c r="X180" i="15"/>
  <c r="D181" i="15"/>
  <c r="I181" i="15" s="1"/>
  <c r="N970" i="11"/>
  <c r="AA970" i="11"/>
  <c r="AB970" i="11"/>
  <c r="AC970" i="11"/>
  <c r="AD970" i="11"/>
  <c r="R970" i="11"/>
  <c r="M970" i="11"/>
  <c r="L970" i="11"/>
  <c r="U970" i="11"/>
  <c r="T970" i="11"/>
  <c r="X970" i="11"/>
  <c r="W970" i="11"/>
  <c r="P970" i="11"/>
  <c r="H970" i="11"/>
  <c r="V970" i="11"/>
  <c r="K970" i="11"/>
  <c r="I970" i="11"/>
  <c r="Q970" i="11"/>
  <c r="J970" i="11"/>
  <c r="O970" i="11"/>
  <c r="S970" i="11"/>
  <c r="Z970" i="11"/>
  <c r="G970" i="11"/>
  <c r="Y970" i="11"/>
  <c r="W181" i="15"/>
  <c r="X181" i="15"/>
  <c r="Y181" i="15"/>
  <c r="V181" i="15"/>
  <c r="K174" i="14"/>
  <c r="J181" i="15" l="1"/>
  <c r="Q181" i="9"/>
  <c r="T180" i="15" s="1"/>
  <c r="F182" i="9"/>
  <c r="L181" i="15" s="1"/>
  <c r="M181" i="9"/>
  <c r="Q180" i="15" s="1"/>
  <c r="G182" i="9"/>
  <c r="M181" i="15" s="1"/>
  <c r="P182" i="9"/>
  <c r="S181" i="15" s="1"/>
  <c r="O182" i="9"/>
  <c r="R181" i="15" s="1"/>
  <c r="I182" i="9"/>
  <c r="O181" i="15" s="1"/>
  <c r="AA182" i="9"/>
  <c r="Q131" i="14"/>
  <c r="S131" i="14" s="1"/>
  <c r="S180" i="9"/>
  <c r="U179" i="15" s="1"/>
  <c r="R180" i="15"/>
  <c r="K182" i="9"/>
  <c r="P181" i="15" s="1"/>
  <c r="K181" i="15"/>
  <c r="G181" i="15"/>
  <c r="E972" i="11"/>
  <c r="F972" i="11" s="1"/>
  <c r="E183" i="9"/>
  <c r="H181" i="15"/>
  <c r="D182" i="15"/>
  <c r="J182" i="15" s="1"/>
  <c r="F181" i="15"/>
  <c r="J971" i="11"/>
  <c r="AA971" i="11"/>
  <c r="AB971" i="11"/>
  <c r="AC971" i="11"/>
  <c r="AD971" i="11"/>
  <c r="N971" i="11"/>
  <c r="H971" i="11"/>
  <c r="N181" i="15"/>
  <c r="Z971" i="11"/>
  <c r="V971" i="11"/>
  <c r="X971" i="11"/>
  <c r="Y971" i="11"/>
  <c r="U971" i="11"/>
  <c r="K971" i="11"/>
  <c r="Q971" i="11"/>
  <c r="L971" i="11"/>
  <c r="G971" i="11"/>
  <c r="R971" i="11"/>
  <c r="I971" i="11"/>
  <c r="P971" i="11"/>
  <c r="T971" i="11"/>
  <c r="W971" i="11"/>
  <c r="O971" i="11"/>
  <c r="S971" i="11"/>
  <c r="M971" i="11"/>
  <c r="K175" i="14"/>
  <c r="S181" i="9" l="1"/>
  <c r="U180" i="15" s="1"/>
  <c r="O183" i="9"/>
  <c r="R182" i="15" s="1"/>
  <c r="P183" i="9"/>
  <c r="S182" i="15" s="1"/>
  <c r="I183" i="9"/>
  <c r="O182" i="15" s="1"/>
  <c r="AA183" i="9"/>
  <c r="Q132" i="14"/>
  <c r="S132" i="14" s="1"/>
  <c r="K183" i="9"/>
  <c r="P182" i="15" s="1"/>
  <c r="Q182" i="9"/>
  <c r="T181" i="15" s="1"/>
  <c r="Y182" i="15"/>
  <c r="W182" i="15"/>
  <c r="G182" i="15"/>
  <c r="M182" i="9"/>
  <c r="H183" i="9"/>
  <c r="N182" i="15" s="1"/>
  <c r="X182" i="15"/>
  <c r="H182" i="15"/>
  <c r="F183" i="9"/>
  <c r="L182" i="15" s="1"/>
  <c r="V182" i="15"/>
  <c r="I182" i="15"/>
  <c r="K182" i="15"/>
  <c r="F182" i="15"/>
  <c r="E973" i="11"/>
  <c r="F973" i="11" s="1"/>
  <c r="G183" i="9"/>
  <c r="M182" i="15" s="1"/>
  <c r="E184" i="9"/>
  <c r="D183" i="15"/>
  <c r="F183" i="15" s="1"/>
  <c r="M972" i="11"/>
  <c r="AA972" i="11"/>
  <c r="AB972" i="11"/>
  <c r="AD972" i="11"/>
  <c r="AC972" i="11"/>
  <c r="T972" i="11"/>
  <c r="G972" i="11"/>
  <c r="I972" i="11"/>
  <c r="R972" i="11"/>
  <c r="Y972" i="11"/>
  <c r="U972" i="11"/>
  <c r="H972" i="11"/>
  <c r="N972" i="11"/>
  <c r="Q972" i="11"/>
  <c r="O972" i="11"/>
  <c r="P972" i="11"/>
  <c r="W972" i="11"/>
  <c r="Z972" i="11"/>
  <c r="S972" i="11"/>
  <c r="V972" i="11"/>
  <c r="X972" i="11"/>
  <c r="J972" i="11"/>
  <c r="K972" i="11"/>
  <c r="L972" i="11"/>
  <c r="K176" i="14"/>
  <c r="W183" i="15" l="1"/>
  <c r="Y183" i="15"/>
  <c r="X183" i="15"/>
  <c r="G184" i="9"/>
  <c r="M183" i="15" s="1"/>
  <c r="P184" i="9"/>
  <c r="S183" i="15" s="1"/>
  <c r="I184" i="9"/>
  <c r="O183" i="15" s="1"/>
  <c r="O184" i="9"/>
  <c r="R183" i="15" s="1"/>
  <c r="AA184" i="9"/>
  <c r="Q133" i="14"/>
  <c r="S133" i="14" s="1"/>
  <c r="Q183" i="9"/>
  <c r="T182" i="15" s="1"/>
  <c r="V183" i="15"/>
  <c r="S182" i="9"/>
  <c r="U181" i="15" s="1"/>
  <c r="Q181" i="15"/>
  <c r="H184" i="9"/>
  <c r="N183" i="15" s="1"/>
  <c r="F184" i="9"/>
  <c r="L183" i="15" s="1"/>
  <c r="K184" i="9"/>
  <c r="P183" i="15" s="1"/>
  <c r="M183" i="9"/>
  <c r="Q182" i="15" s="1"/>
  <c r="G183" i="15"/>
  <c r="I183" i="15"/>
  <c r="H183" i="15"/>
  <c r="D184" i="15"/>
  <c r="J184" i="15" s="1"/>
  <c r="K183" i="15"/>
  <c r="J183" i="15"/>
  <c r="E974" i="11"/>
  <c r="F974" i="11" s="1"/>
  <c r="E185" i="9"/>
  <c r="R973" i="11"/>
  <c r="AB973" i="11"/>
  <c r="AA973" i="11"/>
  <c r="AC973" i="11"/>
  <c r="AD973" i="11"/>
  <c r="N973" i="11"/>
  <c r="S973" i="11"/>
  <c r="T973" i="11"/>
  <c r="I973" i="11"/>
  <c r="U973" i="11"/>
  <c r="Z973" i="11"/>
  <c r="G973" i="11"/>
  <c r="W973" i="11"/>
  <c r="K973" i="11"/>
  <c r="M973" i="11"/>
  <c r="L973" i="11"/>
  <c r="O973" i="11"/>
  <c r="Q973" i="11"/>
  <c r="P973" i="11"/>
  <c r="Y973" i="11"/>
  <c r="J973" i="11"/>
  <c r="V973" i="11"/>
  <c r="X973" i="11"/>
  <c r="H973" i="11"/>
  <c r="K177" i="14"/>
  <c r="Y184" i="15" l="1"/>
  <c r="V184" i="15"/>
  <c r="X184" i="15"/>
  <c r="F184" i="15"/>
  <c r="K185" i="9"/>
  <c r="P184" i="15" s="1"/>
  <c r="P185" i="9"/>
  <c r="S184" i="15" s="1"/>
  <c r="O185" i="9"/>
  <c r="R184" i="15" s="1"/>
  <c r="I185" i="9"/>
  <c r="O184" i="15" s="1"/>
  <c r="AA185" i="9"/>
  <c r="Q134" i="14"/>
  <c r="S134" i="14" s="1"/>
  <c r="S183" i="9"/>
  <c r="U182" i="15" s="1"/>
  <c r="M184" i="9"/>
  <c r="Q183" i="15" s="1"/>
  <c r="H184" i="15"/>
  <c r="Q184" i="9"/>
  <c r="T183" i="15" s="1"/>
  <c r="W184" i="15"/>
  <c r="F185" i="9"/>
  <c r="L184" i="15" s="1"/>
  <c r="G184" i="15"/>
  <c r="H185" i="9"/>
  <c r="N184" i="15" s="1"/>
  <c r="I184" i="15"/>
  <c r="K184" i="15"/>
  <c r="E186" i="9"/>
  <c r="G185" i="9"/>
  <c r="M184" i="15" s="1"/>
  <c r="D185" i="15"/>
  <c r="H185" i="15" s="1"/>
  <c r="E975" i="11"/>
  <c r="F975" i="11" s="1"/>
  <c r="L974" i="11"/>
  <c r="AA974" i="11"/>
  <c r="AB974" i="11"/>
  <c r="AC974" i="11"/>
  <c r="AD974" i="11"/>
  <c r="O974" i="11"/>
  <c r="X974" i="11"/>
  <c r="Q974" i="11"/>
  <c r="R974" i="11"/>
  <c r="H974" i="11"/>
  <c r="K974" i="11"/>
  <c r="N974" i="11"/>
  <c r="G974" i="11"/>
  <c r="J974" i="11"/>
  <c r="S974" i="11"/>
  <c r="Y974" i="11"/>
  <c r="V974" i="11"/>
  <c r="Z974" i="11"/>
  <c r="U974" i="11"/>
  <c r="I974" i="11"/>
  <c r="P974" i="11"/>
  <c r="W974" i="11"/>
  <c r="M974" i="11"/>
  <c r="T974" i="11"/>
  <c r="K178" i="14"/>
  <c r="H186" i="9" l="1"/>
  <c r="O186" i="9"/>
  <c r="P186" i="9"/>
  <c r="S185" i="15" s="1"/>
  <c r="I186" i="9"/>
  <c r="O185" i="15" s="1"/>
  <c r="AA186" i="9"/>
  <c r="Q135" i="14"/>
  <c r="S135" i="14" s="1"/>
  <c r="M185" i="9"/>
  <c r="Q184" i="15" s="1"/>
  <c r="V185" i="15"/>
  <c r="Q185" i="9"/>
  <c r="T184" i="15" s="1"/>
  <c r="S184" i="9"/>
  <c r="U183" i="15" s="1"/>
  <c r="W185" i="15"/>
  <c r="Y185" i="15"/>
  <c r="F186" i="9"/>
  <c r="L185" i="15" s="1"/>
  <c r="K186" i="9"/>
  <c r="P185" i="15" s="1"/>
  <c r="R185" i="15"/>
  <c r="G186" i="9"/>
  <c r="M185" i="15" s="1"/>
  <c r="G185" i="15"/>
  <c r="X185" i="15"/>
  <c r="F185" i="15"/>
  <c r="E976" i="11"/>
  <c r="F976" i="11" s="1"/>
  <c r="E187" i="9"/>
  <c r="K185" i="15"/>
  <c r="D186" i="15"/>
  <c r="H186" i="15" s="1"/>
  <c r="J185" i="15"/>
  <c r="I185" i="15"/>
  <c r="N975" i="11"/>
  <c r="AA975" i="11"/>
  <c r="AB975" i="11"/>
  <c r="AD975" i="11"/>
  <c r="AC975" i="11"/>
  <c r="X975" i="11"/>
  <c r="P975" i="11"/>
  <c r="I975" i="11"/>
  <c r="H975" i="11"/>
  <c r="V975" i="11"/>
  <c r="J975" i="11"/>
  <c r="T975" i="11"/>
  <c r="N185" i="15"/>
  <c r="Y975" i="11"/>
  <c r="L975" i="11"/>
  <c r="S975" i="11"/>
  <c r="Z975" i="11"/>
  <c r="M975" i="11"/>
  <c r="R975" i="11"/>
  <c r="O975" i="11"/>
  <c r="Q975" i="11"/>
  <c r="U975" i="11"/>
  <c r="K975" i="11"/>
  <c r="W975" i="11"/>
  <c r="G975" i="11"/>
  <c r="K179" i="14"/>
  <c r="Y186" i="15" l="1"/>
  <c r="V186" i="15"/>
  <c r="P187" i="9"/>
  <c r="S186" i="15" s="1"/>
  <c r="O187" i="9"/>
  <c r="R186" i="15" s="1"/>
  <c r="I187" i="9"/>
  <c r="O186" i="15" s="1"/>
  <c r="AA187" i="9"/>
  <c r="Q136" i="14"/>
  <c r="S136" i="14" s="1"/>
  <c r="S185" i="9"/>
  <c r="U184" i="15" s="1"/>
  <c r="W186" i="15"/>
  <c r="J186" i="15"/>
  <c r="Q186" i="9"/>
  <c r="T185" i="15" s="1"/>
  <c r="M186" i="9"/>
  <c r="F186" i="15"/>
  <c r="K186" i="15"/>
  <c r="G187" i="9"/>
  <c r="M186" i="15" s="1"/>
  <c r="F187" i="9"/>
  <c r="L186" i="15" s="1"/>
  <c r="K187" i="9"/>
  <c r="P186" i="15" s="1"/>
  <c r="G186" i="15"/>
  <c r="I186" i="15"/>
  <c r="X186" i="15"/>
  <c r="H187" i="9"/>
  <c r="N186" i="15" s="1"/>
  <c r="E188" i="9"/>
  <c r="D187" i="15"/>
  <c r="J187" i="15" s="1"/>
  <c r="E977" i="11"/>
  <c r="F977" i="11" s="1"/>
  <c r="AA976" i="11"/>
  <c r="AD976" i="11"/>
  <c r="AB976" i="11"/>
  <c r="AC976" i="11"/>
  <c r="Z976" i="11"/>
  <c r="H976" i="11"/>
  <c r="I976" i="11"/>
  <c r="K976" i="11"/>
  <c r="T976" i="11"/>
  <c r="Y976" i="11"/>
  <c r="U976" i="11"/>
  <c r="W976" i="11"/>
  <c r="J976" i="11"/>
  <c r="P976" i="11"/>
  <c r="X976" i="11"/>
  <c r="M976" i="11"/>
  <c r="R976" i="11"/>
  <c r="V976" i="11"/>
  <c r="Q976" i="11"/>
  <c r="S976" i="11"/>
  <c r="N976" i="11"/>
  <c r="L976" i="11"/>
  <c r="G976" i="11"/>
  <c r="O976" i="11"/>
  <c r="K180" i="14"/>
  <c r="G188" i="9" l="1"/>
  <c r="M187" i="15" s="1"/>
  <c r="P188" i="9"/>
  <c r="S187" i="15" s="1"/>
  <c r="O188" i="9"/>
  <c r="R187" i="15" s="1"/>
  <c r="I188" i="9"/>
  <c r="O187" i="15" s="1"/>
  <c r="AA188" i="9"/>
  <c r="Q137" i="14"/>
  <c r="S137" i="14" s="1"/>
  <c r="S186" i="9"/>
  <c r="U185" i="15" s="1"/>
  <c r="Q185" i="15"/>
  <c r="Y187" i="15"/>
  <c r="V187" i="15"/>
  <c r="F187" i="15"/>
  <c r="X187" i="15"/>
  <c r="I187" i="15"/>
  <c r="H187" i="15"/>
  <c r="Q187" i="9"/>
  <c r="T186" i="15" s="1"/>
  <c r="W187" i="15"/>
  <c r="G187" i="15"/>
  <c r="H188" i="9"/>
  <c r="N187" i="15" s="1"/>
  <c r="M187" i="9"/>
  <c r="Q186" i="15" s="1"/>
  <c r="K187" i="15"/>
  <c r="K188" i="9"/>
  <c r="P187" i="15" s="1"/>
  <c r="F188" i="9"/>
  <c r="L187" i="15" s="1"/>
  <c r="E189" i="9"/>
  <c r="E978" i="11"/>
  <c r="F978" i="11" s="1"/>
  <c r="D188" i="15"/>
  <c r="I188" i="15" s="1"/>
  <c r="L977" i="11"/>
  <c r="AA977" i="11"/>
  <c r="AC977" i="11"/>
  <c r="AB977" i="11"/>
  <c r="AD977" i="11"/>
  <c r="Q977" i="11"/>
  <c r="T977" i="11"/>
  <c r="X977" i="11"/>
  <c r="W188" i="15"/>
  <c r="Y188" i="15"/>
  <c r="N977" i="11"/>
  <c r="I977" i="11"/>
  <c r="R977" i="11"/>
  <c r="Z977" i="11"/>
  <c r="O977" i="11"/>
  <c r="K977" i="11"/>
  <c r="M977" i="11"/>
  <c r="W977" i="11"/>
  <c r="G977" i="11"/>
  <c r="H977" i="11"/>
  <c r="U977" i="11"/>
  <c r="S977" i="11"/>
  <c r="Y977" i="11"/>
  <c r="J977" i="11"/>
  <c r="P977" i="11"/>
  <c r="V977" i="11"/>
  <c r="K181" i="14"/>
  <c r="F189" i="9" l="1"/>
  <c r="L188" i="15" s="1"/>
  <c r="O189" i="9"/>
  <c r="R188" i="15" s="1"/>
  <c r="P189" i="9"/>
  <c r="S188" i="15" s="1"/>
  <c r="I189" i="9"/>
  <c r="O188" i="15" s="1"/>
  <c r="AA189" i="9"/>
  <c r="Q138" i="14"/>
  <c r="S138" i="14" s="1"/>
  <c r="S187" i="9"/>
  <c r="U186" i="15" s="1"/>
  <c r="Q188" i="9"/>
  <c r="T187" i="15" s="1"/>
  <c r="K189" i="9"/>
  <c r="P188" i="15" s="1"/>
  <c r="G189" i="9"/>
  <c r="M188" i="15" s="1"/>
  <c r="X188" i="15"/>
  <c r="H189" i="9"/>
  <c r="N188" i="15" s="1"/>
  <c r="V188" i="15"/>
  <c r="G188" i="15"/>
  <c r="K188" i="15"/>
  <c r="J188" i="15"/>
  <c r="F188" i="15"/>
  <c r="H188" i="15"/>
  <c r="E979" i="11"/>
  <c r="F979" i="11" s="1"/>
  <c r="M188" i="9"/>
  <c r="E190" i="9"/>
  <c r="D189" i="15"/>
  <c r="I189" i="15" s="1"/>
  <c r="M978" i="11"/>
  <c r="AA978" i="11"/>
  <c r="AB978" i="11"/>
  <c r="AC978" i="11"/>
  <c r="AD978" i="11"/>
  <c r="Y189" i="15"/>
  <c r="W978" i="11"/>
  <c r="P978" i="11"/>
  <c r="S978" i="11"/>
  <c r="V978" i="11"/>
  <c r="I978" i="11"/>
  <c r="X978" i="11"/>
  <c r="Y978" i="11"/>
  <c r="L978" i="11"/>
  <c r="Q978" i="11"/>
  <c r="N978" i="11"/>
  <c r="T978" i="11"/>
  <c r="H978" i="11"/>
  <c r="U978" i="11"/>
  <c r="G978" i="11"/>
  <c r="O978" i="11"/>
  <c r="K978" i="11"/>
  <c r="Z978" i="11"/>
  <c r="J978" i="11"/>
  <c r="R978" i="11"/>
  <c r="K182" i="14"/>
  <c r="G190" i="9" l="1"/>
  <c r="M189" i="15" s="1"/>
  <c r="P190" i="9"/>
  <c r="S189" i="15" s="1"/>
  <c r="I190" i="9"/>
  <c r="O189" i="15" s="1"/>
  <c r="O190" i="9"/>
  <c r="R189" i="15" s="1"/>
  <c r="AA190" i="9"/>
  <c r="Q139" i="14"/>
  <c r="S139" i="14" s="1"/>
  <c r="Q189" i="9"/>
  <c r="T188" i="15" s="1"/>
  <c r="S188" i="9"/>
  <c r="U187" i="15" s="1"/>
  <c r="M189" i="9"/>
  <c r="Q188" i="15" s="1"/>
  <c r="Q187" i="15"/>
  <c r="K190" i="9"/>
  <c r="P189" i="15" s="1"/>
  <c r="H189" i="15"/>
  <c r="F190" i="9"/>
  <c r="L189" i="15" s="1"/>
  <c r="H190" i="9"/>
  <c r="N189" i="15" s="1"/>
  <c r="W189" i="15"/>
  <c r="G189" i="15"/>
  <c r="E980" i="11"/>
  <c r="F980" i="11" s="1"/>
  <c r="V189" i="15"/>
  <c r="K189" i="15"/>
  <c r="E191" i="9"/>
  <c r="F191" i="9" s="1"/>
  <c r="L190" i="15" s="1"/>
  <c r="J189" i="15"/>
  <c r="D190" i="15"/>
  <c r="K190" i="15" s="1"/>
  <c r="X189" i="15"/>
  <c r="F189" i="15"/>
  <c r="AA979" i="11"/>
  <c r="AB979" i="11"/>
  <c r="AC979" i="11"/>
  <c r="AD979" i="11"/>
  <c r="Y979" i="11"/>
  <c r="X979" i="11"/>
  <c r="U979" i="11"/>
  <c r="R979" i="11"/>
  <c r="P979" i="11"/>
  <c r="S979" i="11"/>
  <c r="V979" i="11"/>
  <c r="I979" i="11"/>
  <c r="N979" i="11"/>
  <c r="K979" i="11"/>
  <c r="L979" i="11"/>
  <c r="J979" i="11"/>
  <c r="H979" i="11"/>
  <c r="T979" i="11"/>
  <c r="Z979" i="11"/>
  <c r="M979" i="11"/>
  <c r="Q979" i="11"/>
  <c r="W979" i="11"/>
  <c r="G979" i="11"/>
  <c r="O979" i="11"/>
  <c r="K183" i="14"/>
  <c r="K191" i="9" l="1"/>
  <c r="P190" i="15" s="1"/>
  <c r="P191" i="9"/>
  <c r="S190" i="15" s="1"/>
  <c r="O191" i="9"/>
  <c r="R190" i="15" s="1"/>
  <c r="I191" i="9"/>
  <c r="O190" i="15" s="1"/>
  <c r="AA191" i="9"/>
  <c r="Q140" i="14"/>
  <c r="S140" i="14" s="1"/>
  <c r="S189" i="9"/>
  <c r="U188" i="15" s="1"/>
  <c r="Q190" i="9"/>
  <c r="T189" i="15" s="1"/>
  <c r="W190" i="15"/>
  <c r="V190" i="15"/>
  <c r="F190" i="15"/>
  <c r="Y190" i="15"/>
  <c r="I190" i="15"/>
  <c r="M190" i="9"/>
  <c r="Q189" i="15" s="1"/>
  <c r="G190" i="15"/>
  <c r="H191" i="9"/>
  <c r="N190" i="15" s="1"/>
  <c r="H190" i="15"/>
  <c r="G191" i="9"/>
  <c r="M190" i="15" s="1"/>
  <c r="X190" i="15"/>
  <c r="J190" i="15"/>
  <c r="E981" i="11"/>
  <c r="F981" i="11" s="1"/>
  <c r="E192" i="9"/>
  <c r="D191" i="15"/>
  <c r="J191" i="15" s="1"/>
  <c r="AA980" i="11"/>
  <c r="AB980" i="11"/>
  <c r="AD980" i="11"/>
  <c r="AC980" i="11"/>
  <c r="X980" i="11"/>
  <c r="X191" i="15"/>
  <c r="H980" i="11"/>
  <c r="R980" i="11"/>
  <c r="S980" i="11"/>
  <c r="I980" i="11"/>
  <c r="U980" i="11"/>
  <c r="Q980" i="11"/>
  <c r="V980" i="11"/>
  <c r="J980" i="11"/>
  <c r="Y980" i="11"/>
  <c r="N980" i="11"/>
  <c r="O980" i="11"/>
  <c r="W980" i="11"/>
  <c r="M980" i="11"/>
  <c r="K980" i="11"/>
  <c r="P980" i="11"/>
  <c r="L980" i="11"/>
  <c r="T980" i="11"/>
  <c r="Z980" i="11"/>
  <c r="G980" i="11"/>
  <c r="K184" i="14"/>
  <c r="V191" i="15" l="1"/>
  <c r="O192" i="9"/>
  <c r="P192" i="9"/>
  <c r="S191" i="15" s="1"/>
  <c r="I192" i="9"/>
  <c r="O191" i="15" s="1"/>
  <c r="AA192" i="9"/>
  <c r="Q141" i="14"/>
  <c r="S141" i="14" s="1"/>
  <c r="S190" i="9"/>
  <c r="U189" i="15" s="1"/>
  <c r="Q191" i="9"/>
  <c r="T190" i="15" s="1"/>
  <c r="M191" i="9"/>
  <c r="Q190" i="15" s="1"/>
  <c r="G192" i="9"/>
  <c r="M191" i="15" s="1"/>
  <c r="Y191" i="15"/>
  <c r="I191" i="15"/>
  <c r="H192" i="9"/>
  <c r="N191" i="15" s="1"/>
  <c r="G191" i="15"/>
  <c r="F192" i="9"/>
  <c r="L191" i="15" s="1"/>
  <c r="F191" i="15"/>
  <c r="E982" i="11"/>
  <c r="F982" i="11" s="1"/>
  <c r="K192" i="9"/>
  <c r="P191" i="15" s="1"/>
  <c r="H191" i="15"/>
  <c r="K191" i="15"/>
  <c r="D192" i="15"/>
  <c r="J192" i="15" s="1"/>
  <c r="W191" i="15"/>
  <c r="E193" i="9"/>
  <c r="H981" i="11"/>
  <c r="AB981" i="11"/>
  <c r="AA981" i="11"/>
  <c r="AC981" i="11"/>
  <c r="AD981" i="11"/>
  <c r="Z981" i="11"/>
  <c r="K981" i="11"/>
  <c r="T981" i="11"/>
  <c r="U981" i="11"/>
  <c r="W981" i="11"/>
  <c r="R981" i="11"/>
  <c r="S981" i="11"/>
  <c r="P981" i="11"/>
  <c r="G981" i="11"/>
  <c r="X981" i="11"/>
  <c r="O981" i="11"/>
  <c r="L981" i="11"/>
  <c r="Y981" i="11"/>
  <c r="J981" i="11"/>
  <c r="I981" i="11"/>
  <c r="N981" i="11"/>
  <c r="V981" i="11"/>
  <c r="M981" i="11"/>
  <c r="Q981" i="11"/>
  <c r="K185" i="14"/>
  <c r="Q192" i="9" l="1"/>
  <c r="T191" i="15" s="1"/>
  <c r="G193" i="9"/>
  <c r="M192" i="15" s="1"/>
  <c r="P193" i="9"/>
  <c r="S192" i="15" s="1"/>
  <c r="I193" i="9"/>
  <c r="O192" i="15" s="1"/>
  <c r="O193" i="9"/>
  <c r="R192" i="15" s="1"/>
  <c r="AA193" i="9"/>
  <c r="Q142" i="14"/>
  <c r="S142" i="14" s="1"/>
  <c r="R191" i="15"/>
  <c r="S191" i="9"/>
  <c r="U190" i="15" s="1"/>
  <c r="X192" i="15"/>
  <c r="W192" i="15"/>
  <c r="V192" i="15"/>
  <c r="F193" i="9"/>
  <c r="L192" i="15" s="1"/>
  <c r="G192" i="15"/>
  <c r="I192" i="15"/>
  <c r="Y192" i="15"/>
  <c r="M192" i="9"/>
  <c r="F192" i="15"/>
  <c r="H193" i="9"/>
  <c r="N192" i="15" s="1"/>
  <c r="H192" i="15"/>
  <c r="E983" i="11"/>
  <c r="F983" i="11" s="1"/>
  <c r="E194" i="9"/>
  <c r="K193" i="9"/>
  <c r="P192" i="15" s="1"/>
  <c r="K192" i="15"/>
  <c r="D193" i="15"/>
  <c r="H193" i="15" s="1"/>
  <c r="M982" i="11"/>
  <c r="AA982" i="11"/>
  <c r="AB982" i="11"/>
  <c r="AC982" i="11"/>
  <c r="AD982" i="11"/>
  <c r="X982" i="11"/>
  <c r="T982" i="11"/>
  <c r="K982" i="11"/>
  <c r="L982" i="11"/>
  <c r="I982" i="11"/>
  <c r="Z982" i="11"/>
  <c r="O982" i="11"/>
  <c r="R982" i="11"/>
  <c r="S982" i="11"/>
  <c r="W982" i="11"/>
  <c r="J982" i="11"/>
  <c r="G982" i="11"/>
  <c r="U982" i="11"/>
  <c r="Q982" i="11"/>
  <c r="V982" i="11"/>
  <c r="Y982" i="11"/>
  <c r="H982" i="11"/>
  <c r="P982" i="11"/>
  <c r="N982" i="11"/>
  <c r="K186" i="14"/>
  <c r="V193" i="15" l="1"/>
  <c r="S192" i="9"/>
  <c r="U191" i="15" s="1"/>
  <c r="P194" i="9"/>
  <c r="S193" i="15" s="1"/>
  <c r="O194" i="9"/>
  <c r="R193" i="15" s="1"/>
  <c r="I194" i="9"/>
  <c r="O193" i="15" s="1"/>
  <c r="AA194" i="9"/>
  <c r="Q143" i="14"/>
  <c r="S143" i="14" s="1"/>
  <c r="Q193" i="9"/>
  <c r="T192" i="15" s="1"/>
  <c r="X193" i="15"/>
  <c r="H194" i="9"/>
  <c r="N193" i="15" s="1"/>
  <c r="F193" i="15"/>
  <c r="Y193" i="15"/>
  <c r="K193" i="15"/>
  <c r="K194" i="9"/>
  <c r="P193" i="15" s="1"/>
  <c r="F194" i="9"/>
  <c r="L193" i="15" s="1"/>
  <c r="G193" i="15"/>
  <c r="W193" i="15"/>
  <c r="Q191" i="15"/>
  <c r="J193" i="15"/>
  <c r="I193" i="15"/>
  <c r="M193" i="9"/>
  <c r="Q192" i="15" s="1"/>
  <c r="D194" i="15"/>
  <c r="J194" i="15" s="1"/>
  <c r="G194" i="9"/>
  <c r="M193" i="15" s="1"/>
  <c r="E984" i="11"/>
  <c r="F984" i="11" s="1"/>
  <c r="E195" i="9"/>
  <c r="F195" i="9" s="1"/>
  <c r="L194" i="15" s="1"/>
  <c r="H983" i="11"/>
  <c r="AA983" i="11"/>
  <c r="AD983" i="11"/>
  <c r="AB983" i="11"/>
  <c r="AC983" i="11"/>
  <c r="P983" i="11"/>
  <c r="I983" i="11"/>
  <c r="Y983" i="11"/>
  <c r="X983" i="11"/>
  <c r="V983" i="11"/>
  <c r="J983" i="11"/>
  <c r="N983" i="11"/>
  <c r="L983" i="11"/>
  <c r="S983" i="11"/>
  <c r="T983" i="11"/>
  <c r="Z983" i="11"/>
  <c r="M983" i="11"/>
  <c r="O983" i="11"/>
  <c r="Q983" i="11"/>
  <c r="R983" i="11"/>
  <c r="U983" i="11"/>
  <c r="W983" i="11"/>
  <c r="G983" i="11"/>
  <c r="K983" i="11"/>
  <c r="K187" i="14"/>
  <c r="H194" i="15" l="1"/>
  <c r="X194" i="15"/>
  <c r="V194" i="15"/>
  <c r="I194" i="15"/>
  <c r="K194" i="15"/>
  <c r="K195" i="9"/>
  <c r="P194" i="15" s="1"/>
  <c r="O195" i="9"/>
  <c r="R194" i="15" s="1"/>
  <c r="P195" i="9"/>
  <c r="S194" i="15" s="1"/>
  <c r="I195" i="9"/>
  <c r="O194" i="15" s="1"/>
  <c r="AA195" i="9"/>
  <c r="Q194" i="9"/>
  <c r="T193" i="15" s="1"/>
  <c r="Q144" i="14"/>
  <c r="S144" i="14" s="1"/>
  <c r="W194" i="15"/>
  <c r="S193" i="9"/>
  <c r="U192" i="15" s="1"/>
  <c r="G194" i="15"/>
  <c r="Y194" i="15"/>
  <c r="H195" i="9"/>
  <c r="N194" i="15" s="1"/>
  <c r="F194" i="15"/>
  <c r="G195" i="9"/>
  <c r="M194" i="9"/>
  <c r="Q193" i="15" s="1"/>
  <c r="E196" i="9"/>
  <c r="D195" i="15"/>
  <c r="I195" i="15" s="1"/>
  <c r="E985" i="11"/>
  <c r="F985" i="11" s="1"/>
  <c r="AA984" i="11"/>
  <c r="AB984" i="11"/>
  <c r="AC984" i="11"/>
  <c r="AD984" i="11"/>
  <c r="Y984" i="11"/>
  <c r="Y195" i="15"/>
  <c r="P984" i="11"/>
  <c r="O984" i="11"/>
  <c r="M984" i="11"/>
  <c r="W984" i="11"/>
  <c r="U984" i="11"/>
  <c r="R984" i="11"/>
  <c r="V984" i="11"/>
  <c r="X984" i="11"/>
  <c r="H984" i="11"/>
  <c r="L984" i="11"/>
  <c r="K984" i="11"/>
  <c r="T984" i="11"/>
  <c r="S984" i="11"/>
  <c r="N984" i="11"/>
  <c r="J984" i="11"/>
  <c r="I984" i="11"/>
  <c r="Q984" i="11"/>
  <c r="Z984" i="11"/>
  <c r="G984" i="11"/>
  <c r="K188" i="14"/>
  <c r="V195" i="15" l="1"/>
  <c r="G196" i="9"/>
  <c r="M195" i="15" s="1"/>
  <c r="P196" i="9"/>
  <c r="S195" i="15" s="1"/>
  <c r="O196" i="9"/>
  <c r="R195" i="15" s="1"/>
  <c r="I196" i="9"/>
  <c r="O195" i="15" s="1"/>
  <c r="AA196" i="9"/>
  <c r="Q145" i="14"/>
  <c r="S145" i="14" s="1"/>
  <c r="S194" i="9"/>
  <c r="U193" i="15" s="1"/>
  <c r="K196" i="9"/>
  <c r="M195" i="9"/>
  <c r="M194" i="15"/>
  <c r="Q195" i="9"/>
  <c r="T194" i="15" s="1"/>
  <c r="F196" i="9"/>
  <c r="L195" i="15" s="1"/>
  <c r="F195" i="15"/>
  <c r="X195" i="15"/>
  <c r="H196" i="9"/>
  <c r="N195" i="15" s="1"/>
  <c r="G195" i="15"/>
  <c r="E986" i="11"/>
  <c r="F986" i="11" s="1"/>
  <c r="H195" i="15"/>
  <c r="D196" i="15"/>
  <c r="J196" i="15" s="1"/>
  <c r="K195" i="15"/>
  <c r="W195" i="15"/>
  <c r="E197" i="9"/>
  <c r="J195" i="15"/>
  <c r="G985" i="11"/>
  <c r="AA985" i="11"/>
  <c r="AC985" i="11"/>
  <c r="AB985" i="11"/>
  <c r="AD985" i="11"/>
  <c r="Y985" i="11"/>
  <c r="P195" i="15"/>
  <c r="M985" i="11"/>
  <c r="Q985" i="11"/>
  <c r="U985" i="11"/>
  <c r="W985" i="11"/>
  <c r="J985" i="11"/>
  <c r="I985" i="11"/>
  <c r="P985" i="11"/>
  <c r="V985" i="11"/>
  <c r="T985" i="11"/>
  <c r="X985" i="11"/>
  <c r="H985" i="11"/>
  <c r="N985" i="11"/>
  <c r="L985" i="11"/>
  <c r="R985" i="11"/>
  <c r="S985" i="11"/>
  <c r="Z985" i="11"/>
  <c r="O985" i="11"/>
  <c r="K985" i="11"/>
  <c r="K189" i="14"/>
  <c r="F197" i="9" l="1"/>
  <c r="L196" i="15" s="1"/>
  <c r="P197" i="9"/>
  <c r="O197" i="9"/>
  <c r="I197" i="9"/>
  <c r="O196" i="15" s="1"/>
  <c r="AA197" i="9"/>
  <c r="Q146" i="14"/>
  <c r="S146" i="14" s="1"/>
  <c r="S195" i="9"/>
  <c r="U194" i="15" s="1"/>
  <c r="Q194" i="15"/>
  <c r="Q196" i="9"/>
  <c r="T195" i="15" s="1"/>
  <c r="Y196" i="15"/>
  <c r="F196" i="15"/>
  <c r="M196" i="9"/>
  <c r="Q195" i="15" s="1"/>
  <c r="H197" i="9"/>
  <c r="N196" i="15" s="1"/>
  <c r="K197" i="9"/>
  <c r="P196" i="15" s="1"/>
  <c r="G196" i="15"/>
  <c r="K196" i="15"/>
  <c r="X196" i="15"/>
  <c r="V196" i="15"/>
  <c r="I196" i="15"/>
  <c r="H196" i="15"/>
  <c r="E987" i="11"/>
  <c r="F987" i="11" s="1"/>
  <c r="E198" i="9"/>
  <c r="H198" i="9" s="1"/>
  <c r="D197" i="15"/>
  <c r="I197" i="15" s="1"/>
  <c r="W196" i="15"/>
  <c r="G197" i="9"/>
  <c r="M196" i="15" s="1"/>
  <c r="S196" i="15"/>
  <c r="M986" i="11"/>
  <c r="AA986" i="11"/>
  <c r="AB986" i="11"/>
  <c r="AC986" i="11"/>
  <c r="AD986" i="11"/>
  <c r="Z986" i="11"/>
  <c r="I986" i="11"/>
  <c r="S986" i="11"/>
  <c r="J986" i="11"/>
  <c r="Y986" i="11"/>
  <c r="P986" i="11"/>
  <c r="V986" i="11"/>
  <c r="K986" i="11"/>
  <c r="R986" i="11"/>
  <c r="N986" i="11"/>
  <c r="W986" i="11"/>
  <c r="H986" i="11"/>
  <c r="Q986" i="11"/>
  <c r="T986" i="11"/>
  <c r="U986" i="11"/>
  <c r="L986" i="11"/>
  <c r="X986" i="11"/>
  <c r="O986" i="11"/>
  <c r="G986" i="11"/>
  <c r="K190" i="14"/>
  <c r="J197" i="15" l="1"/>
  <c r="O198" i="9"/>
  <c r="P198" i="9"/>
  <c r="S197" i="15" s="1"/>
  <c r="I198" i="9"/>
  <c r="O197" i="15" s="1"/>
  <c r="AA198" i="9"/>
  <c r="Q147" i="14"/>
  <c r="S147" i="14" s="1"/>
  <c r="W197" i="15"/>
  <c r="G197" i="15"/>
  <c r="Q197" i="9"/>
  <c r="T196" i="15" s="1"/>
  <c r="X197" i="15"/>
  <c r="R196" i="15"/>
  <c r="S196" i="9"/>
  <c r="U195" i="15" s="1"/>
  <c r="F197" i="15"/>
  <c r="K198" i="9"/>
  <c r="P197" i="15" s="1"/>
  <c r="F198" i="9"/>
  <c r="L197" i="15" s="1"/>
  <c r="G198" i="9"/>
  <c r="M197" i="15" s="1"/>
  <c r="M197" i="9"/>
  <c r="Q196" i="15" s="1"/>
  <c r="Y197" i="15"/>
  <c r="H197" i="15"/>
  <c r="E988" i="11"/>
  <c r="F988" i="11" s="1"/>
  <c r="E199" i="9"/>
  <c r="K197" i="15"/>
  <c r="D198" i="15"/>
  <c r="H198" i="15" s="1"/>
  <c r="V197" i="15"/>
  <c r="O987" i="11"/>
  <c r="AC987" i="11"/>
  <c r="AD987" i="11"/>
  <c r="AA987" i="11"/>
  <c r="AB987" i="11"/>
  <c r="U987" i="11"/>
  <c r="K987" i="11"/>
  <c r="Y987" i="11"/>
  <c r="X987" i="11"/>
  <c r="N197" i="15"/>
  <c r="R987" i="11"/>
  <c r="N987" i="11"/>
  <c r="S987" i="11"/>
  <c r="J987" i="11"/>
  <c r="V987" i="11"/>
  <c r="Q987" i="11"/>
  <c r="T987" i="11"/>
  <c r="P987" i="11"/>
  <c r="W987" i="11"/>
  <c r="G987" i="11"/>
  <c r="H987" i="11"/>
  <c r="I987" i="11"/>
  <c r="Z987" i="11"/>
  <c r="M987" i="11"/>
  <c r="L987" i="11"/>
  <c r="K191" i="14"/>
  <c r="Q198" i="9" l="1"/>
  <c r="T197" i="15" s="1"/>
  <c r="V198" i="15"/>
  <c r="H199" i="9"/>
  <c r="N198" i="15" s="1"/>
  <c r="P199" i="9"/>
  <c r="S198" i="15" s="1"/>
  <c r="I199" i="9"/>
  <c r="O198" i="15" s="1"/>
  <c r="O199" i="9"/>
  <c r="R198" i="15" s="1"/>
  <c r="AA199" i="9"/>
  <c r="Q148" i="14"/>
  <c r="S148" i="14" s="1"/>
  <c r="S197" i="9"/>
  <c r="U196" i="15" s="1"/>
  <c r="F199" i="9"/>
  <c r="L198" i="15" s="1"/>
  <c r="K199" i="9"/>
  <c r="P198" i="15" s="1"/>
  <c r="F198" i="15"/>
  <c r="M198" i="9"/>
  <c r="S198" i="9" s="1"/>
  <c r="U197" i="15" s="1"/>
  <c r="G199" i="9"/>
  <c r="M198" i="15" s="1"/>
  <c r="I198" i="15"/>
  <c r="R197" i="15"/>
  <c r="X198" i="15"/>
  <c r="Y198" i="15"/>
  <c r="G198" i="15"/>
  <c r="K198" i="15"/>
  <c r="J198" i="15"/>
  <c r="E200" i="9"/>
  <c r="D199" i="15"/>
  <c r="K199" i="15" s="1"/>
  <c r="E989" i="11"/>
  <c r="F989" i="11" s="1"/>
  <c r="W198" i="15"/>
  <c r="M988" i="11"/>
  <c r="AA988" i="11"/>
  <c r="AB988" i="11"/>
  <c r="AD988" i="11"/>
  <c r="AC988" i="11"/>
  <c r="H988" i="11"/>
  <c r="X988" i="11"/>
  <c r="Z988" i="11"/>
  <c r="S988" i="11"/>
  <c r="Y988" i="11"/>
  <c r="P988" i="11"/>
  <c r="V988" i="11"/>
  <c r="T988" i="11"/>
  <c r="U988" i="11"/>
  <c r="W988" i="11"/>
  <c r="J988" i="11"/>
  <c r="K988" i="11"/>
  <c r="N988" i="11"/>
  <c r="I988" i="11"/>
  <c r="O988" i="11"/>
  <c r="R988" i="11"/>
  <c r="L988" i="11"/>
  <c r="G988" i="11"/>
  <c r="Q988" i="11"/>
  <c r="K192" i="14"/>
  <c r="W199" i="15" l="1"/>
  <c r="H200" i="9"/>
  <c r="P200" i="9"/>
  <c r="S199" i="15" s="1"/>
  <c r="O200" i="9"/>
  <c r="I200" i="9"/>
  <c r="AA200" i="9"/>
  <c r="Q149" i="14"/>
  <c r="S149" i="14" s="1"/>
  <c r="Q197" i="15"/>
  <c r="K200" i="9"/>
  <c r="P199" i="15" s="1"/>
  <c r="M199" i="9"/>
  <c r="Q198" i="15" s="1"/>
  <c r="O199" i="15"/>
  <c r="F200" i="9"/>
  <c r="L199" i="15" s="1"/>
  <c r="Q199" i="9"/>
  <c r="T198" i="15" s="1"/>
  <c r="Y199" i="15"/>
  <c r="H199" i="15"/>
  <c r="V199" i="15"/>
  <c r="G199" i="15"/>
  <c r="I199" i="15"/>
  <c r="F199" i="15"/>
  <c r="E990" i="11"/>
  <c r="F990" i="11" s="1"/>
  <c r="X199" i="15"/>
  <c r="E201" i="9"/>
  <c r="G200" i="9"/>
  <c r="M199" i="15" s="1"/>
  <c r="J199" i="15"/>
  <c r="D200" i="15"/>
  <c r="K200" i="15" s="1"/>
  <c r="I989" i="11"/>
  <c r="AA989" i="11"/>
  <c r="AC989" i="11"/>
  <c r="AB989" i="11"/>
  <c r="AD989" i="11"/>
  <c r="X989" i="11"/>
  <c r="N199" i="15"/>
  <c r="G989" i="11"/>
  <c r="Y989" i="11"/>
  <c r="J989" i="11"/>
  <c r="W989" i="11"/>
  <c r="Q989" i="11"/>
  <c r="R989" i="11"/>
  <c r="K989" i="11"/>
  <c r="P989" i="11"/>
  <c r="S989" i="11"/>
  <c r="T989" i="11"/>
  <c r="V989" i="11"/>
  <c r="U989" i="11"/>
  <c r="H989" i="11"/>
  <c r="M989" i="11"/>
  <c r="L989" i="11"/>
  <c r="Z989" i="11"/>
  <c r="O989" i="11"/>
  <c r="N989" i="11"/>
  <c r="K193" i="14"/>
  <c r="J200" i="15" l="1"/>
  <c r="K201" i="9"/>
  <c r="P200" i="15" s="1"/>
  <c r="O201" i="9"/>
  <c r="R200" i="15" s="1"/>
  <c r="P201" i="9"/>
  <c r="I201" i="9"/>
  <c r="AA201" i="9"/>
  <c r="Q200" i="9"/>
  <c r="T199" i="15" s="1"/>
  <c r="Q150" i="14"/>
  <c r="S150" i="14" s="1"/>
  <c r="S199" i="9"/>
  <c r="U198" i="15" s="1"/>
  <c r="M200" i="9"/>
  <c r="W200" i="15"/>
  <c r="Y200" i="15"/>
  <c r="V200" i="15"/>
  <c r="R199" i="15"/>
  <c r="X200" i="15"/>
  <c r="H201" i="9"/>
  <c r="N200" i="15" s="1"/>
  <c r="G200" i="15"/>
  <c r="S200" i="15"/>
  <c r="G201" i="9"/>
  <c r="M200" i="15" s="1"/>
  <c r="F200" i="15"/>
  <c r="I200" i="15"/>
  <c r="H200" i="15"/>
  <c r="O200" i="15"/>
  <c r="F201" i="9"/>
  <c r="L200" i="15" s="1"/>
  <c r="E991" i="11"/>
  <c r="F991" i="11" s="1"/>
  <c r="E202" i="9"/>
  <c r="D201" i="15"/>
  <c r="I201" i="15" s="1"/>
  <c r="T990" i="11"/>
  <c r="AA990" i="11"/>
  <c r="AB990" i="11"/>
  <c r="AC990" i="11"/>
  <c r="AD990" i="11"/>
  <c r="V990" i="11"/>
  <c r="Z990" i="11"/>
  <c r="O990" i="11"/>
  <c r="I990" i="11"/>
  <c r="X990" i="11"/>
  <c r="Q990" i="11"/>
  <c r="L990" i="11"/>
  <c r="P990" i="11"/>
  <c r="W201" i="15"/>
  <c r="W990" i="11"/>
  <c r="G990" i="11"/>
  <c r="M990" i="11"/>
  <c r="J990" i="11"/>
  <c r="U990" i="11"/>
  <c r="K990" i="11"/>
  <c r="R990" i="11"/>
  <c r="N990" i="11"/>
  <c r="S990" i="11"/>
  <c r="Y990" i="11"/>
  <c r="H990" i="11"/>
  <c r="K194" i="14"/>
  <c r="Y201" i="15" l="1"/>
  <c r="S200" i="9"/>
  <c r="U199" i="15" s="1"/>
  <c r="P202" i="9"/>
  <c r="S201" i="15" s="1"/>
  <c r="I202" i="9"/>
  <c r="O201" i="15" s="1"/>
  <c r="O202" i="9"/>
  <c r="R201" i="15" s="1"/>
  <c r="AA202" i="9"/>
  <c r="Q151" i="14"/>
  <c r="S151" i="14" s="1"/>
  <c r="Q199" i="15"/>
  <c r="X201" i="15"/>
  <c r="F202" i="9"/>
  <c r="L201" i="15" s="1"/>
  <c r="Q201" i="9"/>
  <c r="T200" i="15" s="1"/>
  <c r="K202" i="9"/>
  <c r="P201" i="15" s="1"/>
  <c r="H202" i="9"/>
  <c r="N201" i="15" s="1"/>
  <c r="G201" i="15"/>
  <c r="H201" i="15"/>
  <c r="M201" i="9"/>
  <c r="Q200" i="15" s="1"/>
  <c r="J201" i="15"/>
  <c r="V201" i="15"/>
  <c r="K201" i="15"/>
  <c r="F201" i="15"/>
  <c r="E992" i="11"/>
  <c r="F992" i="11" s="1"/>
  <c r="G202" i="9"/>
  <c r="M201" i="15" s="1"/>
  <c r="D202" i="15"/>
  <c r="J202" i="15" s="1"/>
  <c r="E203" i="9"/>
  <c r="AA991" i="11"/>
  <c r="AC991" i="11"/>
  <c r="AD991" i="11"/>
  <c r="AB991" i="11"/>
  <c r="Y991" i="11"/>
  <c r="M991" i="11"/>
  <c r="W991" i="11"/>
  <c r="K991" i="11"/>
  <c r="T991" i="11"/>
  <c r="G991" i="11"/>
  <c r="Z991" i="11"/>
  <c r="R991" i="11"/>
  <c r="V991" i="11"/>
  <c r="X991" i="11"/>
  <c r="H991" i="11"/>
  <c r="U991" i="11"/>
  <c r="I991" i="11"/>
  <c r="L991" i="11"/>
  <c r="S991" i="11"/>
  <c r="P991" i="11"/>
  <c r="J991" i="11"/>
  <c r="O991" i="11"/>
  <c r="Q991" i="11"/>
  <c r="N991" i="11"/>
  <c r="K195" i="14"/>
  <c r="H203" i="9" l="1"/>
  <c r="N202" i="15" s="1"/>
  <c r="P203" i="9"/>
  <c r="O203" i="9"/>
  <c r="R202" i="15" s="1"/>
  <c r="I203" i="9"/>
  <c r="O202" i="15" s="1"/>
  <c r="AA203" i="9"/>
  <c r="Q152" i="14"/>
  <c r="S152" i="14" s="1"/>
  <c r="S201" i="9"/>
  <c r="U200" i="15" s="1"/>
  <c r="X202" i="15"/>
  <c r="Q202" i="9"/>
  <c r="T201" i="15" s="1"/>
  <c r="Y202" i="15"/>
  <c r="G202" i="15"/>
  <c r="S202" i="15"/>
  <c r="H202" i="15"/>
  <c r="V202" i="15"/>
  <c r="I202" i="15"/>
  <c r="K202" i="15"/>
  <c r="W202" i="15"/>
  <c r="K203" i="9"/>
  <c r="P202" i="15" s="1"/>
  <c r="F202" i="15"/>
  <c r="D203" i="15"/>
  <c r="I203" i="15" s="1"/>
  <c r="G203" i="9"/>
  <c r="M202" i="15" s="1"/>
  <c r="E993" i="11"/>
  <c r="F993" i="11" s="1"/>
  <c r="E204" i="9"/>
  <c r="H204" i="9" s="1"/>
  <c r="M202" i="9"/>
  <c r="Q201" i="15" s="1"/>
  <c r="F203" i="9"/>
  <c r="L202" i="15" s="1"/>
  <c r="J203" i="15"/>
  <c r="Y992" i="11"/>
  <c r="AA992" i="11"/>
  <c r="AD992" i="11"/>
  <c r="AB992" i="11"/>
  <c r="AC992" i="11"/>
  <c r="G992" i="11"/>
  <c r="S992" i="11"/>
  <c r="Z992" i="11"/>
  <c r="K992" i="11"/>
  <c r="T992" i="11"/>
  <c r="R992" i="11"/>
  <c r="V992" i="11"/>
  <c r="L992" i="11"/>
  <c r="X992" i="11"/>
  <c r="P992" i="11"/>
  <c r="Q992" i="11"/>
  <c r="H992" i="11"/>
  <c r="J992" i="11"/>
  <c r="I992" i="11"/>
  <c r="U992" i="11"/>
  <c r="O992" i="11"/>
  <c r="N992" i="11"/>
  <c r="W992" i="11"/>
  <c r="M992" i="11"/>
  <c r="K196" i="14"/>
  <c r="O204" i="9" l="1"/>
  <c r="P204" i="9"/>
  <c r="S203" i="15" s="1"/>
  <c r="I204" i="9"/>
  <c r="O203" i="15" s="1"/>
  <c r="AA204" i="9"/>
  <c r="Q153" i="14"/>
  <c r="S153" i="14" s="1"/>
  <c r="Q203" i="9"/>
  <c r="T202" i="15" s="1"/>
  <c r="H203" i="15"/>
  <c r="Y203" i="15"/>
  <c r="M203" i="9"/>
  <c r="Q202" i="15" s="1"/>
  <c r="F204" i="9"/>
  <c r="L203" i="15" s="1"/>
  <c r="X203" i="15"/>
  <c r="W203" i="15"/>
  <c r="S202" i="9"/>
  <c r="U201" i="15" s="1"/>
  <c r="K204" i="9"/>
  <c r="P203" i="15" s="1"/>
  <c r="K203" i="15"/>
  <c r="F203" i="15"/>
  <c r="G204" i="9"/>
  <c r="M203" i="15" s="1"/>
  <c r="E205" i="9"/>
  <c r="K205" i="9" s="1"/>
  <c r="P204" i="15" s="1"/>
  <c r="D204" i="15"/>
  <c r="K204" i="15" s="1"/>
  <c r="G203" i="15"/>
  <c r="V203" i="15"/>
  <c r="E994" i="11"/>
  <c r="F994" i="11" s="1"/>
  <c r="T993" i="11"/>
  <c r="AA993" i="11"/>
  <c r="AC993" i="11"/>
  <c r="AB993" i="11"/>
  <c r="AD993" i="11"/>
  <c r="O993" i="11"/>
  <c r="N203" i="15"/>
  <c r="Z993" i="11"/>
  <c r="K993" i="11"/>
  <c r="Q993" i="11"/>
  <c r="U993" i="11"/>
  <c r="I993" i="11"/>
  <c r="R993" i="11"/>
  <c r="W993" i="11"/>
  <c r="G993" i="11"/>
  <c r="P993" i="11"/>
  <c r="X993" i="11"/>
  <c r="H993" i="11"/>
  <c r="M993" i="11"/>
  <c r="V993" i="11"/>
  <c r="N993" i="11"/>
  <c r="S993" i="11"/>
  <c r="Y993" i="11"/>
  <c r="J993" i="11"/>
  <c r="L993" i="11"/>
  <c r="K197" i="14"/>
  <c r="Q204" i="9" l="1"/>
  <c r="T203" i="15" s="1"/>
  <c r="R203" i="15"/>
  <c r="F205" i="9"/>
  <c r="L204" i="15" s="1"/>
  <c r="H205" i="9"/>
  <c r="N204" i="15" s="1"/>
  <c r="P205" i="9"/>
  <c r="S204" i="15" s="1"/>
  <c r="O205" i="9"/>
  <c r="I205" i="9"/>
  <c r="O204" i="15" s="1"/>
  <c r="AA205" i="9"/>
  <c r="Q154" i="14"/>
  <c r="S154" i="14" s="1"/>
  <c r="S203" i="9"/>
  <c r="U202" i="15" s="1"/>
  <c r="M204" i="9"/>
  <c r="Q203" i="15" s="1"/>
  <c r="Y204" i="15"/>
  <c r="I204" i="15"/>
  <c r="X204" i="15"/>
  <c r="G204" i="15"/>
  <c r="H204" i="15"/>
  <c r="W204" i="15"/>
  <c r="G205" i="9"/>
  <c r="M204" i="15" s="1"/>
  <c r="J204" i="15"/>
  <c r="V204" i="15"/>
  <c r="F204" i="15"/>
  <c r="E206" i="9"/>
  <c r="E995" i="11"/>
  <c r="F995" i="11" s="1"/>
  <c r="D205" i="15"/>
  <c r="K205" i="15" s="1"/>
  <c r="P994" i="11"/>
  <c r="AA994" i="11"/>
  <c r="AB994" i="11"/>
  <c r="AC994" i="11"/>
  <c r="AD994" i="11"/>
  <c r="M994" i="11"/>
  <c r="I994" i="11"/>
  <c r="O994" i="11"/>
  <c r="S994" i="11"/>
  <c r="K994" i="11"/>
  <c r="W994" i="11"/>
  <c r="Z994" i="11"/>
  <c r="G994" i="11"/>
  <c r="J994" i="11"/>
  <c r="U994" i="11"/>
  <c r="T994" i="11"/>
  <c r="L994" i="11"/>
  <c r="Q994" i="11"/>
  <c r="Y994" i="11"/>
  <c r="R994" i="11"/>
  <c r="V994" i="11"/>
  <c r="X994" i="11"/>
  <c r="H994" i="11"/>
  <c r="N994" i="11"/>
  <c r="K198" i="14"/>
  <c r="V205" i="15" l="1"/>
  <c r="Y205" i="15"/>
  <c r="Q205" i="9"/>
  <c r="T204" i="15" s="1"/>
  <c r="R204" i="15"/>
  <c r="W205" i="15"/>
  <c r="X205" i="15"/>
  <c r="K206" i="9"/>
  <c r="P205" i="15" s="1"/>
  <c r="P206" i="9"/>
  <c r="S205" i="15" s="1"/>
  <c r="O206" i="9"/>
  <c r="R205" i="15" s="1"/>
  <c r="I206" i="9"/>
  <c r="O205" i="15" s="1"/>
  <c r="AA206" i="9"/>
  <c r="S204" i="9"/>
  <c r="U203" i="15" s="1"/>
  <c r="Q155" i="14"/>
  <c r="S155" i="14" s="1"/>
  <c r="M205" i="9"/>
  <c r="Q204" i="15" s="1"/>
  <c r="F206" i="9"/>
  <c r="L205" i="15" s="1"/>
  <c r="G206" i="9"/>
  <c r="M205" i="15" s="1"/>
  <c r="H205" i="15"/>
  <c r="H206" i="9"/>
  <c r="N205" i="15" s="1"/>
  <c r="F205" i="15"/>
  <c r="J205" i="15"/>
  <c r="G205" i="15"/>
  <c r="E207" i="9"/>
  <c r="I205" i="15"/>
  <c r="E996" i="11"/>
  <c r="F996" i="11" s="1"/>
  <c r="D206" i="15"/>
  <c r="K206" i="15" s="1"/>
  <c r="Q995" i="11"/>
  <c r="AD995" i="11"/>
  <c r="AA995" i="11"/>
  <c r="AB995" i="11"/>
  <c r="AC995" i="11"/>
  <c r="Y995" i="11"/>
  <c r="I995" i="11"/>
  <c r="O995" i="11"/>
  <c r="U995" i="11"/>
  <c r="J995" i="11"/>
  <c r="K995" i="11"/>
  <c r="P995" i="11"/>
  <c r="W995" i="11"/>
  <c r="G995" i="11"/>
  <c r="T995" i="11"/>
  <c r="X995" i="11"/>
  <c r="H995" i="11"/>
  <c r="N995" i="11"/>
  <c r="V995" i="11"/>
  <c r="R995" i="11"/>
  <c r="S995" i="11"/>
  <c r="Z995" i="11"/>
  <c r="M995" i="11"/>
  <c r="L995" i="11"/>
  <c r="K199" i="14"/>
  <c r="S205" i="9" l="1"/>
  <c r="U204" i="15" s="1"/>
  <c r="V206" i="15"/>
  <c r="H207" i="9"/>
  <c r="N206" i="15" s="1"/>
  <c r="O207" i="9"/>
  <c r="R206" i="15" s="1"/>
  <c r="P207" i="9"/>
  <c r="S206" i="15" s="1"/>
  <c r="I207" i="9"/>
  <c r="O206" i="15" s="1"/>
  <c r="AA207" i="9"/>
  <c r="Q156" i="14"/>
  <c r="S156" i="14" s="1"/>
  <c r="W206" i="15"/>
  <c r="I206" i="15"/>
  <c r="X206" i="15"/>
  <c r="Y206" i="15"/>
  <c r="M206" i="9"/>
  <c r="Q205" i="15" s="1"/>
  <c r="Q206" i="9"/>
  <c r="T205" i="15" s="1"/>
  <c r="F206" i="15"/>
  <c r="F207" i="9"/>
  <c r="L206" i="15" s="1"/>
  <c r="J206" i="15"/>
  <c r="G206" i="15"/>
  <c r="G207" i="9"/>
  <c r="H206" i="15"/>
  <c r="K207" i="9"/>
  <c r="P206" i="15" s="1"/>
  <c r="E997" i="11"/>
  <c r="F997" i="11" s="1"/>
  <c r="E208" i="9"/>
  <c r="D207" i="15"/>
  <c r="J207" i="15" s="1"/>
  <c r="AA996" i="11"/>
  <c r="AB996" i="11"/>
  <c r="AC996" i="11"/>
  <c r="AD996" i="11"/>
  <c r="W996" i="11"/>
  <c r="R996" i="11"/>
  <c r="Z996" i="11"/>
  <c r="L996" i="11"/>
  <c r="T996" i="11"/>
  <c r="G996" i="11"/>
  <c r="Q996" i="11"/>
  <c r="I996" i="11"/>
  <c r="Y996" i="11"/>
  <c r="S996" i="11"/>
  <c r="V996" i="11"/>
  <c r="U996" i="11"/>
  <c r="H996" i="11"/>
  <c r="N996" i="11"/>
  <c r="X996" i="11"/>
  <c r="J996" i="11"/>
  <c r="M996" i="11"/>
  <c r="K996" i="11"/>
  <c r="P996" i="11"/>
  <c r="O996" i="11"/>
  <c r="K200" i="14"/>
  <c r="H208" i="9" l="1"/>
  <c r="N207" i="15" s="1"/>
  <c r="P208" i="9"/>
  <c r="S207" i="15" s="1"/>
  <c r="I208" i="9"/>
  <c r="O207" i="15" s="1"/>
  <c r="O208" i="9"/>
  <c r="R207" i="15" s="1"/>
  <c r="AA208" i="9"/>
  <c r="Q157" i="14"/>
  <c r="S157" i="14" s="1"/>
  <c r="S206" i="9"/>
  <c r="U205" i="15" s="1"/>
  <c r="X207" i="15"/>
  <c r="W207" i="15"/>
  <c r="M207" i="9"/>
  <c r="Q206" i="15" s="1"/>
  <c r="Q207" i="9"/>
  <c r="T206" i="15" s="1"/>
  <c r="G207" i="15"/>
  <c r="V207" i="15"/>
  <c r="M206" i="15"/>
  <c r="F207" i="15"/>
  <c r="I207" i="15"/>
  <c r="Y207" i="15"/>
  <c r="F208" i="9"/>
  <c r="L207" i="15" s="1"/>
  <c r="K208" i="9"/>
  <c r="P207" i="15" s="1"/>
  <c r="K207" i="15"/>
  <c r="H207" i="15"/>
  <c r="D208" i="15"/>
  <c r="H208" i="15" s="1"/>
  <c r="G208" i="9"/>
  <c r="M207" i="15" s="1"/>
  <c r="E998" i="11"/>
  <c r="F998" i="11" s="1"/>
  <c r="E209" i="9"/>
  <c r="F209" i="9" s="1"/>
  <c r="AA997" i="11"/>
  <c r="AC997" i="11"/>
  <c r="AB997" i="11"/>
  <c r="AD997" i="11"/>
  <c r="Y997" i="11"/>
  <c r="L997" i="11"/>
  <c r="T997" i="11"/>
  <c r="O997" i="11"/>
  <c r="Z997" i="11"/>
  <c r="S997" i="11"/>
  <c r="R997" i="11"/>
  <c r="Q997" i="11"/>
  <c r="U997" i="11"/>
  <c r="K997" i="11"/>
  <c r="J997" i="11"/>
  <c r="N997" i="11"/>
  <c r="V997" i="11"/>
  <c r="X997" i="11"/>
  <c r="H997" i="11"/>
  <c r="M997" i="11"/>
  <c r="P997" i="11"/>
  <c r="W997" i="11"/>
  <c r="G997" i="11"/>
  <c r="I997" i="11"/>
  <c r="K201" i="14"/>
  <c r="G209" i="9" l="1"/>
  <c r="M208" i="15" s="1"/>
  <c r="P209" i="9"/>
  <c r="S208" i="15" s="1"/>
  <c r="O209" i="9"/>
  <c r="R208" i="15" s="1"/>
  <c r="I209" i="9"/>
  <c r="O208" i="15" s="1"/>
  <c r="AA209" i="9"/>
  <c r="Q158" i="14"/>
  <c r="S158" i="14" s="1"/>
  <c r="Q208" i="9"/>
  <c r="T207" i="15" s="1"/>
  <c r="Y208" i="15"/>
  <c r="V208" i="15"/>
  <c r="S207" i="9"/>
  <c r="U206" i="15" s="1"/>
  <c r="F208" i="15"/>
  <c r="H209" i="9"/>
  <c r="N208" i="15" s="1"/>
  <c r="M208" i="9"/>
  <c r="K209" i="9"/>
  <c r="P208" i="15" s="1"/>
  <c r="W208" i="15"/>
  <c r="K208" i="15"/>
  <c r="E999" i="11"/>
  <c r="F999" i="11" s="1"/>
  <c r="X208" i="15"/>
  <c r="J208" i="15"/>
  <c r="G208" i="15"/>
  <c r="I208" i="15"/>
  <c r="E210" i="9"/>
  <c r="F210" i="9" s="1"/>
  <c r="L209" i="15" s="1"/>
  <c r="D209" i="15"/>
  <c r="J209" i="15" s="1"/>
  <c r="N998" i="11"/>
  <c r="AA998" i="11"/>
  <c r="AB998" i="11"/>
  <c r="AC998" i="11"/>
  <c r="AD998" i="11"/>
  <c r="S998" i="11"/>
  <c r="V998" i="11"/>
  <c r="Y998" i="11"/>
  <c r="W998" i="11"/>
  <c r="L208" i="15"/>
  <c r="X998" i="11"/>
  <c r="G998" i="11"/>
  <c r="H998" i="11"/>
  <c r="J998" i="11"/>
  <c r="I998" i="11"/>
  <c r="U998" i="11"/>
  <c r="L998" i="11"/>
  <c r="Q998" i="11"/>
  <c r="R998" i="11"/>
  <c r="P998" i="11"/>
  <c r="O998" i="11"/>
  <c r="K998" i="11"/>
  <c r="T998" i="11"/>
  <c r="Z998" i="11"/>
  <c r="M998" i="11"/>
  <c r="K202" i="14"/>
  <c r="G210" i="9" l="1"/>
  <c r="M209" i="15" s="1"/>
  <c r="M209" i="9"/>
  <c r="Q208" i="15" s="1"/>
  <c r="H210" i="9"/>
  <c r="N209" i="15" s="1"/>
  <c r="O210" i="9"/>
  <c r="R209" i="15" s="1"/>
  <c r="P210" i="9"/>
  <c r="I210" i="9"/>
  <c r="O209" i="15" s="1"/>
  <c r="AA210" i="9"/>
  <c r="S208" i="9"/>
  <c r="U207" i="15" s="1"/>
  <c r="Q159" i="14"/>
  <c r="S159" i="14" s="1"/>
  <c r="Q207" i="15"/>
  <c r="S209" i="15"/>
  <c r="K210" i="9"/>
  <c r="P209" i="15" s="1"/>
  <c r="Q209" i="9"/>
  <c r="T208" i="15" s="1"/>
  <c r="X209" i="15"/>
  <c r="W209" i="15"/>
  <c r="G209" i="15"/>
  <c r="F209" i="15"/>
  <c r="I209" i="15"/>
  <c r="E1000" i="11"/>
  <c r="F1000" i="11" s="1"/>
  <c r="H209" i="15"/>
  <c r="E211" i="9"/>
  <c r="Y209" i="15"/>
  <c r="D210" i="15"/>
  <c r="J210" i="15" s="1"/>
  <c r="V209" i="15"/>
  <c r="K209" i="15"/>
  <c r="AA999" i="11"/>
  <c r="AC999" i="11"/>
  <c r="AB999" i="11"/>
  <c r="AD999" i="11"/>
  <c r="Z999" i="11"/>
  <c r="L999" i="11"/>
  <c r="U999" i="11"/>
  <c r="S999" i="11"/>
  <c r="I999" i="11"/>
  <c r="N999" i="11"/>
  <c r="W999" i="11"/>
  <c r="K999" i="11"/>
  <c r="T999" i="11"/>
  <c r="G999" i="11"/>
  <c r="P999" i="11"/>
  <c r="Y999" i="11"/>
  <c r="J999" i="11"/>
  <c r="O999" i="11"/>
  <c r="Q999" i="11"/>
  <c r="M999" i="11"/>
  <c r="R999" i="11"/>
  <c r="V999" i="11"/>
  <c r="X999" i="11"/>
  <c r="H999" i="11"/>
  <c r="K203" i="14"/>
  <c r="M210" i="9" l="1"/>
  <c r="Q209" i="15" s="1"/>
  <c r="G211" i="9"/>
  <c r="M210" i="15" s="1"/>
  <c r="P211" i="9"/>
  <c r="S210" i="15" s="1"/>
  <c r="I211" i="9"/>
  <c r="O210" i="15" s="1"/>
  <c r="O211" i="9"/>
  <c r="R210" i="15" s="1"/>
  <c r="AA211" i="9"/>
  <c r="Q160" i="14"/>
  <c r="S160" i="14" s="1"/>
  <c r="W210" i="15"/>
  <c r="F210" i="15"/>
  <c r="Q210" i="9"/>
  <c r="T209" i="15" s="1"/>
  <c r="V210" i="15"/>
  <c r="S209" i="9"/>
  <c r="U208" i="15" s="1"/>
  <c r="G210" i="15"/>
  <c r="Y210" i="15"/>
  <c r="I210" i="15"/>
  <c r="K211" i="9"/>
  <c r="P210" i="15" s="1"/>
  <c r="H211" i="9"/>
  <c r="N210" i="15" s="1"/>
  <c r="K210" i="15"/>
  <c r="E1001" i="11"/>
  <c r="F1001" i="11" s="1"/>
  <c r="E212" i="9"/>
  <c r="F211" i="9"/>
  <c r="L210" i="15" s="1"/>
  <c r="H210" i="15"/>
  <c r="D211" i="15"/>
  <c r="I211" i="15" s="1"/>
  <c r="X210" i="15"/>
  <c r="AA1000" i="11"/>
  <c r="AB1000" i="11"/>
  <c r="AD1000" i="11"/>
  <c r="AC1000" i="11"/>
  <c r="U1000" i="11"/>
  <c r="X1000" i="11"/>
  <c r="V1000" i="11"/>
  <c r="M1000" i="11"/>
  <c r="P1000" i="11"/>
  <c r="Y1000" i="11"/>
  <c r="O1000" i="11"/>
  <c r="Z1000" i="11"/>
  <c r="H1000" i="11"/>
  <c r="G1000" i="11"/>
  <c r="T1000" i="11"/>
  <c r="K1000" i="11"/>
  <c r="Q1000" i="11"/>
  <c r="N1000" i="11"/>
  <c r="W1000" i="11"/>
  <c r="J1000" i="11"/>
  <c r="R1000" i="11"/>
  <c r="S1000" i="11"/>
  <c r="L1000" i="11"/>
  <c r="I1000" i="11"/>
  <c r="K204" i="14"/>
  <c r="J211" i="15" l="1"/>
  <c r="W211" i="15"/>
  <c r="P212" i="9"/>
  <c r="O212" i="9"/>
  <c r="R211" i="15" s="1"/>
  <c r="I212" i="9"/>
  <c r="O211" i="15" s="1"/>
  <c r="AA212" i="9"/>
  <c r="Q161" i="14"/>
  <c r="S161" i="14" s="1"/>
  <c r="S210" i="9"/>
  <c r="U209" i="15" s="1"/>
  <c r="S211" i="15"/>
  <c r="H212" i="9"/>
  <c r="G212" i="9"/>
  <c r="M211" i="15" s="1"/>
  <c r="Q211" i="9"/>
  <c r="T210" i="15" s="1"/>
  <c r="X211" i="15"/>
  <c r="K212" i="9"/>
  <c r="P211" i="15" s="1"/>
  <c r="F211" i="15"/>
  <c r="Y211" i="15"/>
  <c r="K211" i="15"/>
  <c r="H211" i="15"/>
  <c r="D212" i="15"/>
  <c r="H212" i="15" s="1"/>
  <c r="V211" i="15"/>
  <c r="F212" i="9"/>
  <c r="L211" i="15" s="1"/>
  <c r="G211" i="15"/>
  <c r="M211" i="9"/>
  <c r="Q210" i="15" s="1"/>
  <c r="E1002" i="11"/>
  <c r="F1002" i="11" s="1"/>
  <c r="E213" i="9"/>
  <c r="G1001" i="11"/>
  <c r="AA1001" i="11"/>
  <c r="AC1001" i="11"/>
  <c r="AD1001" i="11"/>
  <c r="AB1001" i="11"/>
  <c r="Z1001" i="11"/>
  <c r="N211" i="15"/>
  <c r="T1001" i="11"/>
  <c r="X1001" i="11"/>
  <c r="M1001" i="11"/>
  <c r="P1001" i="11"/>
  <c r="Q1001" i="11"/>
  <c r="W1001" i="11"/>
  <c r="O1001" i="11"/>
  <c r="H1001" i="11"/>
  <c r="L1001" i="11"/>
  <c r="U1001" i="11"/>
  <c r="I1001" i="11"/>
  <c r="R1001" i="11"/>
  <c r="V1001" i="11"/>
  <c r="N1001" i="11"/>
  <c r="S1001" i="11"/>
  <c r="Y1001" i="11"/>
  <c r="J1001" i="11"/>
  <c r="K1001" i="11"/>
  <c r="K205" i="14"/>
  <c r="Q212" i="9" l="1"/>
  <c r="T211" i="15" s="1"/>
  <c r="V212" i="15"/>
  <c r="O213" i="9"/>
  <c r="R212" i="15" s="1"/>
  <c r="P213" i="9"/>
  <c r="S212" i="15" s="1"/>
  <c r="I213" i="9"/>
  <c r="O212" i="15" s="1"/>
  <c r="AA213" i="9"/>
  <c r="Q162" i="14"/>
  <c r="S162" i="14" s="1"/>
  <c r="S211" i="9"/>
  <c r="U210" i="15" s="1"/>
  <c r="K213" i="9"/>
  <c r="P212" i="15" s="1"/>
  <c r="G212" i="15"/>
  <c r="W212" i="15"/>
  <c r="X212" i="15"/>
  <c r="H213" i="9"/>
  <c r="N212" i="15" s="1"/>
  <c r="G213" i="9"/>
  <c r="M212" i="15" s="1"/>
  <c r="F213" i="9"/>
  <c r="L212" i="15" s="1"/>
  <c r="K212" i="15"/>
  <c r="J212" i="15"/>
  <c r="Y212" i="15"/>
  <c r="I212" i="15"/>
  <c r="F212" i="15"/>
  <c r="E1003" i="11"/>
  <c r="F1003" i="11" s="1"/>
  <c r="M212" i="9"/>
  <c r="Q211" i="15" s="1"/>
  <c r="D213" i="15"/>
  <c r="I213" i="15" s="1"/>
  <c r="E214" i="9"/>
  <c r="AA1002" i="11"/>
  <c r="AB1002" i="11"/>
  <c r="AC1002" i="11"/>
  <c r="AD1002" i="11"/>
  <c r="Z1002" i="11"/>
  <c r="Q1002" i="11"/>
  <c r="U1002" i="11"/>
  <c r="T1002" i="11"/>
  <c r="I1002" i="11"/>
  <c r="N1002" i="11"/>
  <c r="X1002" i="11"/>
  <c r="G1002" i="11"/>
  <c r="V1002" i="11"/>
  <c r="M1002" i="11"/>
  <c r="H1002" i="11"/>
  <c r="L1002" i="11"/>
  <c r="S1002" i="11"/>
  <c r="Y1002" i="11"/>
  <c r="J1002" i="11"/>
  <c r="P1002" i="11"/>
  <c r="W1002" i="11"/>
  <c r="O1002" i="11"/>
  <c r="K1002" i="11"/>
  <c r="R1002" i="11"/>
  <c r="K206" i="14"/>
  <c r="M213" i="9" l="1"/>
  <c r="Q212" i="15" s="1"/>
  <c r="P214" i="9"/>
  <c r="S213" i="15" s="1"/>
  <c r="O214" i="9"/>
  <c r="R213" i="15" s="1"/>
  <c r="I214" i="9"/>
  <c r="O213" i="15" s="1"/>
  <c r="AA214" i="9"/>
  <c r="Q163" i="14"/>
  <c r="S163" i="14" s="1"/>
  <c r="H213" i="15"/>
  <c r="W213" i="15"/>
  <c r="F213" i="15"/>
  <c r="Q213" i="9"/>
  <c r="T212" i="15" s="1"/>
  <c r="Y213" i="15"/>
  <c r="K214" i="9"/>
  <c r="P213" i="15" s="1"/>
  <c r="H214" i="9"/>
  <c r="N213" i="15" s="1"/>
  <c r="S212" i="9"/>
  <c r="U211" i="15" s="1"/>
  <c r="V213" i="15"/>
  <c r="F214" i="9"/>
  <c r="L213" i="15" s="1"/>
  <c r="G214" i="9"/>
  <c r="M213" i="15" s="1"/>
  <c r="E215" i="9"/>
  <c r="K213" i="15"/>
  <c r="D214" i="15"/>
  <c r="H214" i="15" s="1"/>
  <c r="J213" i="15"/>
  <c r="X213" i="15"/>
  <c r="G213" i="15"/>
  <c r="E1004" i="11"/>
  <c r="F1004" i="11" s="1"/>
  <c r="AA1003" i="11"/>
  <c r="AC1003" i="11"/>
  <c r="AB1003" i="11"/>
  <c r="AD1003" i="11"/>
  <c r="Z1003" i="11"/>
  <c r="M1003" i="11"/>
  <c r="Y1003" i="11"/>
  <c r="O1003" i="11"/>
  <c r="T1003" i="11"/>
  <c r="G1003" i="11"/>
  <c r="N1003" i="11"/>
  <c r="Q1003" i="11"/>
  <c r="W1003" i="11"/>
  <c r="S1003" i="11"/>
  <c r="J1003" i="11"/>
  <c r="P1003" i="11"/>
  <c r="X1003" i="11"/>
  <c r="H1003" i="11"/>
  <c r="I1003" i="11"/>
  <c r="L1003" i="11"/>
  <c r="U1003" i="11"/>
  <c r="K1003" i="11"/>
  <c r="R1003" i="11"/>
  <c r="V1003" i="11"/>
  <c r="K207" i="14"/>
  <c r="P215" i="9" l="1"/>
  <c r="S214" i="15" s="1"/>
  <c r="O215" i="9"/>
  <c r="R214" i="15" s="1"/>
  <c r="I215" i="9"/>
  <c r="AA215" i="9"/>
  <c r="Q164" i="14"/>
  <c r="S164" i="14" s="1"/>
  <c r="Q214" i="9"/>
  <c r="T213" i="15" s="1"/>
  <c r="Y214" i="15"/>
  <c r="V214" i="15"/>
  <c r="W214" i="15"/>
  <c r="G215" i="9"/>
  <c r="M214" i="15" s="1"/>
  <c r="K215" i="9"/>
  <c r="P214" i="15" s="1"/>
  <c r="S213" i="9"/>
  <c r="U212" i="15" s="1"/>
  <c r="F215" i="9"/>
  <c r="L214" i="15" s="1"/>
  <c r="I214" i="15"/>
  <c r="M214" i="9"/>
  <c r="G214" i="15"/>
  <c r="K214" i="15"/>
  <c r="J214" i="15"/>
  <c r="D215" i="15"/>
  <c r="H215" i="15" s="1"/>
  <c r="X214" i="15"/>
  <c r="O214" i="15"/>
  <c r="H215" i="9"/>
  <c r="N214" i="15" s="1"/>
  <c r="F214" i="15"/>
  <c r="E1005" i="11"/>
  <c r="F1005" i="11" s="1"/>
  <c r="E216" i="9"/>
  <c r="N1004" i="11"/>
  <c r="AA1004" i="11"/>
  <c r="AD1004" i="11"/>
  <c r="AB1004" i="11"/>
  <c r="AC1004" i="11"/>
  <c r="I1004" i="11"/>
  <c r="U1004" i="11"/>
  <c r="R1004" i="11"/>
  <c r="Y1004" i="11"/>
  <c r="H1004" i="11"/>
  <c r="V1004" i="11"/>
  <c r="O1004" i="11"/>
  <c r="S1004" i="11"/>
  <c r="X1004" i="11"/>
  <c r="J1004" i="11"/>
  <c r="K1004" i="11"/>
  <c r="Q1004" i="11"/>
  <c r="Z1004" i="11"/>
  <c r="G1004" i="11"/>
  <c r="T1004" i="11"/>
  <c r="P1004" i="11"/>
  <c r="W1004" i="11"/>
  <c r="M1004" i="11"/>
  <c r="L1004" i="11"/>
  <c r="K208" i="14"/>
  <c r="W215" i="15" l="1"/>
  <c r="O216" i="9"/>
  <c r="R215" i="15" s="1"/>
  <c r="P216" i="9"/>
  <c r="I216" i="9"/>
  <c r="O215" i="15" s="1"/>
  <c r="AA216" i="9"/>
  <c r="S214" i="9"/>
  <c r="U213" i="15" s="1"/>
  <c r="Q165" i="14"/>
  <c r="S165" i="14" s="1"/>
  <c r="F216" i="9"/>
  <c r="L215" i="15" s="1"/>
  <c r="Q213" i="15"/>
  <c r="M215" i="9"/>
  <c r="Q214" i="15" s="1"/>
  <c r="Q215" i="9"/>
  <c r="T214" i="15" s="1"/>
  <c r="K216" i="9"/>
  <c r="P215" i="15" s="1"/>
  <c r="V215" i="15"/>
  <c r="H216" i="9"/>
  <c r="N215" i="15" s="1"/>
  <c r="K215" i="15"/>
  <c r="G216" i="9"/>
  <c r="M215" i="15" s="1"/>
  <c r="J215" i="15"/>
  <c r="G215" i="15"/>
  <c r="Y215" i="15"/>
  <c r="S215" i="15"/>
  <c r="I215" i="15"/>
  <c r="X215" i="15"/>
  <c r="F215" i="15"/>
  <c r="E1006" i="11"/>
  <c r="F1006" i="11" s="1"/>
  <c r="D216" i="15"/>
  <c r="J216" i="15" s="1"/>
  <c r="E217" i="9"/>
  <c r="AA1005" i="11"/>
  <c r="AC1005" i="11"/>
  <c r="AB1005" i="11"/>
  <c r="AD1005" i="11"/>
  <c r="Z1005" i="11"/>
  <c r="R1005" i="11"/>
  <c r="L1005" i="11"/>
  <c r="O1005" i="11"/>
  <c r="I1005" i="11"/>
  <c r="P1005" i="11"/>
  <c r="W1005" i="11"/>
  <c r="G1005" i="11"/>
  <c r="S1005" i="11"/>
  <c r="Y1005" i="11"/>
  <c r="J1005" i="11"/>
  <c r="N1005" i="11"/>
  <c r="V1005" i="11"/>
  <c r="Q1005" i="11"/>
  <c r="T1005" i="11"/>
  <c r="U1005" i="11"/>
  <c r="K1005" i="11"/>
  <c r="X1005" i="11"/>
  <c r="H1005" i="11"/>
  <c r="M1005" i="11"/>
  <c r="K209" i="14"/>
  <c r="W216" i="15" l="1"/>
  <c r="K217" i="9"/>
  <c r="P216" i="15" s="1"/>
  <c r="P217" i="9"/>
  <c r="I217" i="9"/>
  <c r="O216" i="15" s="1"/>
  <c r="O217" i="9"/>
  <c r="R216" i="15" s="1"/>
  <c r="AA217" i="9"/>
  <c r="Q166" i="14"/>
  <c r="S166" i="14" s="1"/>
  <c r="V216" i="15"/>
  <c r="S215" i="9"/>
  <c r="U214" i="15" s="1"/>
  <c r="G217" i="9"/>
  <c r="M216" i="15" s="1"/>
  <c r="M216" i="9"/>
  <c r="Q215" i="15" s="1"/>
  <c r="S216" i="15"/>
  <c r="Q216" i="9"/>
  <c r="T215" i="15" s="1"/>
  <c r="H217" i="9"/>
  <c r="N216" i="15" s="1"/>
  <c r="I216" i="15"/>
  <c r="G216" i="15"/>
  <c r="F217" i="9"/>
  <c r="L216" i="15" s="1"/>
  <c r="F216" i="15"/>
  <c r="E1007" i="11"/>
  <c r="F1007" i="11" s="1"/>
  <c r="Y216" i="15"/>
  <c r="H216" i="15"/>
  <c r="E218" i="9"/>
  <c r="K216" i="15"/>
  <c r="X216" i="15"/>
  <c r="D217" i="15"/>
  <c r="J217" i="15" s="1"/>
  <c r="I1006" i="11"/>
  <c r="AA1006" i="11"/>
  <c r="AB1006" i="11"/>
  <c r="AC1006" i="11"/>
  <c r="AD1006" i="11"/>
  <c r="U1006" i="11"/>
  <c r="Y1006" i="11"/>
  <c r="H1006" i="11"/>
  <c r="V1006" i="11"/>
  <c r="O1006" i="11"/>
  <c r="Z1006" i="11"/>
  <c r="T1006" i="11"/>
  <c r="Q1006" i="11"/>
  <c r="P1006" i="11"/>
  <c r="G1006" i="11"/>
  <c r="W1006" i="11"/>
  <c r="S1006" i="11"/>
  <c r="N1006" i="11"/>
  <c r="R1006" i="11"/>
  <c r="J1006" i="11"/>
  <c r="K1006" i="11"/>
  <c r="L1006" i="11"/>
  <c r="X1006" i="11"/>
  <c r="M1006" i="11"/>
  <c r="K210" i="14"/>
  <c r="W217" i="15" l="1"/>
  <c r="H218" i="9"/>
  <c r="N217" i="15" s="1"/>
  <c r="P218" i="9"/>
  <c r="S217" i="15" s="1"/>
  <c r="O218" i="9"/>
  <c r="R217" i="15" s="1"/>
  <c r="I218" i="9"/>
  <c r="O217" i="15" s="1"/>
  <c r="AA218" i="9"/>
  <c r="Q167" i="14"/>
  <c r="S167" i="14" s="1"/>
  <c r="Q217" i="9"/>
  <c r="T216" i="15" s="1"/>
  <c r="Y217" i="15"/>
  <c r="F218" i="9"/>
  <c r="L217" i="15" s="1"/>
  <c r="G218" i="9"/>
  <c r="M217" i="15" s="1"/>
  <c r="K218" i="9"/>
  <c r="P217" i="15" s="1"/>
  <c r="X217" i="15"/>
  <c r="M217" i="9"/>
  <c r="G217" i="15"/>
  <c r="S216" i="9"/>
  <c r="U215" i="15" s="1"/>
  <c r="F217" i="15"/>
  <c r="I217" i="15"/>
  <c r="E219" i="9"/>
  <c r="H217" i="15"/>
  <c r="E1008" i="11"/>
  <c r="F1008" i="11" s="1"/>
  <c r="K217" i="15"/>
  <c r="D218" i="15"/>
  <c r="K218" i="15" s="1"/>
  <c r="V217" i="15"/>
  <c r="AA1007" i="11"/>
  <c r="AB1007" i="11"/>
  <c r="AD1007" i="11"/>
  <c r="AC1007" i="11"/>
  <c r="W1007" i="11"/>
  <c r="K1007" i="11"/>
  <c r="O1007" i="11"/>
  <c r="R1007" i="11"/>
  <c r="I1007" i="11"/>
  <c r="L1007" i="11"/>
  <c r="X1007" i="11"/>
  <c r="U1007" i="11"/>
  <c r="H1007" i="11"/>
  <c r="P1007" i="11"/>
  <c r="G1007" i="11"/>
  <c r="S1007" i="11"/>
  <c r="Y1007" i="11"/>
  <c r="J1007" i="11"/>
  <c r="N1007" i="11"/>
  <c r="V1007" i="11"/>
  <c r="Q1007" i="11"/>
  <c r="T1007" i="11"/>
  <c r="Z1007" i="11"/>
  <c r="M1007" i="11"/>
  <c r="K211" i="14"/>
  <c r="H219" i="9" l="1"/>
  <c r="N218" i="15" s="1"/>
  <c r="O219" i="9"/>
  <c r="R218" i="15" s="1"/>
  <c r="P219" i="9"/>
  <c r="I219" i="9"/>
  <c r="O218" i="15" s="1"/>
  <c r="AA219" i="9"/>
  <c r="Y218" i="15"/>
  <c r="Q168" i="14"/>
  <c r="S168" i="14" s="1"/>
  <c r="S217" i="9"/>
  <c r="U216" i="15" s="1"/>
  <c r="Q216" i="15"/>
  <c r="M218" i="9"/>
  <c r="Q217" i="15" s="1"/>
  <c r="Q218" i="9"/>
  <c r="T217" i="15" s="1"/>
  <c r="F218" i="15"/>
  <c r="X218" i="15"/>
  <c r="G219" i="9"/>
  <c r="M218" i="15" s="1"/>
  <c r="H218" i="15"/>
  <c r="J218" i="15"/>
  <c r="V218" i="15"/>
  <c r="K219" i="9"/>
  <c r="P218" i="15" s="1"/>
  <c r="G218" i="15"/>
  <c r="E1009" i="11"/>
  <c r="F1009" i="11" s="1"/>
  <c r="E220" i="9"/>
  <c r="F220" i="9" s="1"/>
  <c r="I218" i="15"/>
  <c r="W218" i="15"/>
  <c r="F219" i="9"/>
  <c r="L218" i="15" s="1"/>
  <c r="D219" i="15"/>
  <c r="G219" i="15" s="1"/>
  <c r="S218" i="15"/>
  <c r="H1008" i="11"/>
  <c r="AA1008" i="11"/>
  <c r="AB1008" i="11"/>
  <c r="AD1008" i="11"/>
  <c r="AC1008" i="11"/>
  <c r="Z1008" i="11"/>
  <c r="J1008" i="11"/>
  <c r="U1008" i="11"/>
  <c r="T1008" i="11"/>
  <c r="Y1008" i="11"/>
  <c r="K1008" i="11"/>
  <c r="X1008" i="11"/>
  <c r="G1008" i="11"/>
  <c r="Q1008" i="11"/>
  <c r="S1008" i="11"/>
  <c r="L1008" i="11"/>
  <c r="P1008" i="11"/>
  <c r="W1008" i="11"/>
  <c r="M1008" i="11"/>
  <c r="R1008" i="11"/>
  <c r="I1008" i="11"/>
  <c r="N1008" i="11"/>
  <c r="V1008" i="11"/>
  <c r="O1008" i="11"/>
  <c r="K212" i="14"/>
  <c r="H220" i="9" l="1"/>
  <c r="N219" i="15" s="1"/>
  <c r="P220" i="9"/>
  <c r="S219" i="15" s="1"/>
  <c r="I220" i="9"/>
  <c r="O219" i="15" s="1"/>
  <c r="O220" i="9"/>
  <c r="R219" i="15" s="1"/>
  <c r="AA220" i="9"/>
  <c r="Q169" i="14"/>
  <c r="S169" i="14" s="1"/>
  <c r="S218" i="9"/>
  <c r="U217" i="15" s="1"/>
  <c r="K220" i="9"/>
  <c r="P219" i="15" s="1"/>
  <c r="G220" i="9"/>
  <c r="M219" i="15" s="1"/>
  <c r="M219" i="9"/>
  <c r="Q218" i="15" s="1"/>
  <c r="Q219" i="9"/>
  <c r="T218" i="15" s="1"/>
  <c r="F219" i="15"/>
  <c r="W219" i="15"/>
  <c r="Y219" i="15"/>
  <c r="I219" i="15"/>
  <c r="V219" i="15"/>
  <c r="H219" i="15"/>
  <c r="E1010" i="11"/>
  <c r="F1010" i="11" s="1"/>
  <c r="E221" i="9"/>
  <c r="F221" i="9" s="1"/>
  <c r="X219" i="15"/>
  <c r="K219" i="15"/>
  <c r="D220" i="15"/>
  <c r="H220" i="15" s="1"/>
  <c r="J219" i="15"/>
  <c r="X1009" i="11"/>
  <c r="AA1009" i="11"/>
  <c r="AC1009" i="11"/>
  <c r="AB1009" i="11"/>
  <c r="AD1009" i="11"/>
  <c r="L219" i="15"/>
  <c r="W1009" i="11"/>
  <c r="K1009" i="11"/>
  <c r="H1009" i="11"/>
  <c r="R1009" i="11"/>
  <c r="J1009" i="11"/>
  <c r="G1009" i="11"/>
  <c r="S1009" i="11"/>
  <c r="U1009" i="11"/>
  <c r="L1009" i="11"/>
  <c r="Y1009" i="11"/>
  <c r="P1009" i="11"/>
  <c r="I1009" i="11"/>
  <c r="M1009" i="11"/>
  <c r="N1009" i="11"/>
  <c r="V1009" i="11"/>
  <c r="Q1009" i="11"/>
  <c r="T1009" i="11"/>
  <c r="Z1009" i="11"/>
  <c r="O1009" i="11"/>
  <c r="K213" i="14"/>
  <c r="W220" i="15" l="1"/>
  <c r="G221" i="9"/>
  <c r="M220" i="15" s="1"/>
  <c r="J220" i="15"/>
  <c r="K221" i="9"/>
  <c r="P220" i="15" s="1"/>
  <c r="V220" i="15"/>
  <c r="P221" i="9"/>
  <c r="S220" i="15" s="1"/>
  <c r="O221" i="9"/>
  <c r="R220" i="15" s="1"/>
  <c r="I221" i="9"/>
  <c r="O220" i="15" s="1"/>
  <c r="AA221" i="9"/>
  <c r="Q170" i="14"/>
  <c r="S170" i="14" s="1"/>
  <c r="Q220" i="9"/>
  <c r="T219" i="15" s="1"/>
  <c r="H221" i="9"/>
  <c r="N220" i="15" s="1"/>
  <c r="S219" i="9"/>
  <c r="U218" i="15" s="1"/>
  <c r="X220" i="15"/>
  <c r="F220" i="15"/>
  <c r="M220" i="9"/>
  <c r="Q219" i="15" s="1"/>
  <c r="Y220" i="15"/>
  <c r="D221" i="15"/>
  <c r="H221" i="15" s="1"/>
  <c r="K220" i="15"/>
  <c r="G220" i="15"/>
  <c r="I220" i="15"/>
  <c r="E1011" i="11"/>
  <c r="F1011" i="11" s="1"/>
  <c r="E222" i="9"/>
  <c r="K222" i="9" s="1"/>
  <c r="P221" i="15" s="1"/>
  <c r="AA1010" i="11"/>
  <c r="AB1010" i="11"/>
  <c r="AC1010" i="11"/>
  <c r="AD1010" i="11"/>
  <c r="W1010" i="11"/>
  <c r="M1010" i="11"/>
  <c r="L220" i="15"/>
  <c r="U1010" i="11"/>
  <c r="O1010" i="11"/>
  <c r="S1010" i="11"/>
  <c r="X1010" i="11"/>
  <c r="P1010" i="11"/>
  <c r="Y1010" i="11"/>
  <c r="V1010" i="11"/>
  <c r="Q1010" i="11"/>
  <c r="J1010" i="11"/>
  <c r="T1010" i="11"/>
  <c r="L1010" i="11"/>
  <c r="Z1010" i="11"/>
  <c r="R1010" i="11"/>
  <c r="I1010" i="11"/>
  <c r="K1010" i="11"/>
  <c r="N1010" i="11"/>
  <c r="H1010" i="11"/>
  <c r="G1010" i="11"/>
  <c r="K214" i="14"/>
  <c r="J221" i="15" l="1"/>
  <c r="H222" i="9"/>
  <c r="N221" i="15" s="1"/>
  <c r="O222" i="9"/>
  <c r="R221" i="15" s="1"/>
  <c r="P222" i="9"/>
  <c r="S221" i="15" s="1"/>
  <c r="I222" i="9"/>
  <c r="O221" i="15" s="1"/>
  <c r="AA222" i="9"/>
  <c r="M221" i="9"/>
  <c r="Q220" i="15" s="1"/>
  <c r="Q171" i="14"/>
  <c r="S171" i="14" s="1"/>
  <c r="Q221" i="9"/>
  <c r="T220" i="15" s="1"/>
  <c r="S220" i="9"/>
  <c r="U219" i="15" s="1"/>
  <c r="V221" i="15"/>
  <c r="X221" i="15"/>
  <c r="Y221" i="15"/>
  <c r="F222" i="9"/>
  <c r="L221" i="15" s="1"/>
  <c r="K221" i="15"/>
  <c r="G222" i="9"/>
  <c r="G221" i="15"/>
  <c r="F221" i="15"/>
  <c r="W221" i="15"/>
  <c r="I221" i="15"/>
  <c r="E1012" i="11"/>
  <c r="F1012" i="11" s="1"/>
  <c r="E223" i="9"/>
  <c r="D222" i="15"/>
  <c r="K222" i="15" s="1"/>
  <c r="L1011" i="11"/>
  <c r="AA1011" i="11"/>
  <c r="AD1011" i="11"/>
  <c r="AB1011" i="11"/>
  <c r="AC1011" i="11"/>
  <c r="Q1011" i="11"/>
  <c r="P1011" i="11"/>
  <c r="Z1011" i="11"/>
  <c r="U1011" i="11"/>
  <c r="S1011" i="11"/>
  <c r="T1011" i="11"/>
  <c r="N1011" i="11"/>
  <c r="K1011" i="11"/>
  <c r="O1011" i="11"/>
  <c r="R1011" i="11"/>
  <c r="M1011" i="11"/>
  <c r="X1011" i="11"/>
  <c r="H1011" i="11"/>
  <c r="W1011" i="11"/>
  <c r="G1011" i="11"/>
  <c r="I1011" i="11"/>
  <c r="V1011" i="11"/>
  <c r="Y1011" i="11"/>
  <c r="J1011" i="11"/>
  <c r="K215" i="14"/>
  <c r="W222" i="15" l="1"/>
  <c r="V222" i="15"/>
  <c r="H223" i="9"/>
  <c r="N222" i="15" s="1"/>
  <c r="P223" i="9"/>
  <c r="S222" i="15" s="1"/>
  <c r="O223" i="9"/>
  <c r="R222" i="15" s="1"/>
  <c r="I223" i="9"/>
  <c r="O222" i="15" s="1"/>
  <c r="AA223" i="9"/>
  <c r="Q172" i="14"/>
  <c r="S172" i="14" s="1"/>
  <c r="S221" i="9"/>
  <c r="U220" i="15" s="1"/>
  <c r="F223" i="9"/>
  <c r="L222" i="15" s="1"/>
  <c r="F222" i="15"/>
  <c r="I222" i="15"/>
  <c r="H222" i="15"/>
  <c r="Q222" i="9"/>
  <c r="T221" i="15" s="1"/>
  <c r="X222" i="15"/>
  <c r="J222" i="15"/>
  <c r="Y222" i="15"/>
  <c r="G222" i="15"/>
  <c r="M222" i="9"/>
  <c r="Q221" i="15" s="1"/>
  <c r="M221" i="15"/>
  <c r="G223" i="9"/>
  <c r="M222" i="15" s="1"/>
  <c r="E224" i="9"/>
  <c r="K223" i="9"/>
  <c r="P222" i="15" s="1"/>
  <c r="E1013" i="11"/>
  <c r="F1013" i="11" s="1"/>
  <c r="D223" i="15"/>
  <c r="K223" i="15" s="1"/>
  <c r="H1012" i="11"/>
  <c r="AA1012" i="11"/>
  <c r="AB1012" i="11"/>
  <c r="AC1012" i="11"/>
  <c r="AD1012" i="11"/>
  <c r="V1012" i="11"/>
  <c r="Z1012" i="11"/>
  <c r="M1012" i="11"/>
  <c r="I1012" i="11"/>
  <c r="X1012" i="11"/>
  <c r="Y1012" i="11"/>
  <c r="L1012" i="11"/>
  <c r="S1012" i="11"/>
  <c r="U1012" i="11"/>
  <c r="G1012" i="11"/>
  <c r="P1012" i="11"/>
  <c r="O1012" i="11"/>
  <c r="Q1012" i="11"/>
  <c r="T1012" i="11"/>
  <c r="N1012" i="11"/>
  <c r="W1012" i="11"/>
  <c r="J1012" i="11"/>
  <c r="K1012" i="11"/>
  <c r="R1012" i="11"/>
  <c r="K216" i="14"/>
  <c r="W223" i="15" l="1"/>
  <c r="H224" i="9"/>
  <c r="P224" i="9"/>
  <c r="S223" i="15" s="1"/>
  <c r="O224" i="9"/>
  <c r="R223" i="15" s="1"/>
  <c r="I224" i="9"/>
  <c r="O223" i="15" s="1"/>
  <c r="AA224" i="9"/>
  <c r="Q173" i="14"/>
  <c r="S173" i="14" s="1"/>
  <c r="X223" i="15"/>
  <c r="K224" i="9"/>
  <c r="P223" i="15" s="1"/>
  <c r="S222" i="9"/>
  <c r="U221" i="15" s="1"/>
  <c r="Y223" i="15"/>
  <c r="F224" i="9"/>
  <c r="L223" i="15" s="1"/>
  <c r="J223" i="15"/>
  <c r="G224" i="9"/>
  <c r="M223" i="15" s="1"/>
  <c r="G223" i="15"/>
  <c r="Q223" i="9"/>
  <c r="T222" i="15" s="1"/>
  <c r="M223" i="9"/>
  <c r="Q222" i="15" s="1"/>
  <c r="F223" i="15"/>
  <c r="I223" i="15"/>
  <c r="V223" i="15"/>
  <c r="H223" i="15"/>
  <c r="E225" i="9"/>
  <c r="H225" i="9" s="1"/>
  <c r="N224" i="15" s="1"/>
  <c r="D224" i="15"/>
  <c r="H224" i="15" s="1"/>
  <c r="E1014" i="11"/>
  <c r="F1014" i="11" s="1"/>
  <c r="K1013" i="11"/>
  <c r="AA1013" i="11"/>
  <c r="AC1013" i="11"/>
  <c r="AB1013" i="11"/>
  <c r="AD1013" i="11"/>
  <c r="S1013" i="11"/>
  <c r="N1013" i="11"/>
  <c r="Z1013" i="11"/>
  <c r="N223" i="15"/>
  <c r="Y1013" i="11"/>
  <c r="H1013" i="11"/>
  <c r="U1013" i="11"/>
  <c r="M1013" i="11"/>
  <c r="R1013" i="11"/>
  <c r="V1013" i="11"/>
  <c r="P1013" i="11"/>
  <c r="X1013" i="11"/>
  <c r="G1013" i="11"/>
  <c r="O1013" i="11"/>
  <c r="L1013" i="11"/>
  <c r="I1013" i="11"/>
  <c r="Q1013" i="11"/>
  <c r="T1013" i="11"/>
  <c r="W1013" i="11"/>
  <c r="J1013" i="11"/>
  <c r="K217" i="14"/>
  <c r="G225" i="9" l="1"/>
  <c r="M224" i="15" s="1"/>
  <c r="O225" i="9"/>
  <c r="R224" i="15" s="1"/>
  <c r="P225" i="9"/>
  <c r="S224" i="15" s="1"/>
  <c r="I225" i="9"/>
  <c r="O224" i="15" s="1"/>
  <c r="AA225" i="9"/>
  <c r="Q174" i="14"/>
  <c r="S174" i="14" s="1"/>
  <c r="Q224" i="9"/>
  <c r="T223" i="15" s="1"/>
  <c r="M224" i="9"/>
  <c r="Q223" i="15" s="1"/>
  <c r="S223" i="9"/>
  <c r="U222" i="15" s="1"/>
  <c r="X224" i="15"/>
  <c r="W224" i="15"/>
  <c r="K224" i="15"/>
  <c r="F225" i="9"/>
  <c r="L224" i="15" s="1"/>
  <c r="F224" i="15"/>
  <c r="Y224" i="15"/>
  <c r="I224" i="15"/>
  <c r="G224" i="15"/>
  <c r="D225" i="15"/>
  <c r="G225" i="15" s="1"/>
  <c r="V224" i="15"/>
  <c r="K225" i="9"/>
  <c r="P224" i="15" s="1"/>
  <c r="J224" i="15"/>
  <c r="E1015" i="11"/>
  <c r="F1015" i="11" s="1"/>
  <c r="E226" i="9"/>
  <c r="AA1014" i="11"/>
  <c r="AB1014" i="11"/>
  <c r="AC1014" i="11"/>
  <c r="AD1014" i="11"/>
  <c r="Z1014" i="11"/>
  <c r="P1014" i="11"/>
  <c r="Q1014" i="11"/>
  <c r="V1014" i="11"/>
  <c r="T1014" i="11"/>
  <c r="M1014" i="11"/>
  <c r="K1014" i="11"/>
  <c r="X1014" i="11"/>
  <c r="O1014" i="11"/>
  <c r="H1014" i="11"/>
  <c r="U1014" i="11"/>
  <c r="W1014" i="11"/>
  <c r="J1014" i="11"/>
  <c r="S1014" i="11"/>
  <c r="Y1014" i="11"/>
  <c r="G1014" i="11"/>
  <c r="N1014" i="11"/>
  <c r="L1014" i="11"/>
  <c r="I1014" i="11"/>
  <c r="R1014" i="11"/>
  <c r="K218" i="14"/>
  <c r="J225" i="15" l="1"/>
  <c r="F225" i="15"/>
  <c r="F226" i="9"/>
  <c r="L225" i="15" s="1"/>
  <c r="P226" i="9"/>
  <c r="S225" i="15" s="1"/>
  <c r="I226" i="9"/>
  <c r="O225" i="15" s="1"/>
  <c r="O226" i="9"/>
  <c r="R225" i="15" s="1"/>
  <c r="AA226" i="9"/>
  <c r="S224" i="9"/>
  <c r="U223" i="15" s="1"/>
  <c r="Q175" i="14"/>
  <c r="S175" i="14" s="1"/>
  <c r="M225" i="9"/>
  <c r="Q224" i="15" s="1"/>
  <c r="Q225" i="9"/>
  <c r="T224" i="15" s="1"/>
  <c r="W225" i="15"/>
  <c r="Y225" i="15"/>
  <c r="H225" i="15"/>
  <c r="K225" i="15"/>
  <c r="X225" i="15"/>
  <c r="H226" i="9"/>
  <c r="N225" i="15" s="1"/>
  <c r="I225" i="15"/>
  <c r="V225" i="15"/>
  <c r="E227" i="9"/>
  <c r="E1016" i="11"/>
  <c r="F1016" i="11" s="1"/>
  <c r="D226" i="15"/>
  <c r="F226" i="15" s="1"/>
  <c r="G226" i="9"/>
  <c r="M225" i="15" s="1"/>
  <c r="K226" i="9"/>
  <c r="P225" i="15" s="1"/>
  <c r="R1015" i="11"/>
  <c r="AA1015" i="11"/>
  <c r="AD1015" i="11"/>
  <c r="AB1015" i="11"/>
  <c r="AC1015" i="11"/>
  <c r="V1015" i="11"/>
  <c r="J1015" i="11"/>
  <c r="X1015" i="11"/>
  <c r="G1015" i="11"/>
  <c r="W1015" i="11"/>
  <c r="M1015" i="11"/>
  <c r="P1015" i="11"/>
  <c r="K1015" i="11"/>
  <c r="U1015" i="11"/>
  <c r="O1015" i="11"/>
  <c r="Q1015" i="11"/>
  <c r="T1015" i="11"/>
  <c r="Z1015" i="11"/>
  <c r="I1015" i="11"/>
  <c r="L1015" i="11"/>
  <c r="S1015" i="11"/>
  <c r="Y1015" i="11"/>
  <c r="H1015" i="11"/>
  <c r="N1015" i="11"/>
  <c r="K219" i="14"/>
  <c r="K226" i="15" l="1"/>
  <c r="G227" i="9"/>
  <c r="M226" i="15" s="1"/>
  <c r="P227" i="9"/>
  <c r="S226" i="15" s="1"/>
  <c r="O227" i="9"/>
  <c r="R226" i="15" s="1"/>
  <c r="I227" i="9"/>
  <c r="O226" i="15" s="1"/>
  <c r="AA227" i="9"/>
  <c r="Q176" i="14"/>
  <c r="S176" i="14" s="1"/>
  <c r="S225" i="9"/>
  <c r="U224" i="15" s="1"/>
  <c r="W226" i="15"/>
  <c r="X226" i="15"/>
  <c r="V226" i="15"/>
  <c r="J226" i="15"/>
  <c r="M226" i="9"/>
  <c r="Q225" i="15" s="1"/>
  <c r="Q226" i="9"/>
  <c r="T225" i="15" s="1"/>
  <c r="F227" i="9"/>
  <c r="L226" i="15" s="1"/>
  <c r="H227" i="9"/>
  <c r="N226" i="15" s="1"/>
  <c r="K227" i="9"/>
  <c r="P226" i="15" s="1"/>
  <c r="Y226" i="15"/>
  <c r="I226" i="15"/>
  <c r="G226" i="15"/>
  <c r="E1017" i="11"/>
  <c r="F1017" i="11" s="1"/>
  <c r="E228" i="9"/>
  <c r="H226" i="15"/>
  <c r="D227" i="15"/>
  <c r="K227" i="15" s="1"/>
  <c r="AA1016" i="11"/>
  <c r="AD1016" i="11"/>
  <c r="AB1016" i="11"/>
  <c r="AC1016" i="11"/>
  <c r="W1016" i="11"/>
  <c r="I1016" i="11"/>
  <c r="N1016" i="11"/>
  <c r="J1016" i="11"/>
  <c r="V1016" i="11"/>
  <c r="P1016" i="11"/>
  <c r="K1016" i="11"/>
  <c r="H1016" i="11"/>
  <c r="Z1016" i="11"/>
  <c r="X1016" i="11"/>
  <c r="Q1016" i="11"/>
  <c r="M1016" i="11"/>
  <c r="T1016" i="11"/>
  <c r="L1016" i="11"/>
  <c r="S1016" i="11"/>
  <c r="Y1016" i="11"/>
  <c r="U1016" i="11"/>
  <c r="G1016" i="11"/>
  <c r="O1016" i="11"/>
  <c r="R1016" i="11"/>
  <c r="K220" i="14"/>
  <c r="G228" i="9" l="1"/>
  <c r="M227" i="15" s="1"/>
  <c r="O228" i="9"/>
  <c r="R227" i="15" s="1"/>
  <c r="P228" i="9"/>
  <c r="S227" i="15" s="1"/>
  <c r="I228" i="9"/>
  <c r="O227" i="15" s="1"/>
  <c r="AA228" i="9"/>
  <c r="Q177" i="14"/>
  <c r="S177" i="14" s="1"/>
  <c r="H228" i="9"/>
  <c r="N227" i="15" s="1"/>
  <c r="S226" i="9"/>
  <c r="U225" i="15" s="1"/>
  <c r="M227" i="9"/>
  <c r="Q226" i="15" s="1"/>
  <c r="K228" i="9"/>
  <c r="P227" i="15" s="1"/>
  <c r="Y227" i="15"/>
  <c r="Q227" i="9"/>
  <c r="T226" i="15" s="1"/>
  <c r="W227" i="15"/>
  <c r="F227" i="15"/>
  <c r="I227" i="15"/>
  <c r="X227" i="15"/>
  <c r="V227" i="15"/>
  <c r="G227" i="15"/>
  <c r="H227" i="15"/>
  <c r="J227" i="15"/>
  <c r="E229" i="9"/>
  <c r="D228" i="15"/>
  <c r="F228" i="15" s="1"/>
  <c r="E1018" i="11"/>
  <c r="F1018" i="11" s="1"/>
  <c r="F228" i="9"/>
  <c r="L227" i="15" s="1"/>
  <c r="AA1017" i="11"/>
  <c r="AC1017" i="11"/>
  <c r="AD1017" i="11"/>
  <c r="AB1017" i="11"/>
  <c r="Z1017" i="11"/>
  <c r="T1017" i="11"/>
  <c r="W1017" i="11"/>
  <c r="K1017" i="11"/>
  <c r="U1017" i="11"/>
  <c r="I1017" i="11"/>
  <c r="Q1017" i="11"/>
  <c r="N1017" i="11"/>
  <c r="H1017" i="11"/>
  <c r="M1017" i="11"/>
  <c r="O1017" i="11"/>
  <c r="X1017" i="11"/>
  <c r="G1017" i="11"/>
  <c r="J1017" i="11"/>
  <c r="S1017" i="11"/>
  <c r="P1017" i="11"/>
  <c r="Y1017" i="11"/>
  <c r="L1017" i="11"/>
  <c r="V1017" i="11"/>
  <c r="R1017" i="11"/>
  <c r="K221" i="14"/>
  <c r="K229" i="9" l="1"/>
  <c r="P228" i="15" s="1"/>
  <c r="P229" i="9"/>
  <c r="S228" i="15" s="1"/>
  <c r="I229" i="9"/>
  <c r="O228" i="15" s="1"/>
  <c r="O229" i="9"/>
  <c r="R228" i="15" s="1"/>
  <c r="AA229" i="9"/>
  <c r="Q178" i="14"/>
  <c r="S178" i="14" s="1"/>
  <c r="V228" i="15"/>
  <c r="H229" i="9"/>
  <c r="N228" i="15" s="1"/>
  <c r="M228" i="9"/>
  <c r="Q227" i="15" s="1"/>
  <c r="Q228" i="9"/>
  <c r="T227" i="15" s="1"/>
  <c r="S227" i="9"/>
  <c r="U226" i="15" s="1"/>
  <c r="F229" i="9"/>
  <c r="L228" i="15" s="1"/>
  <c r="X228" i="15"/>
  <c r="G229" i="9"/>
  <c r="M228" i="15" s="1"/>
  <c r="I228" i="15"/>
  <c r="H228" i="15"/>
  <c r="W228" i="15"/>
  <c r="J228" i="15"/>
  <c r="K228" i="15"/>
  <c r="Y228" i="15"/>
  <c r="D229" i="15"/>
  <c r="J229" i="15" s="1"/>
  <c r="G228" i="15"/>
  <c r="E1019" i="11"/>
  <c r="F1019" i="11" s="1"/>
  <c r="E230" i="9"/>
  <c r="N1018" i="11"/>
  <c r="AA1018" i="11"/>
  <c r="AB1018" i="11"/>
  <c r="AC1018" i="11"/>
  <c r="AD1018" i="11"/>
  <c r="K230" i="9"/>
  <c r="P229" i="15" s="1"/>
  <c r="R1018" i="11"/>
  <c r="W1018" i="11"/>
  <c r="G1018" i="11"/>
  <c r="T1018" i="11"/>
  <c r="X1018" i="11"/>
  <c r="L1018" i="11"/>
  <c r="M1018" i="11"/>
  <c r="V1018" i="11"/>
  <c r="Z1018" i="11"/>
  <c r="J1018" i="11"/>
  <c r="O1018" i="11"/>
  <c r="I1018" i="11"/>
  <c r="Q1018" i="11"/>
  <c r="U1018" i="11"/>
  <c r="S1018" i="11"/>
  <c r="Y1018" i="11"/>
  <c r="H1018" i="11"/>
  <c r="K1018" i="11"/>
  <c r="P1018" i="11"/>
  <c r="K222" i="14"/>
  <c r="Y229" i="15" l="1"/>
  <c r="W229" i="15"/>
  <c r="F230" i="9"/>
  <c r="L229" i="15" s="1"/>
  <c r="P230" i="9"/>
  <c r="S229" i="15" s="1"/>
  <c r="O230" i="9"/>
  <c r="R229" i="15" s="1"/>
  <c r="I230" i="9"/>
  <c r="O229" i="15" s="1"/>
  <c r="AA230" i="9"/>
  <c r="Q179" i="14"/>
  <c r="S179" i="14" s="1"/>
  <c r="M229" i="9"/>
  <c r="Q228" i="15" s="1"/>
  <c r="V229" i="15"/>
  <c r="X229" i="15"/>
  <c r="Q229" i="9"/>
  <c r="T228" i="15" s="1"/>
  <c r="S228" i="9"/>
  <c r="U227" i="15" s="1"/>
  <c r="G230" i="9"/>
  <c r="M229" i="15" s="1"/>
  <c r="I229" i="15"/>
  <c r="H230" i="9"/>
  <c r="N229" i="15" s="1"/>
  <c r="G229" i="15"/>
  <c r="H229" i="15"/>
  <c r="K229" i="15"/>
  <c r="F229" i="15"/>
  <c r="E231" i="9"/>
  <c r="D230" i="15"/>
  <c r="I230" i="15" s="1"/>
  <c r="E1020" i="11"/>
  <c r="F1020" i="11" s="1"/>
  <c r="AA1019" i="11"/>
  <c r="AC1019" i="11"/>
  <c r="AD1019" i="11"/>
  <c r="AB1019" i="11"/>
  <c r="Z1019" i="11"/>
  <c r="O1019" i="11"/>
  <c r="U1019" i="11"/>
  <c r="K1019" i="11"/>
  <c r="V1019" i="11"/>
  <c r="M1019" i="11"/>
  <c r="Y1019" i="11"/>
  <c r="S1019" i="11"/>
  <c r="G1019" i="11"/>
  <c r="N1019" i="11"/>
  <c r="L1019" i="11"/>
  <c r="R1019" i="11"/>
  <c r="T1019" i="11"/>
  <c r="Q1019" i="11"/>
  <c r="P1019" i="11"/>
  <c r="X1019" i="11"/>
  <c r="H1019" i="11"/>
  <c r="I1019" i="11"/>
  <c r="W1019" i="11"/>
  <c r="J1019" i="11"/>
  <c r="K223" i="14"/>
  <c r="V230" i="15" l="1"/>
  <c r="F231" i="9"/>
  <c r="L230" i="15" s="1"/>
  <c r="O231" i="9"/>
  <c r="P231" i="9"/>
  <c r="S230" i="15" s="1"/>
  <c r="I231" i="9"/>
  <c r="O230" i="15" s="1"/>
  <c r="AA231" i="9"/>
  <c r="Q180" i="14"/>
  <c r="S180" i="14" s="1"/>
  <c r="G231" i="9"/>
  <c r="M230" i="15" s="1"/>
  <c r="S229" i="9"/>
  <c r="U228" i="15" s="1"/>
  <c r="K231" i="9"/>
  <c r="P230" i="15" s="1"/>
  <c r="M230" i="9"/>
  <c r="X230" i="15"/>
  <c r="W230" i="15"/>
  <c r="Q230" i="9"/>
  <c r="T229" i="15" s="1"/>
  <c r="H231" i="9"/>
  <c r="N230" i="15" s="1"/>
  <c r="F230" i="15"/>
  <c r="G230" i="15"/>
  <c r="E1021" i="11"/>
  <c r="F1021" i="11" s="1"/>
  <c r="H230" i="15"/>
  <c r="E232" i="9"/>
  <c r="K230" i="15"/>
  <c r="Y230" i="15"/>
  <c r="D231" i="15"/>
  <c r="G231" i="15" s="1"/>
  <c r="J230" i="15"/>
  <c r="AA1020" i="11"/>
  <c r="AB1020" i="11"/>
  <c r="AC1020" i="11"/>
  <c r="AD1020" i="11"/>
  <c r="X1020" i="11"/>
  <c r="G1020" i="11"/>
  <c r="U1020" i="11"/>
  <c r="Y1020" i="11"/>
  <c r="N1020" i="11"/>
  <c r="M1020" i="11"/>
  <c r="V1020" i="11"/>
  <c r="K1020" i="11"/>
  <c r="S1020" i="11"/>
  <c r="O1020" i="11"/>
  <c r="L1020" i="11"/>
  <c r="I1020" i="11"/>
  <c r="T1020" i="11"/>
  <c r="Z1020" i="11"/>
  <c r="H1020" i="11"/>
  <c r="R1020" i="11"/>
  <c r="P1020" i="11"/>
  <c r="W1020" i="11"/>
  <c r="J1020" i="11"/>
  <c r="Q1020" i="11"/>
  <c r="K224" i="14"/>
  <c r="H232" i="9" l="1"/>
  <c r="N231" i="15" s="1"/>
  <c r="P232" i="9"/>
  <c r="S231" i="15" s="1"/>
  <c r="O232" i="9"/>
  <c r="I232" i="9"/>
  <c r="O231" i="15" s="1"/>
  <c r="AA232" i="9"/>
  <c r="Q181" i="14"/>
  <c r="S181" i="14" s="1"/>
  <c r="S230" i="9"/>
  <c r="U229" i="15" s="1"/>
  <c r="Q229" i="15"/>
  <c r="Q231" i="9"/>
  <c r="T230" i="15" s="1"/>
  <c r="R230" i="15"/>
  <c r="V231" i="15"/>
  <c r="M231" i="9"/>
  <c r="Q230" i="15" s="1"/>
  <c r="K231" i="15"/>
  <c r="X231" i="15"/>
  <c r="F231" i="15"/>
  <c r="F232" i="9"/>
  <c r="L231" i="15" s="1"/>
  <c r="E233" i="9"/>
  <c r="G232" i="9"/>
  <c r="M231" i="15" s="1"/>
  <c r="I231" i="15"/>
  <c r="D232" i="15"/>
  <c r="K232" i="15" s="1"/>
  <c r="K232" i="9"/>
  <c r="P231" i="15" s="1"/>
  <c r="H231" i="15"/>
  <c r="W231" i="15"/>
  <c r="J231" i="15"/>
  <c r="E1022" i="11"/>
  <c r="F1022" i="11" s="1"/>
  <c r="Y231" i="15"/>
  <c r="J1021" i="11"/>
  <c r="AA1021" i="11"/>
  <c r="AC1021" i="11"/>
  <c r="AB1021" i="11"/>
  <c r="AD1021" i="11"/>
  <c r="W1021" i="11"/>
  <c r="V232" i="15"/>
  <c r="O1021" i="11"/>
  <c r="T1021" i="11"/>
  <c r="Z1021" i="11"/>
  <c r="R1021" i="11"/>
  <c r="V1021" i="11"/>
  <c r="X1021" i="11"/>
  <c r="L1021" i="11"/>
  <c r="I1021" i="11"/>
  <c r="P1021" i="11"/>
  <c r="Q1021" i="11"/>
  <c r="S1021" i="11"/>
  <c r="Y1021" i="11"/>
  <c r="H1021" i="11"/>
  <c r="N1021" i="11"/>
  <c r="G1021" i="11"/>
  <c r="K1021" i="11"/>
  <c r="M1021" i="11"/>
  <c r="U1021" i="11"/>
  <c r="K225" i="14"/>
  <c r="G232" i="15" l="1"/>
  <c r="Y232" i="15"/>
  <c r="G233" i="9"/>
  <c r="M232" i="15" s="1"/>
  <c r="P233" i="9"/>
  <c r="S232" i="15" s="1"/>
  <c r="O233" i="9"/>
  <c r="R232" i="15" s="1"/>
  <c r="I233" i="9"/>
  <c r="O232" i="15" s="1"/>
  <c r="AA233" i="9"/>
  <c r="Q182" i="14"/>
  <c r="S182" i="14" s="1"/>
  <c r="S231" i="9"/>
  <c r="U230" i="15" s="1"/>
  <c r="M232" i="9"/>
  <c r="Q231" i="15" s="1"/>
  <c r="F232" i="15"/>
  <c r="Q232" i="9"/>
  <c r="T231" i="15" s="1"/>
  <c r="X232" i="15"/>
  <c r="I232" i="15"/>
  <c r="F233" i="9"/>
  <c r="L232" i="15" s="1"/>
  <c r="R231" i="15"/>
  <c r="W232" i="15"/>
  <c r="K233" i="9"/>
  <c r="P232" i="15" s="1"/>
  <c r="H233" i="9"/>
  <c r="N232" i="15" s="1"/>
  <c r="J232" i="15"/>
  <c r="H232" i="15"/>
  <c r="E234" i="9"/>
  <c r="H234" i="9" s="1"/>
  <c r="N233" i="15" s="1"/>
  <c r="E1023" i="11"/>
  <c r="F1023" i="11" s="1"/>
  <c r="D233" i="15"/>
  <c r="I233" i="15" s="1"/>
  <c r="AA1022" i="11"/>
  <c r="AB1022" i="11"/>
  <c r="AC1022" i="11"/>
  <c r="AD1022" i="11"/>
  <c r="Z1022" i="11"/>
  <c r="X1022" i="11"/>
  <c r="N1022" i="11"/>
  <c r="H1022" i="11"/>
  <c r="Q1022" i="11"/>
  <c r="L1022" i="11"/>
  <c r="U1022" i="11"/>
  <c r="W1022" i="11"/>
  <c r="J1022" i="11"/>
  <c r="R1022" i="11"/>
  <c r="T1022" i="11"/>
  <c r="P1022" i="11"/>
  <c r="V1022" i="11"/>
  <c r="O1022" i="11"/>
  <c r="M1022" i="11"/>
  <c r="I1022" i="11"/>
  <c r="K1022" i="11"/>
  <c r="S1022" i="11"/>
  <c r="Y1022" i="11"/>
  <c r="G1022" i="11"/>
  <c r="K226" i="14"/>
  <c r="G234" i="9" l="1"/>
  <c r="M233" i="15" s="1"/>
  <c r="O234" i="9"/>
  <c r="R233" i="15" s="1"/>
  <c r="P234" i="9"/>
  <c r="S233" i="15" s="1"/>
  <c r="I234" i="9"/>
  <c r="O233" i="15" s="1"/>
  <c r="AA234" i="9"/>
  <c r="Q183" i="14"/>
  <c r="S183" i="14" s="1"/>
  <c r="S232" i="9"/>
  <c r="U231" i="15" s="1"/>
  <c r="Q233" i="9"/>
  <c r="T232" i="15" s="1"/>
  <c r="M233" i="9"/>
  <c r="X233" i="15"/>
  <c r="W233" i="15"/>
  <c r="G233" i="15"/>
  <c r="F233" i="15"/>
  <c r="K234" i="9"/>
  <c r="P233" i="15" s="1"/>
  <c r="F234" i="9"/>
  <c r="L233" i="15" s="1"/>
  <c r="E1024" i="11"/>
  <c r="F1024" i="11" s="1"/>
  <c r="V233" i="15"/>
  <c r="H233" i="15"/>
  <c r="E235" i="9"/>
  <c r="K233" i="15"/>
  <c r="D234" i="15"/>
  <c r="K234" i="15" s="1"/>
  <c r="J233" i="15"/>
  <c r="Y233" i="15"/>
  <c r="U1023" i="11"/>
  <c r="AA1023" i="11"/>
  <c r="AC1023" i="11"/>
  <c r="AB1023" i="11"/>
  <c r="AD1023" i="11"/>
  <c r="Q1023" i="11"/>
  <c r="K1023" i="11"/>
  <c r="O1023" i="11"/>
  <c r="W1023" i="11"/>
  <c r="V234" i="15"/>
  <c r="N1023" i="11"/>
  <c r="X1023" i="11"/>
  <c r="J1023" i="11"/>
  <c r="I1023" i="11"/>
  <c r="P1023" i="11"/>
  <c r="L1023" i="11"/>
  <c r="S1023" i="11"/>
  <c r="Y1023" i="11"/>
  <c r="G1023" i="11"/>
  <c r="M1023" i="11"/>
  <c r="V1023" i="11"/>
  <c r="R1023" i="11"/>
  <c r="T1023" i="11"/>
  <c r="Z1023" i="11"/>
  <c r="H1023" i="11"/>
  <c r="K227" i="14"/>
  <c r="G235" i="9" l="1"/>
  <c r="M234" i="15" s="1"/>
  <c r="P235" i="9"/>
  <c r="I235" i="9"/>
  <c r="O234" i="15" s="1"/>
  <c r="O235" i="9"/>
  <c r="AA235" i="9"/>
  <c r="Q184" i="14"/>
  <c r="S184" i="14" s="1"/>
  <c r="Q234" i="9"/>
  <c r="T233" i="15" s="1"/>
  <c r="S234" i="15"/>
  <c r="S233" i="9"/>
  <c r="U232" i="15" s="1"/>
  <c r="Q232" i="15"/>
  <c r="F235" i="9"/>
  <c r="L234" i="15" s="1"/>
  <c r="H235" i="9"/>
  <c r="N234" i="15" s="1"/>
  <c r="K235" i="9"/>
  <c r="P234" i="15" s="1"/>
  <c r="W234" i="15"/>
  <c r="M234" i="9"/>
  <c r="F234" i="15"/>
  <c r="I234" i="15"/>
  <c r="Y234" i="15"/>
  <c r="G234" i="15"/>
  <c r="X234" i="15"/>
  <c r="J234" i="15"/>
  <c r="H234" i="15"/>
  <c r="E236" i="9"/>
  <c r="F236" i="9" s="1"/>
  <c r="D235" i="15"/>
  <c r="I235" i="15" s="1"/>
  <c r="E1025" i="11"/>
  <c r="F1025" i="11" s="1"/>
  <c r="S1024" i="11"/>
  <c r="AA1024" i="11"/>
  <c r="AB1024" i="11"/>
  <c r="AD1024" i="11"/>
  <c r="AC1024" i="11"/>
  <c r="W1024" i="11"/>
  <c r="Z1024" i="11"/>
  <c r="R1024" i="11"/>
  <c r="Y1024" i="11"/>
  <c r="H1024" i="11"/>
  <c r="Q1024" i="11"/>
  <c r="U1024" i="11"/>
  <c r="V1024" i="11"/>
  <c r="O1024" i="11"/>
  <c r="N1024" i="11"/>
  <c r="L1024" i="11"/>
  <c r="K1024" i="11"/>
  <c r="J1024" i="11"/>
  <c r="T1024" i="11"/>
  <c r="X1024" i="11"/>
  <c r="G1024" i="11"/>
  <c r="I1024" i="11"/>
  <c r="M1024" i="11"/>
  <c r="P1024" i="11"/>
  <c r="K228" i="14"/>
  <c r="S234" i="9" l="1"/>
  <c r="U233" i="15" s="1"/>
  <c r="W235" i="15"/>
  <c r="H236" i="9"/>
  <c r="N235" i="15" s="1"/>
  <c r="P236" i="9"/>
  <c r="S235" i="15" s="1"/>
  <c r="O236" i="9"/>
  <c r="I236" i="9"/>
  <c r="O235" i="15" s="1"/>
  <c r="AA236" i="9"/>
  <c r="Q235" i="9"/>
  <c r="T234" i="15" s="1"/>
  <c r="Q185" i="14"/>
  <c r="S185" i="14" s="1"/>
  <c r="R234" i="15"/>
  <c r="Q233" i="15"/>
  <c r="V235" i="15"/>
  <c r="X235" i="15"/>
  <c r="M235" i="9"/>
  <c r="Q234" i="15" s="1"/>
  <c r="K236" i="9"/>
  <c r="P235" i="15" s="1"/>
  <c r="G236" i="9"/>
  <c r="M235" i="15" s="1"/>
  <c r="G235" i="15"/>
  <c r="F235" i="15"/>
  <c r="E1026" i="11"/>
  <c r="F1026" i="11" s="1"/>
  <c r="H235" i="15"/>
  <c r="D236" i="15"/>
  <c r="J236" i="15" s="1"/>
  <c r="Y235" i="15"/>
  <c r="K235" i="15"/>
  <c r="E237" i="9"/>
  <c r="K237" i="9" s="1"/>
  <c r="P236" i="15" s="1"/>
  <c r="J235" i="15"/>
  <c r="N1025" i="11"/>
  <c r="AA1025" i="11"/>
  <c r="AC1025" i="11"/>
  <c r="AB1025" i="11"/>
  <c r="AD1025" i="11"/>
  <c r="K1025" i="11"/>
  <c r="M1025" i="11"/>
  <c r="G1025" i="11"/>
  <c r="W1025" i="11"/>
  <c r="H1025" i="11"/>
  <c r="S1025" i="11"/>
  <c r="T1025" i="11"/>
  <c r="J1025" i="11"/>
  <c r="V1025" i="11"/>
  <c r="Z1025" i="11"/>
  <c r="R1025" i="11"/>
  <c r="Y1025" i="11"/>
  <c r="L1025" i="11"/>
  <c r="O1025" i="11"/>
  <c r="P1025" i="11"/>
  <c r="I1025" i="11"/>
  <c r="Q1025" i="11"/>
  <c r="U1025" i="11"/>
  <c r="L235" i="15"/>
  <c r="W236" i="15"/>
  <c r="X236" i="15"/>
  <c r="Y236" i="15"/>
  <c r="V236" i="15"/>
  <c r="X1025" i="11"/>
  <c r="K229" i="14"/>
  <c r="G237" i="9" l="1"/>
  <c r="M236" i="15" s="1"/>
  <c r="O237" i="9"/>
  <c r="R236" i="15" s="1"/>
  <c r="P237" i="9"/>
  <c r="S236" i="15" s="1"/>
  <c r="I237" i="9"/>
  <c r="O236" i="15" s="1"/>
  <c r="AA237" i="9"/>
  <c r="M236" i="9"/>
  <c r="Q236" i="9"/>
  <c r="T235" i="15" s="1"/>
  <c r="Q186" i="14"/>
  <c r="S186" i="14" s="1"/>
  <c r="R235" i="15"/>
  <c r="S235" i="9"/>
  <c r="U234" i="15" s="1"/>
  <c r="H237" i="9"/>
  <c r="N236" i="15" s="1"/>
  <c r="F237" i="9"/>
  <c r="L236" i="15" s="1"/>
  <c r="G236" i="15"/>
  <c r="K236" i="15"/>
  <c r="E238" i="9"/>
  <c r="F236" i="15"/>
  <c r="I236" i="15"/>
  <c r="E1027" i="11"/>
  <c r="F1027" i="11" s="1"/>
  <c r="H236" i="15"/>
  <c r="D237" i="15"/>
  <c r="F237" i="15" s="1"/>
  <c r="AA1026" i="11"/>
  <c r="AB1026" i="11"/>
  <c r="AC1026" i="11"/>
  <c r="AD1026" i="11"/>
  <c r="Z1026" i="11"/>
  <c r="V1026" i="11"/>
  <c r="P1026" i="11"/>
  <c r="R1026" i="11"/>
  <c r="Q1026" i="11"/>
  <c r="L1026" i="11"/>
  <c r="N1026" i="11"/>
  <c r="M1026" i="11"/>
  <c r="T1026" i="11"/>
  <c r="U1026" i="11"/>
  <c r="W1026" i="11"/>
  <c r="J1026" i="11"/>
  <c r="S1026" i="11"/>
  <c r="Y1026" i="11"/>
  <c r="G1026" i="11"/>
  <c r="O1026" i="11"/>
  <c r="K1026" i="11"/>
  <c r="X1026" i="11"/>
  <c r="H1026" i="11"/>
  <c r="I1026" i="11"/>
  <c r="K230" i="14"/>
  <c r="S236" i="9" l="1"/>
  <c r="U235" i="15" s="1"/>
  <c r="Q235" i="15"/>
  <c r="G238" i="9"/>
  <c r="M237" i="15" s="1"/>
  <c r="P238" i="9"/>
  <c r="S237" i="15" s="1"/>
  <c r="I238" i="9"/>
  <c r="O237" i="15" s="1"/>
  <c r="O238" i="9"/>
  <c r="R237" i="15" s="1"/>
  <c r="AA238" i="9"/>
  <c r="Q187" i="14"/>
  <c r="S187" i="14" s="1"/>
  <c r="Q237" i="9"/>
  <c r="T236" i="15" s="1"/>
  <c r="W237" i="15"/>
  <c r="J237" i="15"/>
  <c r="M237" i="9"/>
  <c r="Q236" i="15" s="1"/>
  <c r="I237" i="15"/>
  <c r="K238" i="9"/>
  <c r="P237" i="15" s="1"/>
  <c r="G237" i="15"/>
  <c r="Y237" i="15"/>
  <c r="H237" i="15"/>
  <c r="V237" i="15"/>
  <c r="K237" i="15"/>
  <c r="X237" i="15"/>
  <c r="H238" i="9"/>
  <c r="E239" i="9"/>
  <c r="H239" i="9" s="1"/>
  <c r="N238" i="15" s="1"/>
  <c r="F238" i="9"/>
  <c r="L237" i="15" s="1"/>
  <c r="E1028" i="11"/>
  <c r="F1028" i="11" s="1"/>
  <c r="D238" i="15"/>
  <c r="K238" i="15" s="1"/>
  <c r="Y1027" i="11"/>
  <c r="AA1027" i="11"/>
  <c r="AD1027" i="11"/>
  <c r="AB1027" i="11"/>
  <c r="AC1027" i="11"/>
  <c r="Z1027" i="11"/>
  <c r="G1027" i="11"/>
  <c r="P1027" i="11"/>
  <c r="V1027" i="11"/>
  <c r="H1027" i="11"/>
  <c r="X1027" i="11"/>
  <c r="M1027" i="11"/>
  <c r="T1027" i="11"/>
  <c r="Q1027" i="11"/>
  <c r="S1027" i="11"/>
  <c r="L1027" i="11"/>
  <c r="O1027" i="11"/>
  <c r="N1027" i="11"/>
  <c r="R1027" i="11"/>
  <c r="U1027" i="11"/>
  <c r="I1027" i="11"/>
  <c r="W1027" i="11"/>
  <c r="J1027" i="11"/>
  <c r="K1027" i="11"/>
  <c r="K231" i="14"/>
  <c r="P239" i="9" l="1"/>
  <c r="S238" i="15" s="1"/>
  <c r="O239" i="9"/>
  <c r="R238" i="15" s="1"/>
  <c r="I239" i="9"/>
  <c r="O238" i="15" s="1"/>
  <c r="AA239" i="9"/>
  <c r="Q188" i="14"/>
  <c r="S188" i="14" s="1"/>
  <c r="Q238" i="9"/>
  <c r="T237" i="15" s="1"/>
  <c r="H238" i="15"/>
  <c r="W238" i="15"/>
  <c r="S237" i="9"/>
  <c r="U236" i="15" s="1"/>
  <c r="Y238" i="15"/>
  <c r="V238" i="15"/>
  <c r="I238" i="15"/>
  <c r="M238" i="9"/>
  <c r="Q237" i="15" s="1"/>
  <c r="N237" i="15"/>
  <c r="G239" i="9"/>
  <c r="M238" i="15" s="1"/>
  <c r="K239" i="9"/>
  <c r="P238" i="15" s="1"/>
  <c r="G238" i="15"/>
  <c r="E240" i="9"/>
  <c r="F240" i="9" s="1"/>
  <c r="L239" i="15" s="1"/>
  <c r="F239" i="9"/>
  <c r="L238" i="15" s="1"/>
  <c r="J238" i="15"/>
  <c r="D239" i="15"/>
  <c r="F239" i="15" s="1"/>
  <c r="X238" i="15"/>
  <c r="F238" i="15"/>
  <c r="E1029" i="11"/>
  <c r="F1029" i="11" s="1"/>
  <c r="G1028" i="11"/>
  <c r="AA1028" i="11"/>
  <c r="AB1028" i="11"/>
  <c r="AC1028" i="11"/>
  <c r="AD1028" i="11"/>
  <c r="H240" i="9"/>
  <c r="V1028" i="11"/>
  <c r="Z1028" i="11"/>
  <c r="S1028" i="11"/>
  <c r="P1028" i="11"/>
  <c r="U1028" i="11"/>
  <c r="O1028" i="11"/>
  <c r="Q1028" i="11"/>
  <c r="R1028" i="11"/>
  <c r="T1028" i="11"/>
  <c r="H1028" i="11"/>
  <c r="N1028" i="11"/>
  <c r="K1028" i="11"/>
  <c r="M1028" i="11"/>
  <c r="Y1028" i="11"/>
  <c r="W1028" i="11"/>
  <c r="J1028" i="11"/>
  <c r="X1028" i="11"/>
  <c r="L1028" i="11"/>
  <c r="I1028" i="11"/>
  <c r="K232" i="14"/>
  <c r="Y239" i="15" l="1"/>
  <c r="Q239" i="9"/>
  <c r="T238" i="15" s="1"/>
  <c r="O240" i="9"/>
  <c r="R239" i="15" s="1"/>
  <c r="P240" i="9"/>
  <c r="S239" i="15" s="1"/>
  <c r="I240" i="9"/>
  <c r="O239" i="15" s="1"/>
  <c r="AA240" i="9"/>
  <c r="Q189" i="14"/>
  <c r="S189" i="14" s="1"/>
  <c r="S238" i="9"/>
  <c r="U237" i="15" s="1"/>
  <c r="W239" i="15"/>
  <c r="G240" i="9"/>
  <c r="M239" i="15" s="1"/>
  <c r="H239" i="15"/>
  <c r="M239" i="9"/>
  <c r="Q238" i="15" s="1"/>
  <c r="V239" i="15"/>
  <c r="G239" i="15"/>
  <c r="X239" i="15"/>
  <c r="I239" i="15"/>
  <c r="K239" i="15"/>
  <c r="J239" i="15"/>
  <c r="E241" i="9"/>
  <c r="F241" i="9" s="1"/>
  <c r="D240" i="15"/>
  <c r="H240" i="15" s="1"/>
  <c r="K240" i="9"/>
  <c r="P239" i="15" s="1"/>
  <c r="E1030" i="11"/>
  <c r="F1030" i="11" s="1"/>
  <c r="AA1029" i="11"/>
  <c r="AC1029" i="11"/>
  <c r="AB1029" i="11"/>
  <c r="AD1029" i="11"/>
  <c r="W1029" i="11"/>
  <c r="N239" i="15"/>
  <c r="Q1029" i="11"/>
  <c r="S1029" i="11"/>
  <c r="Y1029" i="11"/>
  <c r="I1029" i="11"/>
  <c r="O1029" i="11"/>
  <c r="Z1029" i="11"/>
  <c r="V1029" i="11"/>
  <c r="R1029" i="11"/>
  <c r="P1029" i="11"/>
  <c r="X1029" i="11"/>
  <c r="T1029" i="11"/>
  <c r="N1029" i="11"/>
  <c r="J1029" i="11"/>
  <c r="H1029" i="11"/>
  <c r="G1029" i="11"/>
  <c r="L1029" i="11"/>
  <c r="K1029" i="11"/>
  <c r="M1029" i="11"/>
  <c r="U1029" i="11"/>
  <c r="K233" i="14"/>
  <c r="W240" i="15" l="1"/>
  <c r="P241" i="9"/>
  <c r="S240" i="15" s="1"/>
  <c r="O241" i="9"/>
  <c r="R240" i="15" s="1"/>
  <c r="I241" i="9"/>
  <c r="O240" i="15" s="1"/>
  <c r="AA241" i="9"/>
  <c r="Q190" i="14"/>
  <c r="S190" i="14" s="1"/>
  <c r="V240" i="15"/>
  <c r="I240" i="15"/>
  <c r="X240" i="15"/>
  <c r="G241" i="9"/>
  <c r="M240" i="15" s="1"/>
  <c r="K241" i="9"/>
  <c r="P240" i="15" s="1"/>
  <c r="F240" i="15"/>
  <c r="H241" i="9"/>
  <c r="N240" i="15" s="1"/>
  <c r="S239" i="9"/>
  <c r="U238" i="15" s="1"/>
  <c r="M240" i="9"/>
  <c r="Q239" i="15" s="1"/>
  <c r="Q240" i="9"/>
  <c r="T239" i="15" s="1"/>
  <c r="G240" i="15"/>
  <c r="Y240" i="15"/>
  <c r="E242" i="9"/>
  <c r="H242" i="9" s="1"/>
  <c r="N241" i="15" s="1"/>
  <c r="K240" i="15"/>
  <c r="D241" i="15"/>
  <c r="J241" i="15" s="1"/>
  <c r="J240" i="15"/>
  <c r="E1031" i="11"/>
  <c r="F1031" i="11" s="1"/>
  <c r="H1030" i="11"/>
  <c r="AA1030" i="11"/>
  <c r="AB1030" i="11"/>
  <c r="AC1030" i="11"/>
  <c r="AD1030" i="11"/>
  <c r="L240" i="15"/>
  <c r="Z1030" i="11"/>
  <c r="K1030" i="11"/>
  <c r="S1030" i="11"/>
  <c r="J1030" i="11"/>
  <c r="Y1030" i="11"/>
  <c r="V1030" i="11"/>
  <c r="L1030" i="11"/>
  <c r="P1030" i="11"/>
  <c r="M1030" i="11"/>
  <c r="N1030" i="11"/>
  <c r="Q1030" i="11"/>
  <c r="X1030" i="11"/>
  <c r="G1030" i="11"/>
  <c r="I1030" i="11"/>
  <c r="U1030" i="11"/>
  <c r="W1030" i="11"/>
  <c r="O1030" i="11"/>
  <c r="R1030" i="11"/>
  <c r="T1030" i="11"/>
  <c r="K234" i="14"/>
  <c r="Y241" i="15" l="1"/>
  <c r="P242" i="9"/>
  <c r="S241" i="15" s="1"/>
  <c r="O242" i="9"/>
  <c r="I242" i="9"/>
  <c r="O241" i="15" s="1"/>
  <c r="AA242" i="9"/>
  <c r="Q191" i="14"/>
  <c r="S191" i="14" s="1"/>
  <c r="V241" i="15"/>
  <c r="K242" i="9"/>
  <c r="P241" i="15" s="1"/>
  <c r="F242" i="9"/>
  <c r="L241" i="15" s="1"/>
  <c r="S240" i="9"/>
  <c r="U239" i="15" s="1"/>
  <c r="Q241" i="9"/>
  <c r="T240" i="15" s="1"/>
  <c r="M241" i="9"/>
  <c r="G242" i="9"/>
  <c r="M241" i="15" s="1"/>
  <c r="G241" i="15"/>
  <c r="H241" i="15"/>
  <c r="W241" i="15"/>
  <c r="K241" i="15"/>
  <c r="I241" i="15"/>
  <c r="X241" i="15"/>
  <c r="F241" i="15"/>
  <c r="D242" i="15"/>
  <c r="J242" i="15" s="1"/>
  <c r="E1032" i="11"/>
  <c r="F1032" i="11" s="1"/>
  <c r="E243" i="9"/>
  <c r="H243" i="9" s="1"/>
  <c r="N242" i="15" s="1"/>
  <c r="S1031" i="11"/>
  <c r="AA1031" i="11"/>
  <c r="AC1031" i="11"/>
  <c r="AD1031" i="11"/>
  <c r="AB1031" i="11"/>
  <c r="G1031" i="11"/>
  <c r="W1031" i="11"/>
  <c r="M1031" i="11"/>
  <c r="L1031" i="11"/>
  <c r="Y1031" i="11"/>
  <c r="Z1031" i="11"/>
  <c r="U1031" i="11"/>
  <c r="T1031" i="11"/>
  <c r="Q1031" i="11"/>
  <c r="R1031" i="11"/>
  <c r="P1031" i="11"/>
  <c r="I1031" i="11"/>
  <c r="N1031" i="11"/>
  <c r="K1031" i="11"/>
  <c r="V242" i="15"/>
  <c r="Y242" i="15"/>
  <c r="W242" i="15"/>
  <c r="X242" i="15"/>
  <c r="H1031" i="11"/>
  <c r="O1031" i="11"/>
  <c r="V1031" i="11"/>
  <c r="X1031" i="11"/>
  <c r="J1031" i="11"/>
  <c r="K235" i="14"/>
  <c r="Q242" i="9" l="1"/>
  <c r="T241" i="15" s="1"/>
  <c r="O243" i="9"/>
  <c r="R242" i="15" s="1"/>
  <c r="P243" i="9"/>
  <c r="S242" i="15" s="1"/>
  <c r="I243" i="9"/>
  <c r="O242" i="15" s="1"/>
  <c r="AA243" i="9"/>
  <c r="R241" i="15"/>
  <c r="Q192" i="14"/>
  <c r="S192" i="14" s="1"/>
  <c r="S241" i="9"/>
  <c r="U240" i="15" s="1"/>
  <c r="Q240" i="15"/>
  <c r="F243" i="9"/>
  <c r="M242" i="9"/>
  <c r="S242" i="9" s="1"/>
  <c r="U241" i="15" s="1"/>
  <c r="G242" i="15"/>
  <c r="I242" i="15"/>
  <c r="F242" i="15"/>
  <c r="K242" i="15"/>
  <c r="E1033" i="11"/>
  <c r="F1033" i="11" s="1"/>
  <c r="G243" i="9"/>
  <c r="M242" i="15" s="1"/>
  <c r="H242" i="15"/>
  <c r="E244" i="9"/>
  <c r="G244" i="9" s="1"/>
  <c r="M243" i="15" s="1"/>
  <c r="D243" i="15"/>
  <c r="K243" i="15" s="1"/>
  <c r="K243" i="9"/>
  <c r="P242" i="15" s="1"/>
  <c r="I1032" i="11"/>
  <c r="AA1032" i="11"/>
  <c r="AD1032" i="11"/>
  <c r="AB1032" i="11"/>
  <c r="AC1032" i="11"/>
  <c r="T1032" i="11"/>
  <c r="W1032" i="11"/>
  <c r="N1032" i="11"/>
  <c r="R1032" i="11"/>
  <c r="J1032" i="11"/>
  <c r="H1032" i="11"/>
  <c r="U1032" i="11"/>
  <c r="P1032" i="11"/>
  <c r="V1032" i="11"/>
  <c r="Y1032" i="11"/>
  <c r="S1032" i="11"/>
  <c r="G1032" i="11"/>
  <c r="K1032" i="11"/>
  <c r="M1032" i="11"/>
  <c r="O1032" i="11"/>
  <c r="Q1032" i="11"/>
  <c r="X1032" i="11"/>
  <c r="L1032" i="11"/>
  <c r="Z1032" i="11"/>
  <c r="L242" i="15"/>
  <c r="W243" i="15"/>
  <c r="X243" i="15"/>
  <c r="V243" i="15"/>
  <c r="K236" i="14"/>
  <c r="F244" i="9" l="1"/>
  <c r="L243" i="15" s="1"/>
  <c r="H244" i="9"/>
  <c r="N243" i="15" s="1"/>
  <c r="J243" i="15"/>
  <c r="M243" i="9"/>
  <c r="Q242" i="15" s="1"/>
  <c r="P244" i="9"/>
  <c r="S243" i="15" s="1"/>
  <c r="I244" i="9"/>
  <c r="O243" i="15" s="1"/>
  <c r="O244" i="9"/>
  <c r="AA244" i="9"/>
  <c r="Q193" i="14"/>
  <c r="S193" i="14" s="1"/>
  <c r="Q243" i="9"/>
  <c r="Q241" i="15"/>
  <c r="Y243" i="15"/>
  <c r="R243" i="15"/>
  <c r="K244" i="9"/>
  <c r="P243" i="15" s="1"/>
  <c r="H243" i="15"/>
  <c r="G243" i="15"/>
  <c r="I243" i="15"/>
  <c r="F243" i="15"/>
  <c r="E1034" i="11"/>
  <c r="F1034" i="11" s="1"/>
  <c r="E245" i="9"/>
  <c r="D244" i="15"/>
  <c r="F244" i="15" s="1"/>
  <c r="X1033" i="11"/>
  <c r="AA1033" i="11"/>
  <c r="AC1033" i="11"/>
  <c r="AB1033" i="11"/>
  <c r="AD1033" i="11"/>
  <c r="Y1033" i="11"/>
  <c r="Z1033" i="11"/>
  <c r="T1033" i="11"/>
  <c r="U1033" i="11"/>
  <c r="R1033" i="11"/>
  <c r="G1033" i="11"/>
  <c r="M1033" i="11"/>
  <c r="P1033" i="11"/>
  <c r="V1033" i="11"/>
  <c r="I1033" i="11"/>
  <c r="H1033" i="11"/>
  <c r="O1033" i="11"/>
  <c r="L1033" i="11"/>
  <c r="N1033" i="11"/>
  <c r="W1033" i="11"/>
  <c r="J1033" i="11"/>
  <c r="K1033" i="11"/>
  <c r="Q1033" i="11"/>
  <c r="S1033" i="11"/>
  <c r="K237" i="14"/>
  <c r="S243" i="9" l="1"/>
  <c r="U242" i="15" s="1"/>
  <c r="V244" i="15"/>
  <c r="K245" i="9"/>
  <c r="P244" i="15" s="1"/>
  <c r="P245" i="9"/>
  <c r="S244" i="15" s="1"/>
  <c r="O245" i="9"/>
  <c r="I245" i="9"/>
  <c r="O244" i="15" s="1"/>
  <c r="AA245" i="9"/>
  <c r="Q194" i="14"/>
  <c r="S194" i="14" s="1"/>
  <c r="T242" i="15"/>
  <c r="Y244" i="15"/>
  <c r="M244" i="9"/>
  <c r="Q243" i="15" s="1"/>
  <c r="Q244" i="9"/>
  <c r="T243" i="15" s="1"/>
  <c r="X244" i="15"/>
  <c r="G245" i="9"/>
  <c r="F245" i="9"/>
  <c r="L244" i="15" s="1"/>
  <c r="G244" i="15"/>
  <c r="I244" i="15"/>
  <c r="E1035" i="11"/>
  <c r="F1035" i="11" s="1"/>
  <c r="H245" i="9"/>
  <c r="N244" i="15" s="1"/>
  <c r="H244" i="15"/>
  <c r="K244" i="15"/>
  <c r="W244" i="15"/>
  <c r="E246" i="9"/>
  <c r="H246" i="9" s="1"/>
  <c r="N245" i="15" s="1"/>
  <c r="J244" i="15"/>
  <c r="D245" i="15"/>
  <c r="K245" i="15" s="1"/>
  <c r="AA1034" i="11"/>
  <c r="AB1034" i="11"/>
  <c r="AC1034" i="11"/>
  <c r="AD1034" i="11"/>
  <c r="X1034" i="11"/>
  <c r="V1034" i="11"/>
  <c r="L1034" i="11"/>
  <c r="J1034" i="11"/>
  <c r="M1034" i="11"/>
  <c r="Z1034" i="11"/>
  <c r="Y1034" i="11"/>
  <c r="K1034" i="11"/>
  <c r="S1034" i="11"/>
  <c r="H1034" i="11"/>
  <c r="P1034" i="11"/>
  <c r="O1034" i="11"/>
  <c r="I1034" i="11"/>
  <c r="Q1034" i="11"/>
  <c r="U1034" i="11"/>
  <c r="R1034" i="11"/>
  <c r="T1034" i="11"/>
  <c r="W1034" i="11"/>
  <c r="G1034" i="11"/>
  <c r="N1034" i="11"/>
  <c r="K238" i="14"/>
  <c r="O246" i="9" l="1"/>
  <c r="R245" i="15" s="1"/>
  <c r="P246" i="9"/>
  <c r="I246" i="9"/>
  <c r="O245" i="15" s="1"/>
  <c r="AA246" i="9"/>
  <c r="Q245" i="9"/>
  <c r="T244" i="15" s="1"/>
  <c r="Q195" i="14"/>
  <c r="S195" i="14" s="1"/>
  <c r="R244" i="15"/>
  <c r="M245" i="9"/>
  <c r="Q244" i="15" s="1"/>
  <c r="S244" i="9"/>
  <c r="U243" i="15" s="1"/>
  <c r="K246" i="9"/>
  <c r="P245" i="15" s="1"/>
  <c r="V245" i="15"/>
  <c r="M244" i="15"/>
  <c r="W245" i="15"/>
  <c r="S245" i="15"/>
  <c r="G245" i="15"/>
  <c r="G246" i="9"/>
  <c r="M245" i="15" s="1"/>
  <c r="F245" i="15"/>
  <c r="F246" i="9"/>
  <c r="L245" i="15" s="1"/>
  <c r="Y245" i="15"/>
  <c r="J245" i="15"/>
  <c r="H245" i="15"/>
  <c r="X245" i="15"/>
  <c r="I245" i="15"/>
  <c r="E1036" i="11"/>
  <c r="F1036" i="11" s="1"/>
  <c r="E247" i="9"/>
  <c r="D246" i="15"/>
  <c r="F246" i="15" s="1"/>
  <c r="AA1035" i="11"/>
  <c r="AB1035" i="11"/>
  <c r="AC1035" i="11"/>
  <c r="AD1035" i="11"/>
  <c r="G247" i="9"/>
  <c r="M246" i="15" s="1"/>
  <c r="W1035" i="11"/>
  <c r="G1035" i="11"/>
  <c r="M1035" i="11"/>
  <c r="V1035" i="11"/>
  <c r="S1035" i="11"/>
  <c r="Y1035" i="11"/>
  <c r="N1035" i="11"/>
  <c r="O1035" i="11"/>
  <c r="U1035" i="11"/>
  <c r="K1035" i="11"/>
  <c r="J1035" i="11"/>
  <c r="P1035" i="11"/>
  <c r="X1035" i="11"/>
  <c r="H1035" i="11"/>
  <c r="I1035" i="11"/>
  <c r="Q1035" i="11"/>
  <c r="Z1035" i="11"/>
  <c r="L1035" i="11"/>
  <c r="R1035" i="11"/>
  <c r="T1035" i="11"/>
  <c r="K239" i="14"/>
  <c r="W246" i="15" l="1"/>
  <c r="H247" i="9"/>
  <c r="N246" i="15" s="1"/>
  <c r="P247" i="9"/>
  <c r="S246" i="15" s="1"/>
  <c r="I247" i="9"/>
  <c r="O246" i="15" s="1"/>
  <c r="O247" i="9"/>
  <c r="R246" i="15" s="1"/>
  <c r="AA247" i="9"/>
  <c r="S245" i="9"/>
  <c r="U244" i="15" s="1"/>
  <c r="Q196" i="14"/>
  <c r="S196" i="14" s="1"/>
  <c r="Y246" i="15"/>
  <c r="F247" i="9"/>
  <c r="L246" i="15" s="1"/>
  <c r="G246" i="15"/>
  <c r="K247" i="9"/>
  <c r="P246" i="15" s="1"/>
  <c r="Q246" i="9"/>
  <c r="T245" i="15" s="1"/>
  <c r="H246" i="15"/>
  <c r="M246" i="9"/>
  <c r="Q245" i="15" s="1"/>
  <c r="I246" i="15"/>
  <c r="K246" i="15"/>
  <c r="E1037" i="11"/>
  <c r="F1037" i="11" s="1"/>
  <c r="V246" i="15"/>
  <c r="E248" i="9"/>
  <c r="F248" i="9" s="1"/>
  <c r="J246" i="15"/>
  <c r="D247" i="15"/>
  <c r="H247" i="15" s="1"/>
  <c r="X246" i="15"/>
  <c r="I1036" i="11"/>
  <c r="AA1036" i="11"/>
  <c r="AB1036" i="11"/>
  <c r="AD1036" i="11"/>
  <c r="AC1036" i="11"/>
  <c r="G248" i="9"/>
  <c r="M247" i="15" s="1"/>
  <c r="T1036" i="11"/>
  <c r="G1036" i="11"/>
  <c r="X1036" i="11"/>
  <c r="O1036" i="11"/>
  <c r="Z1036" i="11"/>
  <c r="V1036" i="11"/>
  <c r="W1036" i="11"/>
  <c r="L1036" i="11"/>
  <c r="R1036" i="11"/>
  <c r="P1036" i="11"/>
  <c r="Q1036" i="11"/>
  <c r="S1036" i="11"/>
  <c r="K1036" i="11"/>
  <c r="M1036" i="11"/>
  <c r="J1036" i="11"/>
  <c r="N1036" i="11"/>
  <c r="Y1036" i="11"/>
  <c r="U1036" i="11"/>
  <c r="H1036" i="11"/>
  <c r="K240" i="14"/>
  <c r="J247" i="15" l="1"/>
  <c r="H248" i="9"/>
  <c r="N247" i="15" s="1"/>
  <c r="P248" i="9"/>
  <c r="S247" i="15" s="1"/>
  <c r="O248" i="9"/>
  <c r="I248" i="9"/>
  <c r="O247" i="15" s="1"/>
  <c r="AA248" i="9"/>
  <c r="Q197" i="14"/>
  <c r="S197" i="14" s="1"/>
  <c r="Q247" i="9"/>
  <c r="T246" i="15" s="1"/>
  <c r="M247" i="9"/>
  <c r="Q246" i="15" s="1"/>
  <c r="K248" i="9"/>
  <c r="P247" i="15" s="1"/>
  <c r="S246" i="9"/>
  <c r="U245" i="15" s="1"/>
  <c r="Y247" i="15"/>
  <c r="W247" i="15"/>
  <c r="X247" i="15"/>
  <c r="F247" i="15"/>
  <c r="K247" i="15"/>
  <c r="D248" i="15"/>
  <c r="I248" i="15" s="1"/>
  <c r="V247" i="15"/>
  <c r="G247" i="15"/>
  <c r="I247" i="15"/>
  <c r="E1038" i="11"/>
  <c r="F1038" i="11" s="1"/>
  <c r="E249" i="9"/>
  <c r="H1037" i="11"/>
  <c r="AA1037" i="11"/>
  <c r="AC1037" i="11"/>
  <c r="AB1037" i="11"/>
  <c r="AD1037" i="11"/>
  <c r="L247" i="15"/>
  <c r="W1037" i="11"/>
  <c r="T1037" i="11"/>
  <c r="Z1037" i="11"/>
  <c r="O1037" i="11"/>
  <c r="R1037" i="11"/>
  <c r="J1037" i="11"/>
  <c r="K1037" i="11"/>
  <c r="M1037" i="11"/>
  <c r="U1037" i="11"/>
  <c r="V1037" i="11"/>
  <c r="X1037" i="11"/>
  <c r="G1037" i="11"/>
  <c r="I1037" i="11"/>
  <c r="P1037" i="11"/>
  <c r="Q1037" i="11"/>
  <c r="S1037" i="11"/>
  <c r="Y1037" i="11"/>
  <c r="L1037" i="11"/>
  <c r="N1037" i="11"/>
  <c r="K241" i="14"/>
  <c r="Q248" i="9" l="1"/>
  <c r="T247" i="15" s="1"/>
  <c r="J248" i="15"/>
  <c r="O249" i="9"/>
  <c r="R248" i="15" s="1"/>
  <c r="P249" i="9"/>
  <c r="S248" i="15" s="1"/>
  <c r="I249" i="9"/>
  <c r="O248" i="15" s="1"/>
  <c r="AA249" i="9"/>
  <c r="S247" i="9"/>
  <c r="U246" i="15" s="1"/>
  <c r="Q198" i="14"/>
  <c r="S198" i="14" s="1"/>
  <c r="R247" i="15"/>
  <c r="M248" i="9"/>
  <c r="Q247" i="15" s="1"/>
  <c r="G249" i="9"/>
  <c r="M248" i="15" s="1"/>
  <c r="V248" i="15"/>
  <c r="K249" i="9"/>
  <c r="P248" i="15" s="1"/>
  <c r="H249" i="9"/>
  <c r="N248" i="15" s="1"/>
  <c r="K248" i="15"/>
  <c r="W248" i="15"/>
  <c r="F249" i="9"/>
  <c r="L248" i="15" s="1"/>
  <c r="F248" i="15"/>
  <c r="Y248" i="15"/>
  <c r="H248" i="15"/>
  <c r="X248" i="15"/>
  <c r="G248" i="15"/>
  <c r="E250" i="9"/>
  <c r="D249" i="15"/>
  <c r="J249" i="15" s="1"/>
  <c r="E1039" i="11"/>
  <c r="F1039" i="11" s="1"/>
  <c r="AA1038" i="11"/>
  <c r="AB1038" i="11"/>
  <c r="AC1038" i="11"/>
  <c r="AD1038" i="11"/>
  <c r="X1038" i="11"/>
  <c r="M1038" i="11"/>
  <c r="G1038" i="11"/>
  <c r="T1038" i="11"/>
  <c r="U1038" i="11"/>
  <c r="O1038" i="11"/>
  <c r="S1038" i="11"/>
  <c r="N1038" i="11"/>
  <c r="Y1038" i="11"/>
  <c r="K1038" i="11"/>
  <c r="R1038" i="11"/>
  <c r="V1038" i="11"/>
  <c r="W1038" i="11"/>
  <c r="H1038" i="11"/>
  <c r="P1038" i="11"/>
  <c r="J1038" i="11"/>
  <c r="L1038" i="11"/>
  <c r="Q1038" i="11"/>
  <c r="Z1038" i="11"/>
  <c r="I1038" i="11"/>
  <c r="K242" i="14"/>
  <c r="G250" i="9" l="1"/>
  <c r="M249" i="15" s="1"/>
  <c r="P250" i="9"/>
  <c r="S249" i="15" s="1"/>
  <c r="O250" i="9"/>
  <c r="R249" i="15" s="1"/>
  <c r="I250" i="9"/>
  <c r="O249" i="15" s="1"/>
  <c r="AA250" i="9"/>
  <c r="S248" i="9"/>
  <c r="U247" i="15" s="1"/>
  <c r="Q199" i="14"/>
  <c r="S199" i="14" s="1"/>
  <c r="Q249" i="9"/>
  <c r="T248" i="15" s="1"/>
  <c r="W249" i="15"/>
  <c r="F250" i="9"/>
  <c r="L249" i="15" s="1"/>
  <c r="F249" i="15"/>
  <c r="H250" i="9"/>
  <c r="N249" i="15" s="1"/>
  <c r="X249" i="15"/>
  <c r="M249" i="9"/>
  <c r="Q248" i="15" s="1"/>
  <c r="G249" i="15"/>
  <c r="V249" i="15"/>
  <c r="K249" i="15"/>
  <c r="I249" i="15"/>
  <c r="Y249" i="15"/>
  <c r="H249" i="15"/>
  <c r="D250" i="15"/>
  <c r="J250" i="15" s="1"/>
  <c r="K250" i="9"/>
  <c r="P249" i="15" s="1"/>
  <c r="E1040" i="11"/>
  <c r="F1040" i="11" s="1"/>
  <c r="E251" i="9"/>
  <c r="AD1039" i="11"/>
  <c r="AC1039" i="11"/>
  <c r="AB1039" i="11"/>
  <c r="AA1039" i="11"/>
  <c r="W1039" i="11"/>
  <c r="J1039" i="11"/>
  <c r="Q1039" i="11"/>
  <c r="Y1039" i="11"/>
  <c r="V1039" i="11"/>
  <c r="R1039" i="11"/>
  <c r="G1039" i="11"/>
  <c r="S1039" i="11"/>
  <c r="X1039" i="11"/>
  <c r="M1039" i="11"/>
  <c r="K1039" i="11"/>
  <c r="H1039" i="11"/>
  <c r="U1039" i="11"/>
  <c r="I1039" i="11"/>
  <c r="T1039" i="11"/>
  <c r="N1039" i="11"/>
  <c r="O1039" i="11"/>
  <c r="P1039" i="11"/>
  <c r="Z1039" i="11"/>
  <c r="L1039" i="11"/>
  <c r="K243" i="14"/>
  <c r="V250" i="15" l="1"/>
  <c r="K251" i="9"/>
  <c r="P250" i="15" s="1"/>
  <c r="P251" i="9"/>
  <c r="O251" i="9"/>
  <c r="I251" i="9"/>
  <c r="O250" i="15" s="1"/>
  <c r="AA251" i="9"/>
  <c r="Q200" i="14"/>
  <c r="S200" i="14" s="1"/>
  <c r="M250" i="9"/>
  <c r="Q249" i="15" s="1"/>
  <c r="X250" i="15"/>
  <c r="W250" i="15"/>
  <c r="S249" i="9"/>
  <c r="U248" i="15" s="1"/>
  <c r="F250" i="15"/>
  <c r="I250" i="15"/>
  <c r="G250" i="15"/>
  <c r="Q250" i="9"/>
  <c r="T249" i="15" s="1"/>
  <c r="H250" i="15"/>
  <c r="F251" i="9"/>
  <c r="L250" i="15" s="1"/>
  <c r="G251" i="9"/>
  <c r="M250" i="15" s="1"/>
  <c r="K250" i="15"/>
  <c r="H251" i="9"/>
  <c r="N250" i="15" s="1"/>
  <c r="S250" i="15"/>
  <c r="Y250" i="15"/>
  <c r="E1041" i="11"/>
  <c r="F1041" i="11" s="1"/>
  <c r="E252" i="9"/>
  <c r="D251" i="15"/>
  <c r="K251" i="15" s="1"/>
  <c r="H1040" i="11"/>
  <c r="AA1040" i="11"/>
  <c r="AB1040" i="11"/>
  <c r="AC1040" i="11"/>
  <c r="AD1040" i="11"/>
  <c r="J1040" i="11"/>
  <c r="W1040" i="11"/>
  <c r="M1040" i="11"/>
  <c r="U1040" i="11"/>
  <c r="S1040" i="11"/>
  <c r="P1040" i="11"/>
  <c r="N1040" i="11"/>
  <c r="L1040" i="11"/>
  <c r="X1040" i="11"/>
  <c r="R1040" i="11"/>
  <c r="K1040" i="11"/>
  <c r="G1040" i="11"/>
  <c r="V1040" i="11"/>
  <c r="I1040" i="11"/>
  <c r="O1040" i="11"/>
  <c r="Q1040" i="11"/>
  <c r="T1040" i="11"/>
  <c r="Y1040" i="11"/>
  <c r="Z1040" i="11"/>
  <c r="V251" i="15"/>
  <c r="Y251" i="15"/>
  <c r="W251" i="15"/>
  <c r="X251" i="15"/>
  <c r="K244" i="14"/>
  <c r="O252" i="9" l="1"/>
  <c r="R251" i="15" s="1"/>
  <c r="P252" i="9"/>
  <c r="S251" i="15" s="1"/>
  <c r="I252" i="9"/>
  <c r="O251" i="15" s="1"/>
  <c r="AA252" i="9"/>
  <c r="Q251" i="9"/>
  <c r="T250" i="15" s="1"/>
  <c r="Q201" i="14"/>
  <c r="S201" i="14" s="1"/>
  <c r="S250" i="9"/>
  <c r="U249" i="15" s="1"/>
  <c r="R250" i="15"/>
  <c r="M251" i="9"/>
  <c r="Q250" i="15" s="1"/>
  <c r="H252" i="9"/>
  <c r="N251" i="15" s="1"/>
  <c r="G251" i="15"/>
  <c r="F251" i="15"/>
  <c r="H251" i="15"/>
  <c r="J251" i="15"/>
  <c r="I251" i="15"/>
  <c r="G252" i="9"/>
  <c r="M251" i="15" s="1"/>
  <c r="D252" i="15"/>
  <c r="J252" i="15" s="1"/>
  <c r="K252" i="9"/>
  <c r="P251" i="15" s="1"/>
  <c r="F252" i="9"/>
  <c r="L251" i="15" s="1"/>
  <c r="E1042" i="11"/>
  <c r="F1042" i="11" s="1"/>
  <c r="E253" i="9"/>
  <c r="G1041" i="11"/>
  <c r="AA1041" i="11"/>
  <c r="AC1041" i="11"/>
  <c r="AD1041" i="11"/>
  <c r="AB1041" i="11"/>
  <c r="H253" i="9"/>
  <c r="N252" i="15" s="1"/>
  <c r="Z1041" i="11"/>
  <c r="W252" i="15"/>
  <c r="U1041" i="11"/>
  <c r="M1041" i="11"/>
  <c r="S1041" i="11"/>
  <c r="H1041" i="11"/>
  <c r="X1041" i="11"/>
  <c r="I1041" i="11"/>
  <c r="Q1041" i="11"/>
  <c r="V1041" i="11"/>
  <c r="P1041" i="11"/>
  <c r="Y1041" i="11"/>
  <c r="L1041" i="11"/>
  <c r="O1041" i="11"/>
  <c r="R1041" i="11"/>
  <c r="N1041" i="11"/>
  <c r="T1041" i="11"/>
  <c r="W1041" i="11"/>
  <c r="J1041" i="11"/>
  <c r="K1041" i="11"/>
  <c r="K245" i="14"/>
  <c r="V252" i="15" l="1"/>
  <c r="G253" i="9"/>
  <c r="M252" i="15" s="1"/>
  <c r="P253" i="9"/>
  <c r="I253" i="9"/>
  <c r="O252" i="15" s="1"/>
  <c r="O253" i="9"/>
  <c r="AA253" i="9"/>
  <c r="S251" i="9"/>
  <c r="U250" i="15" s="1"/>
  <c r="Q202" i="14"/>
  <c r="S202" i="14" s="1"/>
  <c r="S252" i="15"/>
  <c r="Q252" i="9"/>
  <c r="T251" i="15" s="1"/>
  <c r="H252" i="15"/>
  <c r="Y252" i="15"/>
  <c r="K252" i="15"/>
  <c r="M252" i="9"/>
  <c r="Q251" i="15" s="1"/>
  <c r="K253" i="9"/>
  <c r="P252" i="15" s="1"/>
  <c r="F253" i="9"/>
  <c r="L252" i="15" s="1"/>
  <c r="F252" i="15"/>
  <c r="E1043" i="11"/>
  <c r="F1043" i="11" s="1"/>
  <c r="X252" i="15"/>
  <c r="G252" i="15"/>
  <c r="I252" i="15"/>
  <c r="E254" i="9"/>
  <c r="D253" i="15"/>
  <c r="I253" i="15" s="1"/>
  <c r="J253" i="15"/>
  <c r="H1042" i="11"/>
  <c r="AA1042" i="11"/>
  <c r="AB1042" i="11"/>
  <c r="AC1042" i="11"/>
  <c r="AD1042" i="11"/>
  <c r="H254" i="9"/>
  <c r="N253" i="15" s="1"/>
  <c r="Z1042" i="11"/>
  <c r="K1042" i="11"/>
  <c r="T1042" i="11"/>
  <c r="O1042" i="11"/>
  <c r="Y1042" i="11"/>
  <c r="P1042" i="11"/>
  <c r="S1042" i="11"/>
  <c r="L1042" i="11"/>
  <c r="M1042" i="11"/>
  <c r="U1042" i="11"/>
  <c r="Q1042" i="11"/>
  <c r="X1042" i="11"/>
  <c r="G1042" i="11"/>
  <c r="I1042" i="11"/>
  <c r="N1042" i="11"/>
  <c r="W1042" i="11"/>
  <c r="J1042" i="11"/>
  <c r="R1042" i="11"/>
  <c r="V1042" i="11"/>
  <c r="K246" i="14"/>
  <c r="Q253" i="9" l="1"/>
  <c r="T252" i="15" s="1"/>
  <c r="Y253" i="15"/>
  <c r="R252" i="15"/>
  <c r="P254" i="9"/>
  <c r="S253" i="15" s="1"/>
  <c r="O254" i="9"/>
  <c r="I254" i="9"/>
  <c r="O253" i="15" s="1"/>
  <c r="AA254" i="9"/>
  <c r="Q203" i="14"/>
  <c r="S203" i="14" s="1"/>
  <c r="V253" i="15"/>
  <c r="M253" i="9"/>
  <c r="S252" i="9"/>
  <c r="U251" i="15" s="1"/>
  <c r="F253" i="15"/>
  <c r="W253" i="15"/>
  <c r="G253" i="15"/>
  <c r="H253" i="15"/>
  <c r="X253" i="15"/>
  <c r="K254" i="9"/>
  <c r="P253" i="15" s="1"/>
  <c r="K253" i="15"/>
  <c r="F254" i="9"/>
  <c r="L253" i="15" s="1"/>
  <c r="G254" i="9"/>
  <c r="M253" i="15" s="1"/>
  <c r="E255" i="9"/>
  <c r="E1044" i="11"/>
  <c r="F1044" i="11" s="1"/>
  <c r="D254" i="15"/>
  <c r="K254" i="15" s="1"/>
  <c r="L1043" i="11"/>
  <c r="AA1043" i="11"/>
  <c r="AB1043" i="11"/>
  <c r="AC1043" i="11"/>
  <c r="AD1043" i="11"/>
  <c r="Z1043" i="11"/>
  <c r="P1043" i="11"/>
  <c r="T1043" i="11"/>
  <c r="W1043" i="11"/>
  <c r="R1043" i="11"/>
  <c r="H1043" i="11"/>
  <c r="J1043" i="11"/>
  <c r="Q1043" i="11"/>
  <c r="X1043" i="11"/>
  <c r="I1043" i="11"/>
  <c r="M1043" i="11"/>
  <c r="V1043" i="11"/>
  <c r="Y1043" i="11"/>
  <c r="G1043" i="11"/>
  <c r="N1043" i="11"/>
  <c r="U1043" i="11"/>
  <c r="K1043" i="11"/>
  <c r="O1043" i="11"/>
  <c r="S1043" i="11"/>
  <c r="K247" i="14"/>
  <c r="Q254" i="9" l="1"/>
  <c r="T253" i="15" s="1"/>
  <c r="S253" i="9"/>
  <c r="U252" i="15" s="1"/>
  <c r="F255" i="9"/>
  <c r="L254" i="15" s="1"/>
  <c r="O255" i="9"/>
  <c r="P255" i="9"/>
  <c r="S254" i="15" s="1"/>
  <c r="I255" i="9"/>
  <c r="O254" i="15" s="1"/>
  <c r="AA255" i="9"/>
  <c r="Q204" i="14"/>
  <c r="S204" i="14" s="1"/>
  <c r="Q252" i="15"/>
  <c r="R253" i="15"/>
  <c r="K255" i="9"/>
  <c r="P254" i="15" s="1"/>
  <c r="Y254" i="15"/>
  <c r="H255" i="9"/>
  <c r="N254" i="15" s="1"/>
  <c r="G254" i="15"/>
  <c r="X254" i="15"/>
  <c r="I254" i="15"/>
  <c r="V254" i="15"/>
  <c r="H254" i="15"/>
  <c r="M254" i="9"/>
  <c r="Q253" i="15" s="1"/>
  <c r="F254" i="15"/>
  <c r="G255" i="9"/>
  <c r="M254" i="15" s="1"/>
  <c r="D255" i="15"/>
  <c r="I255" i="15" s="1"/>
  <c r="W254" i="15"/>
  <c r="J254" i="15"/>
  <c r="E256" i="9"/>
  <c r="G256" i="9" s="1"/>
  <c r="M255" i="15" s="1"/>
  <c r="E1045" i="11"/>
  <c r="F1045" i="11" s="1"/>
  <c r="H1044" i="11"/>
  <c r="AA1044" i="11"/>
  <c r="AD1044" i="11"/>
  <c r="AB1044" i="11"/>
  <c r="AC1044" i="11"/>
  <c r="Z1044" i="11"/>
  <c r="V255" i="15"/>
  <c r="T1044" i="11"/>
  <c r="N1044" i="11"/>
  <c r="W1044" i="11"/>
  <c r="R1044" i="11"/>
  <c r="J1044" i="11"/>
  <c r="V1044" i="11"/>
  <c r="Y1044" i="11"/>
  <c r="L1044" i="11"/>
  <c r="U1044" i="11"/>
  <c r="O1044" i="11"/>
  <c r="Q1044" i="11"/>
  <c r="X1044" i="11"/>
  <c r="G1044" i="11"/>
  <c r="I1044" i="11"/>
  <c r="P1044" i="11"/>
  <c r="S1044" i="11"/>
  <c r="K1044" i="11"/>
  <c r="M1044" i="11"/>
  <c r="K248" i="14"/>
  <c r="Y255" i="15" l="1"/>
  <c r="X255" i="15"/>
  <c r="H256" i="9"/>
  <c r="N255" i="15" s="1"/>
  <c r="P256" i="9"/>
  <c r="S255" i="15" s="1"/>
  <c r="I256" i="9"/>
  <c r="O255" i="15" s="1"/>
  <c r="O256" i="9"/>
  <c r="R255" i="15" s="1"/>
  <c r="AA256" i="9"/>
  <c r="S254" i="9"/>
  <c r="U253" i="15" s="1"/>
  <c r="Q255" i="9"/>
  <c r="T254" i="15" s="1"/>
  <c r="Q205" i="14"/>
  <c r="S205" i="14" s="1"/>
  <c r="R254" i="15"/>
  <c r="K256" i="9"/>
  <c r="P255" i="15" s="1"/>
  <c r="F256" i="9"/>
  <c r="L255" i="15" s="1"/>
  <c r="M255" i="9"/>
  <c r="Q254" i="15" s="1"/>
  <c r="G255" i="15"/>
  <c r="H255" i="15"/>
  <c r="K255" i="15"/>
  <c r="J255" i="15"/>
  <c r="W255" i="15"/>
  <c r="F255" i="15"/>
  <c r="E257" i="9"/>
  <c r="G257" i="9" s="1"/>
  <c r="D256" i="15"/>
  <c r="J256" i="15" s="1"/>
  <c r="E1046" i="11"/>
  <c r="F1046" i="11" s="1"/>
  <c r="O1045" i="11"/>
  <c r="AA1045" i="11"/>
  <c r="AC1045" i="11"/>
  <c r="AB1045" i="11"/>
  <c r="AD1045" i="11"/>
  <c r="Z1045" i="11"/>
  <c r="P1045" i="11"/>
  <c r="N1045" i="11"/>
  <c r="M1045" i="11"/>
  <c r="V1045" i="11"/>
  <c r="J1045" i="11"/>
  <c r="W1045" i="11"/>
  <c r="Q1045" i="11"/>
  <c r="Y1045" i="11"/>
  <c r="S1045" i="11"/>
  <c r="R1045" i="11"/>
  <c r="L1045" i="11"/>
  <c r="H1045" i="11"/>
  <c r="K1045" i="11"/>
  <c r="U1045" i="11"/>
  <c r="I1045" i="11"/>
  <c r="T1045" i="11"/>
  <c r="X1045" i="11"/>
  <c r="G1045" i="11"/>
  <c r="K249" i="14"/>
  <c r="W256" i="15" l="1"/>
  <c r="K257" i="9"/>
  <c r="P256" i="15" s="1"/>
  <c r="P257" i="9"/>
  <c r="S256" i="15" s="1"/>
  <c r="O257" i="9"/>
  <c r="I257" i="9"/>
  <c r="O256" i="15" s="1"/>
  <c r="AA257" i="9"/>
  <c r="Q206" i="14"/>
  <c r="S206" i="14" s="1"/>
  <c r="S255" i="9"/>
  <c r="U254" i="15" s="1"/>
  <c r="M256" i="9"/>
  <c r="Q255" i="15" s="1"/>
  <c r="Y256" i="15"/>
  <c r="Q256" i="9"/>
  <c r="T255" i="15" s="1"/>
  <c r="H257" i="9"/>
  <c r="N256" i="15" s="1"/>
  <c r="K256" i="15"/>
  <c r="V256" i="15"/>
  <c r="F257" i="9"/>
  <c r="L256" i="15" s="1"/>
  <c r="I256" i="15"/>
  <c r="X256" i="15"/>
  <c r="G256" i="15"/>
  <c r="F256" i="15"/>
  <c r="E1047" i="11"/>
  <c r="F1047" i="11" s="1"/>
  <c r="E258" i="9"/>
  <c r="H256" i="15"/>
  <c r="D257" i="15"/>
  <c r="J257" i="15" s="1"/>
  <c r="V1046" i="11"/>
  <c r="AA1046" i="11"/>
  <c r="AB1046" i="11"/>
  <c r="AC1046" i="11"/>
  <c r="AD1046" i="11"/>
  <c r="W1046" i="11"/>
  <c r="R1046" i="11"/>
  <c r="P1046" i="11"/>
  <c r="M256" i="15"/>
  <c r="Z1046" i="11"/>
  <c r="J1046" i="11"/>
  <c r="W257" i="15"/>
  <c r="N1046" i="11"/>
  <c r="S1046" i="11"/>
  <c r="L1046" i="11"/>
  <c r="M1046" i="11"/>
  <c r="H1046" i="11"/>
  <c r="Q1046" i="11"/>
  <c r="X1046" i="11"/>
  <c r="O1046" i="11"/>
  <c r="I1046" i="11"/>
  <c r="U1046" i="11"/>
  <c r="K1046" i="11"/>
  <c r="T1046" i="11"/>
  <c r="Y1046" i="11"/>
  <c r="G1046" i="11"/>
  <c r="K250" i="14"/>
  <c r="Q257" i="9" l="1"/>
  <c r="T256" i="15" s="1"/>
  <c r="Y257" i="15"/>
  <c r="X257" i="15"/>
  <c r="G258" i="9"/>
  <c r="M257" i="15" s="1"/>
  <c r="O258" i="9"/>
  <c r="R257" i="15" s="1"/>
  <c r="P258" i="9"/>
  <c r="S257" i="15" s="1"/>
  <c r="I258" i="9"/>
  <c r="O257" i="15" s="1"/>
  <c r="AA258" i="9"/>
  <c r="Q207" i="14"/>
  <c r="S207" i="14" s="1"/>
  <c r="S256" i="9"/>
  <c r="U255" i="15" s="1"/>
  <c r="R256" i="15"/>
  <c r="M257" i="9"/>
  <c r="S257" i="9" s="1"/>
  <c r="U256" i="15" s="1"/>
  <c r="H258" i="9"/>
  <c r="N257" i="15" s="1"/>
  <c r="F257" i="15"/>
  <c r="V257" i="15"/>
  <c r="G257" i="15"/>
  <c r="I257" i="15"/>
  <c r="H257" i="15"/>
  <c r="F258" i="9"/>
  <c r="K257" i="15"/>
  <c r="E259" i="9"/>
  <c r="K258" i="9"/>
  <c r="P257" i="15" s="1"/>
  <c r="E1048" i="11"/>
  <c r="F1048" i="11" s="1"/>
  <c r="D258" i="15"/>
  <c r="J258" i="15" s="1"/>
  <c r="AB1047" i="11"/>
  <c r="AC1047" i="11"/>
  <c r="AA1047" i="11"/>
  <c r="AD1047" i="11"/>
  <c r="W1047" i="11"/>
  <c r="G1047" i="11"/>
  <c r="J1047" i="11"/>
  <c r="X1047" i="11"/>
  <c r="Q1047" i="11"/>
  <c r="I1047" i="11"/>
  <c r="M1047" i="11"/>
  <c r="V1047" i="11"/>
  <c r="Y1047" i="11"/>
  <c r="H1047" i="11"/>
  <c r="S1047" i="11"/>
  <c r="Z1047" i="11"/>
  <c r="R1047" i="11"/>
  <c r="L1047" i="11"/>
  <c r="T1047" i="11"/>
  <c r="P1047" i="11"/>
  <c r="N1047" i="11"/>
  <c r="U1047" i="11"/>
  <c r="K1047" i="11"/>
  <c r="O1047" i="11"/>
  <c r="K251" i="14"/>
  <c r="Y258" i="15" l="1"/>
  <c r="H259" i="9"/>
  <c r="N258" i="15" s="1"/>
  <c r="P259" i="9"/>
  <c r="S258" i="15" s="1"/>
  <c r="O259" i="9"/>
  <c r="I259" i="9"/>
  <c r="O258" i="15" s="1"/>
  <c r="AA259" i="9"/>
  <c r="Q208" i="14"/>
  <c r="S208" i="14" s="1"/>
  <c r="W258" i="15"/>
  <c r="Q256" i="15"/>
  <c r="Q258" i="9"/>
  <c r="T257" i="15" s="1"/>
  <c r="G259" i="9"/>
  <c r="M258" i="15" s="1"/>
  <c r="M258" i="9"/>
  <c r="Q257" i="15" s="1"/>
  <c r="L257" i="15"/>
  <c r="X258" i="15"/>
  <c r="F258" i="15"/>
  <c r="G258" i="15"/>
  <c r="I258" i="15"/>
  <c r="V258" i="15"/>
  <c r="K258" i="15"/>
  <c r="H258" i="15"/>
  <c r="F259" i="9"/>
  <c r="L258" i="15" s="1"/>
  <c r="K259" i="9"/>
  <c r="P258" i="15" s="1"/>
  <c r="E260" i="9"/>
  <c r="E1049" i="11"/>
  <c r="F1049" i="11" s="1"/>
  <c r="D259" i="15"/>
  <c r="K259" i="15" s="1"/>
  <c r="AA1048" i="11"/>
  <c r="AB1048" i="11"/>
  <c r="AD1048" i="11"/>
  <c r="AC1048" i="11"/>
  <c r="Z1048" i="11"/>
  <c r="O1048" i="11"/>
  <c r="L1048" i="11"/>
  <c r="X1048" i="11"/>
  <c r="Q1048" i="11"/>
  <c r="I1048" i="11"/>
  <c r="Y1048" i="11"/>
  <c r="W1048" i="11"/>
  <c r="H1048" i="11"/>
  <c r="R1048" i="11"/>
  <c r="V1048" i="11"/>
  <c r="P1048" i="11"/>
  <c r="S1048" i="11"/>
  <c r="K1048" i="11"/>
  <c r="M1048" i="11"/>
  <c r="J1048" i="11"/>
  <c r="N1048" i="11"/>
  <c r="T1048" i="11"/>
  <c r="U1048" i="11"/>
  <c r="G1048" i="11"/>
  <c r="K252" i="14"/>
  <c r="Q259" i="9" l="1"/>
  <c r="T258" i="15" s="1"/>
  <c r="K260" i="9"/>
  <c r="P259" i="15" s="1"/>
  <c r="P260" i="9"/>
  <c r="S259" i="15" s="1"/>
  <c r="O260" i="9"/>
  <c r="R259" i="15" s="1"/>
  <c r="I260" i="9"/>
  <c r="O259" i="15" s="1"/>
  <c r="AA260" i="9"/>
  <c r="Q209" i="14"/>
  <c r="S209" i="14" s="1"/>
  <c r="R258" i="15"/>
  <c r="G260" i="9"/>
  <c r="M259" i="15" s="1"/>
  <c r="S258" i="9"/>
  <c r="U257" i="15" s="1"/>
  <c r="Y259" i="15"/>
  <c r="G259" i="15"/>
  <c r="F259" i="15"/>
  <c r="W259" i="15"/>
  <c r="V259" i="15"/>
  <c r="H259" i="15"/>
  <c r="X259" i="15"/>
  <c r="F260" i="9"/>
  <c r="L259" i="15" s="1"/>
  <c r="J259" i="15"/>
  <c r="M259" i="9"/>
  <c r="Q258" i="15" s="1"/>
  <c r="I259" i="15"/>
  <c r="H260" i="9"/>
  <c r="N259" i="15" s="1"/>
  <c r="E261" i="9"/>
  <c r="D260" i="15"/>
  <c r="H260" i="15" s="1"/>
  <c r="E1050" i="11"/>
  <c r="F1050" i="11" s="1"/>
  <c r="G1049" i="11"/>
  <c r="AA1049" i="11"/>
  <c r="AC1049" i="11"/>
  <c r="AB1049" i="11"/>
  <c r="AD1049" i="11"/>
  <c r="S1049" i="11"/>
  <c r="M1049" i="11"/>
  <c r="X1049" i="11"/>
  <c r="H1049" i="11"/>
  <c r="Z1049" i="11"/>
  <c r="X260" i="15"/>
  <c r="P1049" i="11"/>
  <c r="Y1049" i="11"/>
  <c r="L1049" i="11"/>
  <c r="O1049" i="11"/>
  <c r="R1049" i="11"/>
  <c r="N1049" i="11"/>
  <c r="T1049" i="11"/>
  <c r="W1049" i="11"/>
  <c r="J1049" i="11"/>
  <c r="K1049" i="11"/>
  <c r="U1049" i="11"/>
  <c r="I1049" i="11"/>
  <c r="Q1049" i="11"/>
  <c r="V1049" i="11"/>
  <c r="K253" i="14"/>
  <c r="V260" i="15" l="1"/>
  <c r="Y260" i="15"/>
  <c r="G261" i="9"/>
  <c r="M260" i="15" s="1"/>
  <c r="O261" i="9"/>
  <c r="R260" i="15" s="1"/>
  <c r="P261" i="9"/>
  <c r="S260" i="15" s="1"/>
  <c r="I261" i="9"/>
  <c r="O260" i="15" s="1"/>
  <c r="AA261" i="9"/>
  <c r="Q210" i="14"/>
  <c r="S210" i="14" s="1"/>
  <c r="Q260" i="9"/>
  <c r="T259" i="15" s="1"/>
  <c r="M260" i="9"/>
  <c r="Q259" i="15" s="1"/>
  <c r="S259" i="9"/>
  <c r="U258" i="15" s="1"/>
  <c r="W260" i="15"/>
  <c r="H261" i="9"/>
  <c r="N260" i="15" s="1"/>
  <c r="F260" i="15"/>
  <c r="K261" i="9"/>
  <c r="P260" i="15" s="1"/>
  <c r="F261" i="9"/>
  <c r="L260" i="15" s="1"/>
  <c r="G260" i="15"/>
  <c r="E1051" i="11"/>
  <c r="F1051" i="11" s="1"/>
  <c r="K260" i="15"/>
  <c r="E262" i="9"/>
  <c r="J260" i="15"/>
  <c r="D261" i="15"/>
  <c r="K261" i="15" s="1"/>
  <c r="I260" i="15"/>
  <c r="AA1050" i="11"/>
  <c r="AD1050" i="11"/>
  <c r="AB1050" i="11"/>
  <c r="AC1050" i="11"/>
  <c r="Z1050" i="11"/>
  <c r="K1050" i="11"/>
  <c r="O1050" i="11"/>
  <c r="X1050" i="11"/>
  <c r="P1050" i="11"/>
  <c r="I1050" i="11"/>
  <c r="U1050" i="11"/>
  <c r="Q1050" i="11"/>
  <c r="L1050" i="11"/>
  <c r="M1050" i="11"/>
  <c r="N1050" i="11"/>
  <c r="W1050" i="11"/>
  <c r="G1050" i="11"/>
  <c r="T1050" i="11"/>
  <c r="Y1050" i="11"/>
  <c r="H1050" i="11"/>
  <c r="J1050" i="11"/>
  <c r="S1050" i="11"/>
  <c r="R1050" i="11"/>
  <c r="V1050" i="11"/>
  <c r="K254" i="14"/>
  <c r="J261" i="15" l="1"/>
  <c r="H262" i="9"/>
  <c r="N261" i="15" s="1"/>
  <c r="P262" i="9"/>
  <c r="S261" i="15" s="1"/>
  <c r="I262" i="9"/>
  <c r="O261" i="15" s="1"/>
  <c r="O262" i="9"/>
  <c r="R261" i="15" s="1"/>
  <c r="AA262" i="9"/>
  <c r="Q261" i="9"/>
  <c r="T260" i="15" s="1"/>
  <c r="S260" i="9"/>
  <c r="U259" i="15" s="1"/>
  <c r="Q211" i="14"/>
  <c r="S211" i="14" s="1"/>
  <c r="V261" i="15"/>
  <c r="M261" i="9"/>
  <c r="G262" i="9"/>
  <c r="M261" i="15" s="1"/>
  <c r="H261" i="15"/>
  <c r="W261" i="15"/>
  <c r="F261" i="15"/>
  <c r="D262" i="15"/>
  <c r="J262" i="15" s="1"/>
  <c r="Y261" i="15"/>
  <c r="F262" i="9"/>
  <c r="L261" i="15" s="1"/>
  <c r="G261" i="15"/>
  <c r="X261" i="15"/>
  <c r="K262" i="9"/>
  <c r="P261" i="15" s="1"/>
  <c r="I261" i="15"/>
  <c r="E1052" i="11"/>
  <c r="F1052" i="11" s="1"/>
  <c r="E263" i="9"/>
  <c r="AB1051" i="11"/>
  <c r="AC1051" i="11"/>
  <c r="AD1051" i="11"/>
  <c r="AA1051" i="11"/>
  <c r="Z1051" i="11"/>
  <c r="V1051" i="11"/>
  <c r="G1051" i="11"/>
  <c r="M1051" i="11"/>
  <c r="Y1051" i="11"/>
  <c r="N1051" i="11"/>
  <c r="U1051" i="11"/>
  <c r="K1051" i="11"/>
  <c r="O1051" i="11"/>
  <c r="S1051" i="11"/>
  <c r="T1051" i="11"/>
  <c r="X1051" i="11"/>
  <c r="H1051" i="11"/>
  <c r="I1051" i="11"/>
  <c r="Q1051" i="11"/>
  <c r="L1051" i="11"/>
  <c r="R1051" i="11"/>
  <c r="P1051" i="11"/>
  <c r="W1051" i="11"/>
  <c r="J1051" i="11"/>
  <c r="K255" i="14"/>
  <c r="S261" i="9" l="1"/>
  <c r="U260" i="15" s="1"/>
  <c r="G263" i="9"/>
  <c r="M262" i="15" s="1"/>
  <c r="P263" i="9"/>
  <c r="S262" i="15" s="1"/>
  <c r="O263" i="9"/>
  <c r="R262" i="15" s="1"/>
  <c r="I263" i="9"/>
  <c r="O262" i="15" s="1"/>
  <c r="AA263" i="9"/>
  <c r="Q212" i="14"/>
  <c r="S212" i="14" s="1"/>
  <c r="Q260" i="15"/>
  <c r="X262" i="15"/>
  <c r="Q262" i="9"/>
  <c r="T261" i="15" s="1"/>
  <c r="W262" i="15"/>
  <c r="G262" i="15"/>
  <c r="Y262" i="15"/>
  <c r="V262" i="15"/>
  <c r="F262" i="15"/>
  <c r="K263" i="9"/>
  <c r="P262" i="15" s="1"/>
  <c r="F263" i="9"/>
  <c r="L262" i="15" s="1"/>
  <c r="H263" i="9"/>
  <c r="N262" i="15" s="1"/>
  <c r="K262" i="15"/>
  <c r="M262" i="9"/>
  <c r="I262" i="15"/>
  <c r="E1053" i="11"/>
  <c r="F1053" i="11" s="1"/>
  <c r="E264" i="9"/>
  <c r="H262" i="15"/>
  <c r="D263" i="15"/>
  <c r="H263" i="15" s="1"/>
  <c r="AA1052" i="11"/>
  <c r="AB1052" i="11"/>
  <c r="AC1052" i="11"/>
  <c r="AD1052" i="11"/>
  <c r="Z1052" i="11"/>
  <c r="W263" i="15"/>
  <c r="T1052" i="11"/>
  <c r="G1052" i="11"/>
  <c r="U1052" i="11"/>
  <c r="P1052" i="11"/>
  <c r="N1052" i="11"/>
  <c r="S1052" i="11"/>
  <c r="X1052" i="11"/>
  <c r="L1052" i="11"/>
  <c r="I1052" i="11"/>
  <c r="Q1052" i="11"/>
  <c r="O1052" i="11"/>
  <c r="R1052" i="11"/>
  <c r="V1052" i="11"/>
  <c r="W1052" i="11"/>
  <c r="J1052" i="11"/>
  <c r="H1052" i="11"/>
  <c r="K1052" i="11"/>
  <c r="M1052" i="11"/>
  <c r="Y1052" i="11"/>
  <c r="K256" i="14"/>
  <c r="K264" i="9" l="1"/>
  <c r="P263" i="15" s="1"/>
  <c r="O264" i="9"/>
  <c r="R263" i="15" s="1"/>
  <c r="P264" i="9"/>
  <c r="S263" i="15" s="1"/>
  <c r="I264" i="9"/>
  <c r="O263" i="15" s="1"/>
  <c r="AA264" i="9"/>
  <c r="Q213" i="14"/>
  <c r="S213" i="14" s="1"/>
  <c r="S262" i="9"/>
  <c r="U261" i="15" s="1"/>
  <c r="M263" i="9"/>
  <c r="Q262" i="15" s="1"/>
  <c r="H264" i="9"/>
  <c r="N263" i="15" s="1"/>
  <c r="G264" i="9"/>
  <c r="M263" i="15" s="1"/>
  <c r="Y263" i="15"/>
  <c r="F264" i="9"/>
  <c r="L263" i="15" s="1"/>
  <c r="Q261" i="15"/>
  <c r="G263" i="15"/>
  <c r="Q263" i="9"/>
  <c r="T262" i="15" s="1"/>
  <c r="X263" i="15"/>
  <c r="K263" i="15"/>
  <c r="E265" i="9"/>
  <c r="J263" i="15"/>
  <c r="D264" i="15"/>
  <c r="J264" i="15" s="1"/>
  <c r="F263" i="15"/>
  <c r="V263" i="15"/>
  <c r="I263" i="15"/>
  <c r="E1054" i="11"/>
  <c r="F1054" i="11" s="1"/>
  <c r="U1053" i="11"/>
  <c r="AA1053" i="11"/>
  <c r="AC1053" i="11"/>
  <c r="AD1053" i="11"/>
  <c r="AB1053" i="11"/>
  <c r="V1053" i="11"/>
  <c r="Y1053" i="11"/>
  <c r="X1053" i="11"/>
  <c r="K1053" i="11"/>
  <c r="M1053" i="11"/>
  <c r="S1053" i="11"/>
  <c r="N1053" i="11"/>
  <c r="H1053" i="11"/>
  <c r="O1053" i="11"/>
  <c r="R1053" i="11"/>
  <c r="I1053" i="11"/>
  <c r="W1053" i="11"/>
  <c r="G1053" i="11"/>
  <c r="Q1053" i="11"/>
  <c r="L1053" i="11"/>
  <c r="P1053" i="11"/>
  <c r="T1053" i="11"/>
  <c r="Z1053" i="11"/>
  <c r="J1053" i="11"/>
  <c r="K257" i="14"/>
  <c r="K265" i="9" l="1"/>
  <c r="P264" i="15" s="1"/>
  <c r="P265" i="9"/>
  <c r="S264" i="15" s="1"/>
  <c r="I265" i="9"/>
  <c r="O264" i="15" s="1"/>
  <c r="O265" i="9"/>
  <c r="AA265" i="9"/>
  <c r="Q214" i="14"/>
  <c r="S214" i="14" s="1"/>
  <c r="S263" i="9"/>
  <c r="U262" i="15" s="1"/>
  <c r="M264" i="9"/>
  <c r="X264" i="15"/>
  <c r="I264" i="15"/>
  <c r="Y264" i="15"/>
  <c r="V264" i="15"/>
  <c r="G265" i="9"/>
  <c r="M264" i="15" s="1"/>
  <c r="F264" i="15"/>
  <c r="H264" i="15"/>
  <c r="Q264" i="9"/>
  <c r="T263" i="15" s="1"/>
  <c r="F265" i="9"/>
  <c r="L264" i="15" s="1"/>
  <c r="W264" i="15"/>
  <c r="G264" i="15"/>
  <c r="K264" i="15"/>
  <c r="H265" i="9"/>
  <c r="N264" i="15" s="1"/>
  <c r="E266" i="9"/>
  <c r="K266" i="9" s="1"/>
  <c r="P265" i="15" s="1"/>
  <c r="E1055" i="11"/>
  <c r="F1055" i="11" s="1"/>
  <c r="D265" i="15"/>
  <c r="H265" i="15" s="1"/>
  <c r="AA1054" i="11"/>
  <c r="AB1054" i="11"/>
  <c r="AD1054" i="11"/>
  <c r="AC1054" i="11"/>
  <c r="X1054" i="11"/>
  <c r="T1054" i="11"/>
  <c r="V1054" i="11"/>
  <c r="L1054" i="11"/>
  <c r="I1054" i="11"/>
  <c r="O1054" i="11"/>
  <c r="Z1054" i="11"/>
  <c r="H1054" i="11"/>
  <c r="U1054" i="11"/>
  <c r="Q1054" i="11"/>
  <c r="R1054" i="11"/>
  <c r="M1054" i="11"/>
  <c r="P1054" i="11"/>
  <c r="S1054" i="11"/>
  <c r="Y1054" i="11"/>
  <c r="G1054" i="11"/>
  <c r="N1054" i="11"/>
  <c r="W1054" i="11"/>
  <c r="J1054" i="11"/>
  <c r="K1054" i="11"/>
  <c r="K258" i="14"/>
  <c r="Q265" i="9" l="1"/>
  <c r="T264" i="15" s="1"/>
  <c r="G266" i="9"/>
  <c r="M265" i="15" s="1"/>
  <c r="P266" i="9"/>
  <c r="S265" i="15" s="1"/>
  <c r="O266" i="9"/>
  <c r="R265" i="15" s="1"/>
  <c r="I266" i="9"/>
  <c r="O265" i="15" s="1"/>
  <c r="AA266" i="9"/>
  <c r="S264" i="9"/>
  <c r="U263" i="15" s="1"/>
  <c r="Q263" i="15"/>
  <c r="Q215" i="14"/>
  <c r="S215" i="14" s="1"/>
  <c r="R264" i="15"/>
  <c r="G265" i="15"/>
  <c r="H266" i="9"/>
  <c r="N265" i="15" s="1"/>
  <c r="M265" i="9"/>
  <c r="S265" i="9" s="1"/>
  <c r="U264" i="15" s="1"/>
  <c r="F266" i="9"/>
  <c r="L265" i="15" s="1"/>
  <c r="W265" i="15"/>
  <c r="K265" i="15"/>
  <c r="E1056" i="11"/>
  <c r="F1056" i="11" s="1"/>
  <c r="J265" i="15"/>
  <c r="E267" i="9"/>
  <c r="F267" i="9" s="1"/>
  <c r="Y265" i="15"/>
  <c r="F265" i="15"/>
  <c r="D266" i="15"/>
  <c r="G266" i="15" s="1"/>
  <c r="V265" i="15"/>
  <c r="I265" i="15"/>
  <c r="X265" i="15"/>
  <c r="AC1055" i="11"/>
  <c r="AA1055" i="11"/>
  <c r="AB1055" i="11"/>
  <c r="AD1055" i="11"/>
  <c r="Z1055" i="11"/>
  <c r="O1055" i="11"/>
  <c r="U1055" i="11"/>
  <c r="P1055" i="11"/>
  <c r="N1055" i="11"/>
  <c r="S1055" i="11"/>
  <c r="J1055" i="11"/>
  <c r="T1055" i="11"/>
  <c r="X1055" i="11"/>
  <c r="I1055" i="11"/>
  <c r="H1055" i="11"/>
  <c r="R1055" i="11"/>
  <c r="V1055" i="11"/>
  <c r="Y1055" i="11"/>
  <c r="G1055" i="11"/>
  <c r="Q1055" i="11"/>
  <c r="W1055" i="11"/>
  <c r="L1055" i="11"/>
  <c r="K1055" i="11"/>
  <c r="M1055" i="11"/>
  <c r="K259" i="14"/>
  <c r="G267" i="9" l="1"/>
  <c r="M266" i="15" s="1"/>
  <c r="O267" i="9"/>
  <c r="R266" i="15" s="1"/>
  <c r="P267" i="9"/>
  <c r="S266" i="15" s="1"/>
  <c r="I267" i="9"/>
  <c r="O266" i="15" s="1"/>
  <c r="AA267" i="9"/>
  <c r="Q216" i="14"/>
  <c r="S216" i="14" s="1"/>
  <c r="K267" i="9"/>
  <c r="P266" i="15" s="1"/>
  <c r="X266" i="15"/>
  <c r="W266" i="15"/>
  <c r="Q264" i="15"/>
  <c r="I266" i="15"/>
  <c r="V266" i="15"/>
  <c r="H266" i="15"/>
  <c r="J266" i="15"/>
  <c r="M266" i="9"/>
  <c r="Q266" i="9"/>
  <c r="T265" i="15" s="1"/>
  <c r="K266" i="15"/>
  <c r="H267" i="9"/>
  <c r="N266" i="15" s="1"/>
  <c r="Y266" i="15"/>
  <c r="F266" i="15"/>
  <c r="E1057" i="11"/>
  <c r="F1057" i="11" s="1"/>
  <c r="D267" i="15"/>
  <c r="J267" i="15" s="1"/>
  <c r="E268" i="9"/>
  <c r="H1056" i="11"/>
  <c r="AA1056" i="11"/>
  <c r="AB1056" i="11"/>
  <c r="AD1056" i="11"/>
  <c r="AC1056" i="11"/>
  <c r="Z1056" i="11"/>
  <c r="L266" i="15"/>
  <c r="N1056" i="11"/>
  <c r="T1056" i="11"/>
  <c r="Y1056" i="11"/>
  <c r="J1056" i="11"/>
  <c r="P1056" i="11"/>
  <c r="S1056" i="11"/>
  <c r="K1056" i="11"/>
  <c r="M1056" i="11"/>
  <c r="U1056" i="11"/>
  <c r="Q1056" i="11"/>
  <c r="X1056" i="11"/>
  <c r="G1056" i="11"/>
  <c r="I1056" i="11"/>
  <c r="O1056" i="11"/>
  <c r="W1056" i="11"/>
  <c r="L1056" i="11"/>
  <c r="R1056" i="11"/>
  <c r="V1056" i="11"/>
  <c r="K260" i="14"/>
  <c r="H268" i="9" l="1"/>
  <c r="N267" i="15" s="1"/>
  <c r="P268" i="9"/>
  <c r="S267" i="15" s="1"/>
  <c r="O268" i="9"/>
  <c r="R267" i="15" s="1"/>
  <c r="I268" i="9"/>
  <c r="O267" i="15" s="1"/>
  <c r="AA268" i="9"/>
  <c r="Q267" i="9"/>
  <c r="T266" i="15" s="1"/>
  <c r="Q217" i="14"/>
  <c r="S217" i="14" s="1"/>
  <c r="X267" i="15"/>
  <c r="W267" i="15"/>
  <c r="M267" i="9"/>
  <c r="Q266" i="15" s="1"/>
  <c r="S266" i="9"/>
  <c r="U265" i="15" s="1"/>
  <c r="Q265" i="15"/>
  <c r="Y267" i="15"/>
  <c r="G268" i="9"/>
  <c r="M267" i="15" s="1"/>
  <c r="G267" i="15"/>
  <c r="K268" i="9"/>
  <c r="P267" i="15" s="1"/>
  <c r="I267" i="15"/>
  <c r="F267" i="15"/>
  <c r="V267" i="15"/>
  <c r="F268" i="9"/>
  <c r="L267" i="15" s="1"/>
  <c r="H267" i="15"/>
  <c r="K267" i="15"/>
  <c r="E269" i="9"/>
  <c r="E1058" i="11"/>
  <c r="F1058" i="11" s="1"/>
  <c r="D268" i="15"/>
  <c r="H268" i="15" s="1"/>
  <c r="T1057" i="11"/>
  <c r="AA1057" i="11"/>
  <c r="AC1057" i="11"/>
  <c r="AB1057" i="11"/>
  <c r="AD1057" i="11"/>
  <c r="Z1057" i="11"/>
  <c r="P1057" i="11"/>
  <c r="W1057" i="11"/>
  <c r="H1057" i="11"/>
  <c r="R1057" i="11"/>
  <c r="X1057" i="11"/>
  <c r="I1057" i="11"/>
  <c r="J1057" i="11"/>
  <c r="G1057" i="11"/>
  <c r="Q1057" i="11"/>
  <c r="U1057" i="11"/>
  <c r="K1057" i="11"/>
  <c r="M1057" i="11"/>
  <c r="S1057" i="11"/>
  <c r="N1057" i="11"/>
  <c r="V1057" i="11"/>
  <c r="Y1057" i="11"/>
  <c r="L1057" i="11"/>
  <c r="O1057" i="11"/>
  <c r="K261" i="14"/>
  <c r="V268" i="15" l="1"/>
  <c r="F269" i="9"/>
  <c r="L268" i="15" s="1"/>
  <c r="P269" i="9"/>
  <c r="S268" i="15" s="1"/>
  <c r="O269" i="9"/>
  <c r="R268" i="15" s="1"/>
  <c r="I269" i="9"/>
  <c r="O268" i="15" s="1"/>
  <c r="AA269" i="9"/>
  <c r="Q218" i="14"/>
  <c r="S218" i="14" s="1"/>
  <c r="S267" i="9"/>
  <c r="U266" i="15" s="1"/>
  <c r="Q268" i="9"/>
  <c r="T267" i="15" s="1"/>
  <c r="K269" i="9"/>
  <c r="P268" i="15" s="1"/>
  <c r="X268" i="15"/>
  <c r="W268" i="15"/>
  <c r="G269" i="9"/>
  <c r="M268" i="15" s="1"/>
  <c r="G268" i="15"/>
  <c r="Y268" i="15"/>
  <c r="I268" i="15"/>
  <c r="M268" i="9"/>
  <c r="Q267" i="15" s="1"/>
  <c r="K268" i="15"/>
  <c r="J268" i="15"/>
  <c r="F268" i="15"/>
  <c r="E270" i="9"/>
  <c r="E1059" i="11"/>
  <c r="F1059" i="11" s="1"/>
  <c r="D269" i="15"/>
  <c r="K269" i="15" s="1"/>
  <c r="H269" i="9"/>
  <c r="N268" i="15" s="1"/>
  <c r="G1058" i="11"/>
  <c r="AA1058" i="11"/>
  <c r="AD1058" i="11"/>
  <c r="AB1058" i="11"/>
  <c r="AC1058" i="11"/>
  <c r="Z1058" i="11"/>
  <c r="T1058" i="11"/>
  <c r="H1058" i="11"/>
  <c r="R1058" i="11"/>
  <c r="Y1058" i="11"/>
  <c r="K1058" i="11"/>
  <c r="V1058" i="11"/>
  <c r="Q1058" i="11"/>
  <c r="U1058" i="11"/>
  <c r="N1058" i="11"/>
  <c r="S1058" i="11"/>
  <c r="X1058" i="11"/>
  <c r="J1058" i="11"/>
  <c r="I1058" i="11"/>
  <c r="P1058" i="11"/>
  <c r="W1058" i="11"/>
  <c r="O1058" i="11"/>
  <c r="L1058" i="11"/>
  <c r="M1058" i="11"/>
  <c r="K262" i="14"/>
  <c r="K270" i="9" l="1"/>
  <c r="P269" i="15" s="1"/>
  <c r="O270" i="9"/>
  <c r="R269" i="15" s="1"/>
  <c r="P270" i="9"/>
  <c r="S269" i="15" s="1"/>
  <c r="I270" i="9"/>
  <c r="O269" i="15" s="1"/>
  <c r="AA270" i="9"/>
  <c r="Q219" i="14"/>
  <c r="S219" i="14" s="1"/>
  <c r="F270" i="9"/>
  <c r="L269" i="15" s="1"/>
  <c r="H270" i="9"/>
  <c r="N269" i="15" s="1"/>
  <c r="Q269" i="9"/>
  <c r="T268" i="15" s="1"/>
  <c r="G270" i="9"/>
  <c r="M269" i="15" s="1"/>
  <c r="W269" i="15"/>
  <c r="G269" i="15"/>
  <c r="S268" i="9"/>
  <c r="U267" i="15" s="1"/>
  <c r="H269" i="15"/>
  <c r="Y269" i="15"/>
  <c r="X269" i="15"/>
  <c r="I269" i="15"/>
  <c r="J269" i="15"/>
  <c r="E1060" i="11"/>
  <c r="F1060" i="11" s="1"/>
  <c r="D270" i="15"/>
  <c r="H270" i="15" s="1"/>
  <c r="M269" i="9"/>
  <c r="V269" i="15"/>
  <c r="F269" i="15"/>
  <c r="E271" i="9"/>
  <c r="K1059" i="11"/>
  <c r="AB1059" i="11"/>
  <c r="AA1059" i="11"/>
  <c r="AC1059" i="11"/>
  <c r="AD1059" i="11"/>
  <c r="M1059" i="11"/>
  <c r="W1059" i="11"/>
  <c r="Q1059" i="11"/>
  <c r="Z1059" i="11"/>
  <c r="Y1059" i="11"/>
  <c r="I1059" i="11"/>
  <c r="V1059" i="11"/>
  <c r="P1059" i="11"/>
  <c r="J1059" i="11"/>
  <c r="T1059" i="11"/>
  <c r="U1059" i="11"/>
  <c r="H1059" i="11"/>
  <c r="N1059" i="11"/>
  <c r="R1059" i="11"/>
  <c r="L1059" i="11"/>
  <c r="O1059" i="11"/>
  <c r="S1059" i="11"/>
  <c r="X1059" i="11"/>
  <c r="G1059" i="11"/>
  <c r="K263" i="14"/>
  <c r="V270" i="15" l="1"/>
  <c r="K270" i="15"/>
  <c r="J270" i="15"/>
  <c r="X270" i="15"/>
  <c r="G271" i="9"/>
  <c r="M270" i="15" s="1"/>
  <c r="P271" i="9"/>
  <c r="S270" i="15" s="1"/>
  <c r="I271" i="9"/>
  <c r="O270" i="15" s="1"/>
  <c r="O271" i="9"/>
  <c r="AA271" i="9"/>
  <c r="Q220" i="14"/>
  <c r="S220" i="14" s="1"/>
  <c r="Q270" i="9"/>
  <c r="T269" i="15" s="1"/>
  <c r="S269" i="9"/>
  <c r="U268" i="15" s="1"/>
  <c r="Q268" i="15"/>
  <c r="M270" i="9"/>
  <c r="Q269" i="15" s="1"/>
  <c r="K271" i="9"/>
  <c r="P270" i="15" s="1"/>
  <c r="F271" i="9"/>
  <c r="L270" i="15" s="1"/>
  <c r="W270" i="15"/>
  <c r="Y270" i="15"/>
  <c r="H271" i="9"/>
  <c r="N270" i="15" s="1"/>
  <c r="G270" i="15"/>
  <c r="I270" i="15"/>
  <c r="D271" i="15"/>
  <c r="J271" i="15" s="1"/>
  <c r="F270" i="15"/>
  <c r="E1061" i="11"/>
  <c r="F1061" i="11" s="1"/>
  <c r="E272" i="9"/>
  <c r="R1060" i="11"/>
  <c r="AA1060" i="11"/>
  <c r="AD1060" i="11"/>
  <c r="AB1060" i="11"/>
  <c r="AC1060" i="11"/>
  <c r="W1060" i="11"/>
  <c r="X271" i="15"/>
  <c r="Y1060" i="11"/>
  <c r="V1060" i="11"/>
  <c r="Z1060" i="11"/>
  <c r="N1060" i="11"/>
  <c r="X1060" i="11"/>
  <c r="L1060" i="11"/>
  <c r="I1060" i="11"/>
  <c r="P1060" i="11"/>
  <c r="H1060" i="11"/>
  <c r="T1060" i="11"/>
  <c r="U1060" i="11"/>
  <c r="G1060" i="11"/>
  <c r="O1060" i="11"/>
  <c r="Q1060" i="11"/>
  <c r="K1060" i="11"/>
  <c r="M1060" i="11"/>
  <c r="S1060" i="11"/>
  <c r="J1060" i="11"/>
  <c r="K264" i="14"/>
  <c r="Q271" i="9" l="1"/>
  <c r="P272" i="9"/>
  <c r="S271" i="15" s="1"/>
  <c r="O272" i="9"/>
  <c r="I272" i="9"/>
  <c r="O271" i="15" s="1"/>
  <c r="AA272" i="9"/>
  <c r="Q221" i="14"/>
  <c r="S221" i="14" s="1"/>
  <c r="R270" i="15"/>
  <c r="S270" i="9"/>
  <c r="U269" i="15" s="1"/>
  <c r="K272" i="9"/>
  <c r="P271" i="15" s="1"/>
  <c r="F272" i="9"/>
  <c r="L271" i="15" s="1"/>
  <c r="W271" i="15"/>
  <c r="H272" i="9"/>
  <c r="N271" i="15" s="1"/>
  <c r="G271" i="15"/>
  <c r="H271" i="15"/>
  <c r="M271" i="9"/>
  <c r="Q270" i="15" s="1"/>
  <c r="F271" i="15"/>
  <c r="V271" i="15"/>
  <c r="G272" i="9"/>
  <c r="M271" i="15" s="1"/>
  <c r="I271" i="15"/>
  <c r="K271" i="15"/>
  <c r="E1062" i="11"/>
  <c r="F1062" i="11" s="1"/>
  <c r="Y271" i="15"/>
  <c r="E273" i="9"/>
  <c r="D272" i="15"/>
  <c r="F272" i="15" s="1"/>
  <c r="AA1061" i="11"/>
  <c r="AC1061" i="11"/>
  <c r="AD1061" i="11"/>
  <c r="AB1061" i="11"/>
  <c r="G273" i="9"/>
  <c r="T270" i="15"/>
  <c r="X1061" i="11"/>
  <c r="R1061" i="11"/>
  <c r="N1061" i="11"/>
  <c r="P1061" i="11"/>
  <c r="S1061" i="11"/>
  <c r="K1061" i="11"/>
  <c r="M1061" i="11"/>
  <c r="Z1061" i="11"/>
  <c r="J1061" i="11"/>
  <c r="T1061" i="11"/>
  <c r="L1061" i="11"/>
  <c r="I1061" i="11"/>
  <c r="U1061" i="11"/>
  <c r="O1061" i="11"/>
  <c r="V1061" i="11"/>
  <c r="Y1061" i="11"/>
  <c r="H1061" i="11"/>
  <c r="Q1061" i="11"/>
  <c r="W1061" i="11"/>
  <c r="G1061" i="11"/>
  <c r="K265" i="14"/>
  <c r="O273" i="9" l="1"/>
  <c r="R272" i="15" s="1"/>
  <c r="P273" i="9"/>
  <c r="S272" i="15" s="1"/>
  <c r="I273" i="9"/>
  <c r="O272" i="15" s="1"/>
  <c r="AA273" i="9"/>
  <c r="Q272" i="9"/>
  <c r="T271" i="15" s="1"/>
  <c r="Q222" i="14"/>
  <c r="S222" i="14" s="1"/>
  <c r="M272" i="9"/>
  <c r="Q271" i="15" s="1"/>
  <c r="H273" i="9"/>
  <c r="N272" i="15" s="1"/>
  <c r="V272" i="15"/>
  <c r="X272" i="15"/>
  <c r="G272" i="15"/>
  <c r="R271" i="15"/>
  <c r="K273" i="9"/>
  <c r="P272" i="15" s="1"/>
  <c r="S271" i="9"/>
  <c r="U270" i="15" s="1"/>
  <c r="F273" i="9"/>
  <c r="L272" i="15" s="1"/>
  <c r="I272" i="15"/>
  <c r="Y272" i="15"/>
  <c r="H272" i="15"/>
  <c r="E274" i="9"/>
  <c r="K272" i="15"/>
  <c r="D273" i="15"/>
  <c r="J273" i="15" s="1"/>
  <c r="J272" i="15"/>
  <c r="E1063" i="11"/>
  <c r="F1063" i="11" s="1"/>
  <c r="W272" i="15"/>
  <c r="Q1062" i="11"/>
  <c r="AA1062" i="11"/>
  <c r="AB1062" i="11"/>
  <c r="AD1062" i="11"/>
  <c r="AC1062" i="11"/>
  <c r="S1062" i="11"/>
  <c r="W1062" i="11"/>
  <c r="M272" i="15"/>
  <c r="W273" i="15"/>
  <c r="Z1062" i="11"/>
  <c r="Y1062" i="11"/>
  <c r="U1062" i="11"/>
  <c r="V1062" i="11"/>
  <c r="T1062" i="11"/>
  <c r="K1062" i="11"/>
  <c r="M1062" i="11"/>
  <c r="N1062" i="11"/>
  <c r="R1062" i="11"/>
  <c r="J1062" i="11"/>
  <c r="G1062" i="11"/>
  <c r="H1062" i="11"/>
  <c r="L1062" i="11"/>
  <c r="I1062" i="11"/>
  <c r="P1062" i="11"/>
  <c r="X1062" i="11"/>
  <c r="O1062" i="11"/>
  <c r="K266" i="14"/>
  <c r="V273" i="15" l="1"/>
  <c r="F274" i="9"/>
  <c r="L273" i="15" s="1"/>
  <c r="P274" i="9"/>
  <c r="S273" i="15" s="1"/>
  <c r="I274" i="9"/>
  <c r="O274" i="9"/>
  <c r="AA274" i="9"/>
  <c r="S272" i="9"/>
  <c r="U271" i="15" s="1"/>
  <c r="Q223" i="14"/>
  <c r="S223" i="14" s="1"/>
  <c r="Q273" i="9"/>
  <c r="T272" i="15" s="1"/>
  <c r="M273" i="9"/>
  <c r="Q272" i="15" s="1"/>
  <c r="K274" i="9"/>
  <c r="P273" i="15" s="1"/>
  <c r="H274" i="9"/>
  <c r="N273" i="15" s="1"/>
  <c r="Y273" i="15"/>
  <c r="H273" i="15"/>
  <c r="F273" i="15"/>
  <c r="E1064" i="11"/>
  <c r="F1064" i="11" s="1"/>
  <c r="X273" i="15"/>
  <c r="O273" i="15"/>
  <c r="G274" i="9"/>
  <c r="M273" i="15" s="1"/>
  <c r="G273" i="15"/>
  <c r="I273" i="15"/>
  <c r="E275" i="9"/>
  <c r="D274" i="15"/>
  <c r="G274" i="15" s="1"/>
  <c r="K273" i="15"/>
  <c r="G1063" i="11"/>
  <c r="AB1063" i="11"/>
  <c r="AA1063" i="11"/>
  <c r="AC1063" i="11"/>
  <c r="AD1063" i="11"/>
  <c r="Z1063" i="11"/>
  <c r="M1063" i="11"/>
  <c r="S1063" i="11"/>
  <c r="L1063" i="11"/>
  <c r="X1063" i="11"/>
  <c r="Y1063" i="11"/>
  <c r="I1063" i="11"/>
  <c r="R1063" i="11"/>
  <c r="V1063" i="11"/>
  <c r="Q1063" i="11"/>
  <c r="U1063" i="11"/>
  <c r="H1063" i="11"/>
  <c r="T1063" i="11"/>
  <c r="O1063" i="11"/>
  <c r="N1063" i="11"/>
  <c r="P1063" i="11"/>
  <c r="W1063" i="11"/>
  <c r="J1063" i="11"/>
  <c r="K1063" i="11"/>
  <c r="K267" i="14"/>
  <c r="Q274" i="9" l="1"/>
  <c r="T273" i="15" s="1"/>
  <c r="P275" i="9"/>
  <c r="S274" i="15" s="1"/>
  <c r="O275" i="9"/>
  <c r="R274" i="15" s="1"/>
  <c r="I275" i="9"/>
  <c r="O274" i="15" s="1"/>
  <c r="AA275" i="9"/>
  <c r="S273" i="9"/>
  <c r="U272" i="15" s="1"/>
  <c r="Q224" i="14"/>
  <c r="S224" i="14" s="1"/>
  <c r="R273" i="15"/>
  <c r="V274" i="15"/>
  <c r="M274" i="9"/>
  <c r="W274" i="15"/>
  <c r="I274" i="15"/>
  <c r="Y274" i="15"/>
  <c r="F274" i="15"/>
  <c r="E1065" i="11"/>
  <c r="F1065" i="11" s="1"/>
  <c r="E276" i="9"/>
  <c r="H276" i="9" s="1"/>
  <c r="F275" i="9"/>
  <c r="L274" i="15" s="1"/>
  <c r="H274" i="15"/>
  <c r="D275" i="15"/>
  <c r="K275" i="15" s="1"/>
  <c r="G275" i="9"/>
  <c r="M274" i="15" s="1"/>
  <c r="K274" i="15"/>
  <c r="J274" i="15"/>
  <c r="K275" i="9"/>
  <c r="P274" i="15" s="1"/>
  <c r="X274" i="15"/>
  <c r="H275" i="9"/>
  <c r="N274" i="15" s="1"/>
  <c r="AA1064" i="11"/>
  <c r="AB1064" i="11"/>
  <c r="AC1064" i="11"/>
  <c r="AD1064" i="11"/>
  <c r="Z1064" i="11"/>
  <c r="G1064" i="11"/>
  <c r="N1064" i="11"/>
  <c r="Y1064" i="11"/>
  <c r="J1064" i="11"/>
  <c r="U1064" i="11"/>
  <c r="P1064" i="11"/>
  <c r="T1064" i="11"/>
  <c r="K1064" i="11"/>
  <c r="M1064" i="11"/>
  <c r="O1064" i="11"/>
  <c r="W1064" i="11"/>
  <c r="H1064" i="11"/>
  <c r="R1064" i="11"/>
  <c r="V1064" i="11"/>
  <c r="S1064" i="11"/>
  <c r="Q1064" i="11"/>
  <c r="X1064" i="11"/>
  <c r="L1064" i="11"/>
  <c r="I1064" i="11"/>
  <c r="K268" i="14"/>
  <c r="Y275" i="15" l="1"/>
  <c r="J275" i="15"/>
  <c r="S274" i="9"/>
  <c r="U273" i="15" s="1"/>
  <c r="X275" i="15"/>
  <c r="O276" i="9"/>
  <c r="R275" i="15" s="1"/>
  <c r="P276" i="9"/>
  <c r="S275" i="15" s="1"/>
  <c r="I276" i="9"/>
  <c r="AA276" i="9"/>
  <c r="Q225" i="14"/>
  <c r="S225" i="14" s="1"/>
  <c r="G276" i="9"/>
  <c r="M275" i="15" s="1"/>
  <c r="Q273" i="15"/>
  <c r="K276" i="9"/>
  <c r="P275" i="15" s="1"/>
  <c r="O275" i="15"/>
  <c r="F275" i="15"/>
  <c r="W275" i="15"/>
  <c r="M275" i="9"/>
  <c r="Q274" i="15" s="1"/>
  <c r="Q275" i="9"/>
  <c r="T274" i="15" s="1"/>
  <c r="H275" i="15"/>
  <c r="D276" i="15"/>
  <c r="F276" i="15" s="1"/>
  <c r="V275" i="15"/>
  <c r="F276" i="9"/>
  <c r="L275" i="15" s="1"/>
  <c r="G275" i="15"/>
  <c r="E1066" i="11"/>
  <c r="F1066" i="11" s="1"/>
  <c r="I275" i="15"/>
  <c r="E277" i="9"/>
  <c r="J1065" i="11"/>
  <c r="AA1065" i="11"/>
  <c r="AC1065" i="11"/>
  <c r="AB1065" i="11"/>
  <c r="AD1065" i="11"/>
  <c r="Z1065" i="11"/>
  <c r="N275" i="15"/>
  <c r="T1065" i="11"/>
  <c r="P1065" i="11"/>
  <c r="W1065" i="11"/>
  <c r="R1065" i="11"/>
  <c r="X1065" i="11"/>
  <c r="I1065" i="11"/>
  <c r="H1065" i="11"/>
  <c r="G1065" i="11"/>
  <c r="Q1065" i="11"/>
  <c r="U1065" i="11"/>
  <c r="K1065" i="11"/>
  <c r="M1065" i="11"/>
  <c r="S1065" i="11"/>
  <c r="N1065" i="11"/>
  <c r="V1065" i="11"/>
  <c r="Y1065" i="11"/>
  <c r="L1065" i="11"/>
  <c r="O1065" i="11"/>
  <c r="K269" i="14"/>
  <c r="Q276" i="9" l="1"/>
  <c r="T275" i="15" s="1"/>
  <c r="H277" i="9"/>
  <c r="N276" i="15" s="1"/>
  <c r="P277" i="9"/>
  <c r="O277" i="9"/>
  <c r="R276" i="15" s="1"/>
  <c r="I277" i="9"/>
  <c r="O276" i="15" s="1"/>
  <c r="AA277" i="9"/>
  <c r="Q226" i="14"/>
  <c r="S226" i="14" s="1"/>
  <c r="W276" i="15"/>
  <c r="S276" i="15"/>
  <c r="M276" i="9"/>
  <c r="Q275" i="15" s="1"/>
  <c r="K277" i="9"/>
  <c r="P276" i="15" s="1"/>
  <c r="I276" i="15"/>
  <c r="G277" i="9"/>
  <c r="M276" i="15" s="1"/>
  <c r="F277" i="9"/>
  <c r="L276" i="15" s="1"/>
  <c r="G276" i="15"/>
  <c r="X276" i="15"/>
  <c r="H276" i="15"/>
  <c r="Y276" i="15"/>
  <c r="K276" i="15"/>
  <c r="V276" i="15"/>
  <c r="J276" i="15"/>
  <c r="S275" i="9"/>
  <c r="U274" i="15" s="1"/>
  <c r="E278" i="9"/>
  <c r="D277" i="15"/>
  <c r="I277" i="15" s="1"/>
  <c r="E1067" i="11"/>
  <c r="F1067" i="11" s="1"/>
  <c r="AA1066" i="11"/>
  <c r="AD1066" i="11"/>
  <c r="AB1066" i="11"/>
  <c r="AC1066" i="11"/>
  <c r="U1066" i="11"/>
  <c r="Y1066" i="11"/>
  <c r="V1066" i="11"/>
  <c r="Q1066" i="11"/>
  <c r="M1066" i="11"/>
  <c r="Z1066" i="11"/>
  <c r="K1066" i="11"/>
  <c r="R1066" i="11"/>
  <c r="I1066" i="11"/>
  <c r="J1066" i="11"/>
  <c r="T1066" i="11"/>
  <c r="N1066" i="11"/>
  <c r="S1066" i="11"/>
  <c r="X1066" i="11"/>
  <c r="O1066" i="11"/>
  <c r="H1066" i="11"/>
  <c r="P1066" i="11"/>
  <c r="W1066" i="11"/>
  <c r="G1066" i="11"/>
  <c r="L1066" i="11"/>
  <c r="K270" i="14"/>
  <c r="W277" i="15" l="1"/>
  <c r="F278" i="9"/>
  <c r="L277" i="15" s="1"/>
  <c r="P278" i="9"/>
  <c r="S277" i="15" s="1"/>
  <c r="O278" i="9"/>
  <c r="R277" i="15" s="1"/>
  <c r="I278" i="9"/>
  <c r="O277" i="15" s="1"/>
  <c r="AA278" i="9"/>
  <c r="Q227" i="14"/>
  <c r="S227" i="14" s="1"/>
  <c r="S276" i="9"/>
  <c r="U275" i="15" s="1"/>
  <c r="M277" i="9"/>
  <c r="Q276" i="15" s="1"/>
  <c r="H278" i="9"/>
  <c r="N277" i="15" s="1"/>
  <c r="Q277" i="9"/>
  <c r="T276" i="15" s="1"/>
  <c r="G278" i="9"/>
  <c r="M277" i="15" s="1"/>
  <c r="Y277" i="15"/>
  <c r="F277" i="15"/>
  <c r="K278" i="9"/>
  <c r="P277" i="15" s="1"/>
  <c r="H277" i="15"/>
  <c r="V277" i="15"/>
  <c r="G277" i="15"/>
  <c r="X277" i="15"/>
  <c r="E279" i="9"/>
  <c r="F279" i="9" s="1"/>
  <c r="L278" i="15" s="1"/>
  <c r="K277" i="15"/>
  <c r="D278" i="15"/>
  <c r="J278" i="15" s="1"/>
  <c r="J277" i="15"/>
  <c r="E1068" i="11"/>
  <c r="F1068" i="11" s="1"/>
  <c r="AA1067" i="11"/>
  <c r="AB1067" i="11"/>
  <c r="AD1067" i="11"/>
  <c r="AC1067" i="11"/>
  <c r="X1067" i="11"/>
  <c r="G1067" i="11"/>
  <c r="V1067" i="11"/>
  <c r="U1067" i="11"/>
  <c r="S1067" i="11"/>
  <c r="M1067" i="11"/>
  <c r="R1067" i="11"/>
  <c r="P1067" i="11"/>
  <c r="Z1067" i="11"/>
  <c r="H1067" i="11"/>
  <c r="Q1067" i="11"/>
  <c r="K1067" i="11"/>
  <c r="O1067" i="11"/>
  <c r="Y1067" i="11"/>
  <c r="N1067" i="11"/>
  <c r="J1067" i="11"/>
  <c r="I1067" i="11"/>
  <c r="T1067" i="11"/>
  <c r="W1067" i="11"/>
  <c r="L1067" i="11"/>
  <c r="K271" i="14"/>
  <c r="Y278" i="15" l="1"/>
  <c r="H279" i="9"/>
  <c r="N278" i="15" s="1"/>
  <c r="O279" i="9"/>
  <c r="P279" i="9"/>
  <c r="S278" i="15" s="1"/>
  <c r="I279" i="9"/>
  <c r="O278" i="15" s="1"/>
  <c r="AA279" i="9"/>
  <c r="Q228" i="14"/>
  <c r="S228" i="14" s="1"/>
  <c r="G279" i="9"/>
  <c r="M278" i="15" s="1"/>
  <c r="K279" i="9"/>
  <c r="P278" i="15" s="1"/>
  <c r="W278" i="15"/>
  <c r="Q278" i="9"/>
  <c r="T277" i="15" s="1"/>
  <c r="X278" i="15"/>
  <c r="S277" i="9"/>
  <c r="U276" i="15" s="1"/>
  <c r="M278" i="9"/>
  <c r="Q277" i="15" s="1"/>
  <c r="H278" i="15"/>
  <c r="I278" i="15"/>
  <c r="G278" i="15"/>
  <c r="V278" i="15"/>
  <c r="F278" i="15"/>
  <c r="E1069" i="11"/>
  <c r="F1069" i="11" s="1"/>
  <c r="E280" i="9"/>
  <c r="K278" i="15"/>
  <c r="D279" i="15"/>
  <c r="J279" i="15" s="1"/>
  <c r="Q1068" i="11"/>
  <c r="AA1068" i="11"/>
  <c r="AB1068" i="11"/>
  <c r="AD1068" i="11"/>
  <c r="AC1068" i="11"/>
  <c r="U1068" i="11"/>
  <c r="G1068" i="11"/>
  <c r="V1068" i="11"/>
  <c r="Z1068" i="11"/>
  <c r="Y1068" i="11"/>
  <c r="X1068" i="11"/>
  <c r="J1068" i="11"/>
  <c r="P1068" i="11"/>
  <c r="L1068" i="11"/>
  <c r="T1068" i="11"/>
  <c r="M1068" i="11"/>
  <c r="K1068" i="11"/>
  <c r="O1068" i="11"/>
  <c r="N1068" i="11"/>
  <c r="I1068" i="11"/>
  <c r="R1068" i="11"/>
  <c r="S1068" i="11"/>
  <c r="W1068" i="11"/>
  <c r="H1068" i="11"/>
  <c r="K272" i="14"/>
  <c r="Q279" i="9" l="1"/>
  <c r="X279" i="15"/>
  <c r="P280" i="9"/>
  <c r="S279" i="15" s="1"/>
  <c r="I280" i="9"/>
  <c r="O279" i="15" s="1"/>
  <c r="O280" i="9"/>
  <c r="AA280" i="9"/>
  <c r="Q229" i="14"/>
  <c r="S229" i="14" s="1"/>
  <c r="R278" i="15"/>
  <c r="S278" i="9"/>
  <c r="U277" i="15" s="1"/>
  <c r="K280" i="9"/>
  <c r="P279" i="15" s="1"/>
  <c r="Y279" i="15"/>
  <c r="V279" i="15"/>
  <c r="W279" i="15"/>
  <c r="H280" i="9"/>
  <c r="N279" i="15" s="1"/>
  <c r="G280" i="9"/>
  <c r="M279" i="15" s="1"/>
  <c r="M279" i="9"/>
  <c r="Q278" i="15" s="1"/>
  <c r="F279" i="15"/>
  <c r="F280" i="9"/>
  <c r="H279" i="15"/>
  <c r="I279" i="15"/>
  <c r="E281" i="9"/>
  <c r="G281" i="9" s="1"/>
  <c r="M280" i="15" s="1"/>
  <c r="G279" i="15"/>
  <c r="D280" i="15"/>
  <c r="H280" i="15" s="1"/>
  <c r="K279" i="15"/>
  <c r="E1070" i="11"/>
  <c r="F1070" i="11" s="1"/>
  <c r="P1069" i="11"/>
  <c r="AA1069" i="11"/>
  <c r="AC1069" i="11"/>
  <c r="AB1069" i="11"/>
  <c r="AD1069" i="11"/>
  <c r="T1069" i="11"/>
  <c r="Q1069" i="11"/>
  <c r="R1069" i="11"/>
  <c r="T278" i="15"/>
  <c r="X280" i="15"/>
  <c r="Z1069" i="11"/>
  <c r="W1069" i="11"/>
  <c r="X1069" i="11"/>
  <c r="I1069" i="11"/>
  <c r="J1069" i="11"/>
  <c r="G1069" i="11"/>
  <c r="L1069" i="11"/>
  <c r="N1069" i="11"/>
  <c r="S1069" i="11"/>
  <c r="K1069" i="11"/>
  <c r="M1069" i="11"/>
  <c r="U1069" i="11"/>
  <c r="O1069" i="11"/>
  <c r="V1069" i="11"/>
  <c r="Y1069" i="11"/>
  <c r="H1069" i="11"/>
  <c r="K273" i="14"/>
  <c r="H281" i="9" l="1"/>
  <c r="N280" i="15" s="1"/>
  <c r="P281" i="9"/>
  <c r="O281" i="9"/>
  <c r="R280" i="15" s="1"/>
  <c r="I281" i="9"/>
  <c r="O280" i="15" s="1"/>
  <c r="AA281" i="9"/>
  <c r="Q280" i="9"/>
  <c r="T279" i="15" s="1"/>
  <c r="Q230" i="14"/>
  <c r="S230" i="14" s="1"/>
  <c r="R279" i="15"/>
  <c r="M280" i="9"/>
  <c r="Q279" i="15" s="1"/>
  <c r="L279" i="15"/>
  <c r="Y280" i="15"/>
  <c r="W280" i="15"/>
  <c r="I280" i="15"/>
  <c r="V280" i="15"/>
  <c r="S279" i="9"/>
  <c r="U278" i="15" s="1"/>
  <c r="F281" i="9"/>
  <c r="L280" i="15" s="1"/>
  <c r="F280" i="15"/>
  <c r="J280" i="15"/>
  <c r="K281" i="9"/>
  <c r="P280" i="15" s="1"/>
  <c r="E282" i="9"/>
  <c r="D281" i="15"/>
  <c r="K281" i="15" s="1"/>
  <c r="G280" i="15"/>
  <c r="E1071" i="11"/>
  <c r="F1071" i="11" s="1"/>
  <c r="K280" i="15"/>
  <c r="Z1070" i="11"/>
  <c r="AA1070" i="11"/>
  <c r="AC1070" i="11"/>
  <c r="AD1070" i="11"/>
  <c r="AB1070" i="11"/>
  <c r="W1070" i="11"/>
  <c r="V1070" i="11"/>
  <c r="X1070" i="11"/>
  <c r="S280" i="15"/>
  <c r="T1070" i="11"/>
  <c r="U1070" i="11"/>
  <c r="R1070" i="11"/>
  <c r="M1070" i="11"/>
  <c r="P1070" i="11"/>
  <c r="Q1070" i="11"/>
  <c r="O1070" i="11"/>
  <c r="G1070" i="11"/>
  <c r="I1070" i="11"/>
  <c r="H1070" i="11"/>
  <c r="J1070" i="11"/>
  <c r="L1070" i="11"/>
  <c r="Y1070" i="11"/>
  <c r="K1070" i="11"/>
  <c r="N1070" i="11"/>
  <c r="S1070" i="11"/>
  <c r="K274" i="14"/>
  <c r="X281" i="15" l="1"/>
  <c r="G282" i="9"/>
  <c r="M281" i="15" s="1"/>
  <c r="O282" i="9"/>
  <c r="R281" i="15" s="1"/>
  <c r="P282" i="9"/>
  <c r="S281" i="15" s="1"/>
  <c r="I282" i="9"/>
  <c r="O281" i="15" s="1"/>
  <c r="AA282" i="9"/>
  <c r="S280" i="9"/>
  <c r="U279" i="15" s="1"/>
  <c r="Q231" i="14"/>
  <c r="S231" i="14" s="1"/>
  <c r="Q281" i="9"/>
  <c r="T280" i="15" s="1"/>
  <c r="W281" i="15"/>
  <c r="V281" i="15"/>
  <c r="F282" i="9"/>
  <c r="L281" i="15" s="1"/>
  <c r="G281" i="15"/>
  <c r="M281" i="9"/>
  <c r="H282" i="9"/>
  <c r="N281" i="15" s="1"/>
  <c r="Y281" i="15"/>
  <c r="F281" i="15"/>
  <c r="K282" i="9"/>
  <c r="P281" i="15" s="1"/>
  <c r="J281" i="15"/>
  <c r="I281" i="15"/>
  <c r="E283" i="9"/>
  <c r="H283" i="9" s="1"/>
  <c r="N282" i="15" s="1"/>
  <c r="H281" i="15"/>
  <c r="E1072" i="11"/>
  <c r="F1072" i="11" s="1"/>
  <c r="D282" i="15"/>
  <c r="I282" i="15" s="1"/>
  <c r="AD1071" i="11"/>
  <c r="AB1071" i="11"/>
  <c r="AA1071" i="11"/>
  <c r="AC1071" i="11"/>
  <c r="X1071" i="11"/>
  <c r="O1071" i="11"/>
  <c r="M1071" i="11"/>
  <c r="Q1071" i="11"/>
  <c r="U1071" i="11"/>
  <c r="S1071" i="11"/>
  <c r="I1071" i="11"/>
  <c r="G1071" i="11"/>
  <c r="J1071" i="11"/>
  <c r="V1071" i="11"/>
  <c r="P1071" i="11"/>
  <c r="Z1071" i="11"/>
  <c r="K1071" i="11"/>
  <c r="N1071" i="11"/>
  <c r="R1071" i="11"/>
  <c r="T1071" i="11"/>
  <c r="L1071" i="11"/>
  <c r="Y1071" i="11"/>
  <c r="W1071" i="11"/>
  <c r="H1071" i="11"/>
  <c r="K275" i="14"/>
  <c r="V282" i="15" l="1"/>
  <c r="G283" i="9"/>
  <c r="M282" i="15" s="1"/>
  <c r="P283" i="9"/>
  <c r="S282" i="15" s="1"/>
  <c r="I283" i="9"/>
  <c r="O282" i="15" s="1"/>
  <c r="O283" i="9"/>
  <c r="R282" i="15" s="1"/>
  <c r="AA283" i="9"/>
  <c r="Q232" i="14"/>
  <c r="S232" i="14" s="1"/>
  <c r="S281" i="9"/>
  <c r="U280" i="15" s="1"/>
  <c r="W282" i="15"/>
  <c r="M282" i="9"/>
  <c r="Q281" i="15" s="1"/>
  <c r="Q280" i="15"/>
  <c r="Y282" i="15"/>
  <c r="F283" i="9"/>
  <c r="L282" i="15" s="1"/>
  <c r="Q282" i="9"/>
  <c r="T281" i="15" s="1"/>
  <c r="K283" i="9"/>
  <c r="P282" i="15" s="1"/>
  <c r="J282" i="15"/>
  <c r="H282" i="15"/>
  <c r="G282" i="15"/>
  <c r="X282" i="15"/>
  <c r="F282" i="15"/>
  <c r="K282" i="15"/>
  <c r="E1073" i="11"/>
  <c r="F1073" i="11" s="1"/>
  <c r="E284" i="9"/>
  <c r="D283" i="15"/>
  <c r="J283" i="15" s="1"/>
  <c r="AA1072" i="11"/>
  <c r="AD1072" i="11"/>
  <c r="AB1072" i="11"/>
  <c r="AC1072" i="11"/>
  <c r="Z1072" i="11"/>
  <c r="V283" i="15"/>
  <c r="I1072" i="11"/>
  <c r="G1072" i="11"/>
  <c r="P1072" i="11"/>
  <c r="X1072" i="11"/>
  <c r="Y1072" i="11"/>
  <c r="J1072" i="11"/>
  <c r="R1072" i="11"/>
  <c r="V1072" i="11"/>
  <c r="N1072" i="11"/>
  <c r="S1072" i="11"/>
  <c r="K1072" i="11"/>
  <c r="M1072" i="11"/>
  <c r="W1072" i="11"/>
  <c r="L1072" i="11"/>
  <c r="O1072" i="11"/>
  <c r="T1072" i="11"/>
  <c r="U1072" i="11"/>
  <c r="H1072" i="11"/>
  <c r="Q1072" i="11"/>
  <c r="K276" i="14"/>
  <c r="O284" i="9" l="1"/>
  <c r="R283" i="15" s="1"/>
  <c r="P284" i="9"/>
  <c r="I284" i="9"/>
  <c r="O283" i="15" s="1"/>
  <c r="AA284" i="9"/>
  <c r="Q233" i="14"/>
  <c r="S233" i="14" s="1"/>
  <c r="Q283" i="9"/>
  <c r="T282" i="15" s="1"/>
  <c r="S282" i="9"/>
  <c r="U281" i="15" s="1"/>
  <c r="M283" i="9"/>
  <c r="Q282" i="15" s="1"/>
  <c r="X283" i="15"/>
  <c r="F283" i="15"/>
  <c r="H283" i="15"/>
  <c r="F284" i="9"/>
  <c r="L283" i="15" s="1"/>
  <c r="G283" i="15"/>
  <c r="S283" i="15"/>
  <c r="G284" i="9"/>
  <c r="M283" i="15" s="1"/>
  <c r="K284" i="9"/>
  <c r="P283" i="15" s="1"/>
  <c r="H284" i="9"/>
  <c r="N283" i="15" s="1"/>
  <c r="D284" i="15"/>
  <c r="I284" i="15" s="1"/>
  <c r="W283" i="15"/>
  <c r="K283" i="15"/>
  <c r="I283" i="15"/>
  <c r="E1074" i="11"/>
  <c r="F1074" i="11" s="1"/>
  <c r="E285" i="9"/>
  <c r="Y283" i="15"/>
  <c r="L1073" i="11"/>
  <c r="AA1073" i="11"/>
  <c r="AC1073" i="11"/>
  <c r="AB1073" i="11"/>
  <c r="AD1073" i="11"/>
  <c r="Z1073" i="11"/>
  <c r="O1073" i="11"/>
  <c r="P1073" i="11"/>
  <c r="V1073" i="11"/>
  <c r="Y1073" i="11"/>
  <c r="H1073" i="11"/>
  <c r="S1073" i="11"/>
  <c r="K1073" i="11"/>
  <c r="M1073" i="11"/>
  <c r="U1073" i="11"/>
  <c r="Q1073" i="11"/>
  <c r="X1073" i="11"/>
  <c r="G1073" i="11"/>
  <c r="I1073" i="11"/>
  <c r="N1073" i="11"/>
  <c r="W1073" i="11"/>
  <c r="J1073" i="11"/>
  <c r="R1073" i="11"/>
  <c r="T1073" i="11"/>
  <c r="K277" i="14"/>
  <c r="X284" i="15" l="1"/>
  <c r="F285" i="9"/>
  <c r="L284" i="15" s="1"/>
  <c r="O285" i="9"/>
  <c r="R284" i="15" s="1"/>
  <c r="P285" i="9"/>
  <c r="S284" i="15" s="1"/>
  <c r="I285" i="9"/>
  <c r="O284" i="15" s="1"/>
  <c r="AA285" i="9"/>
  <c r="Q234" i="14"/>
  <c r="S234" i="14" s="1"/>
  <c r="S283" i="9"/>
  <c r="U282" i="15" s="1"/>
  <c r="Q284" i="9"/>
  <c r="T283" i="15" s="1"/>
  <c r="V284" i="15"/>
  <c r="H284" i="15"/>
  <c r="M284" i="9"/>
  <c r="Q283" i="15" s="1"/>
  <c r="J284" i="15"/>
  <c r="W284" i="15"/>
  <c r="F284" i="15"/>
  <c r="Y284" i="15"/>
  <c r="G284" i="15"/>
  <c r="K284" i="15"/>
  <c r="H285" i="9"/>
  <c r="N284" i="15" s="1"/>
  <c r="E286" i="9"/>
  <c r="K285" i="9"/>
  <c r="P284" i="15" s="1"/>
  <c r="E1075" i="11"/>
  <c r="F1075" i="11" s="1"/>
  <c r="D285" i="15"/>
  <c r="H285" i="15" s="1"/>
  <c r="G285" i="9"/>
  <c r="M284" i="15" s="1"/>
  <c r="J1074" i="11"/>
  <c r="AA1074" i="11"/>
  <c r="AC1074" i="11"/>
  <c r="AB1074" i="11"/>
  <c r="AD1074" i="11"/>
  <c r="Z1074" i="11"/>
  <c r="R1074" i="11"/>
  <c r="V1074" i="11"/>
  <c r="O1074" i="11"/>
  <c r="W1074" i="11"/>
  <c r="P1074" i="11"/>
  <c r="X1074" i="11"/>
  <c r="H1074" i="11"/>
  <c r="I1074" i="11"/>
  <c r="Q1074" i="11"/>
  <c r="N1074" i="11"/>
  <c r="T1074" i="11"/>
  <c r="U1074" i="11"/>
  <c r="G1074" i="11"/>
  <c r="K1074" i="11"/>
  <c r="Y1074" i="11"/>
  <c r="L1074" i="11"/>
  <c r="M1074" i="11"/>
  <c r="S1074" i="11"/>
  <c r="K278" i="14"/>
  <c r="X285" i="15" l="1"/>
  <c r="K286" i="9"/>
  <c r="P285" i="15" s="1"/>
  <c r="P286" i="9"/>
  <c r="S285" i="15" s="1"/>
  <c r="O286" i="9"/>
  <c r="R285" i="15" s="1"/>
  <c r="I286" i="9"/>
  <c r="O285" i="15" s="1"/>
  <c r="AA286" i="9"/>
  <c r="Q235" i="14"/>
  <c r="S235" i="14" s="1"/>
  <c r="S284" i="9"/>
  <c r="U283" i="15" s="1"/>
  <c r="F286" i="9"/>
  <c r="L285" i="15" s="1"/>
  <c r="J285" i="15"/>
  <c r="Q285" i="9"/>
  <c r="T284" i="15" s="1"/>
  <c r="H286" i="9"/>
  <c r="N285" i="15" s="1"/>
  <c r="M285" i="9"/>
  <c r="W285" i="15"/>
  <c r="E287" i="9"/>
  <c r="D286" i="15"/>
  <c r="I286" i="15" s="1"/>
  <c r="K285" i="15"/>
  <c r="I285" i="15"/>
  <c r="E1076" i="11"/>
  <c r="F1076" i="11" s="1"/>
  <c r="G285" i="15"/>
  <c r="V285" i="15"/>
  <c r="G286" i="9"/>
  <c r="M285" i="15" s="1"/>
  <c r="F285" i="15"/>
  <c r="Y285" i="15"/>
  <c r="AA1075" i="11"/>
  <c r="AB1075" i="11"/>
  <c r="AD1075" i="11"/>
  <c r="AC1075" i="11"/>
  <c r="U1075" i="11"/>
  <c r="O1075" i="11"/>
  <c r="T1075" i="11"/>
  <c r="V1075" i="11"/>
  <c r="N1075" i="11"/>
  <c r="I1075" i="11"/>
  <c r="R1075" i="11"/>
  <c r="M1075" i="11"/>
  <c r="W1075" i="11"/>
  <c r="J1075" i="11"/>
  <c r="H1075" i="11"/>
  <c r="K1075" i="11"/>
  <c r="Z1075" i="11"/>
  <c r="L1075" i="11"/>
  <c r="S1075" i="11"/>
  <c r="P1075" i="11"/>
  <c r="X1075" i="11"/>
  <c r="G1075" i="11"/>
  <c r="Y1075" i="11"/>
  <c r="Q1075" i="11"/>
  <c r="K279" i="14"/>
  <c r="V286" i="15" l="1"/>
  <c r="X286" i="15"/>
  <c r="K287" i="9"/>
  <c r="P286" i="15" s="1"/>
  <c r="P287" i="9"/>
  <c r="S286" i="15" s="1"/>
  <c r="O287" i="9"/>
  <c r="I287" i="9"/>
  <c r="O286" i="15" s="1"/>
  <c r="AA287" i="9"/>
  <c r="Q236" i="14"/>
  <c r="S236" i="14" s="1"/>
  <c r="F287" i="9"/>
  <c r="L286" i="15" s="1"/>
  <c r="M286" i="9"/>
  <c r="Q285" i="15" s="1"/>
  <c r="J286" i="15"/>
  <c r="S285" i="9"/>
  <c r="U284" i="15" s="1"/>
  <c r="Q286" i="9"/>
  <c r="T285" i="15" s="1"/>
  <c r="H287" i="9"/>
  <c r="N286" i="15" s="1"/>
  <c r="G286" i="15"/>
  <c r="Q284" i="15"/>
  <c r="G287" i="9"/>
  <c r="M286" i="15" s="1"/>
  <c r="W286" i="15"/>
  <c r="H286" i="15"/>
  <c r="Y286" i="15"/>
  <c r="F286" i="15"/>
  <c r="E1077" i="11"/>
  <c r="F1077" i="11" s="1"/>
  <c r="E288" i="9"/>
  <c r="K286" i="15"/>
  <c r="D287" i="15"/>
  <c r="K287" i="15" s="1"/>
  <c r="O1076" i="11"/>
  <c r="AA1076" i="11"/>
  <c r="AB1076" i="11"/>
  <c r="AC1076" i="11"/>
  <c r="AD1076" i="11"/>
  <c r="R1076" i="11"/>
  <c r="U1076" i="11"/>
  <c r="G1076" i="11"/>
  <c r="N1076" i="11"/>
  <c r="I1076" i="11"/>
  <c r="J1076" i="11"/>
  <c r="L1076" i="11"/>
  <c r="W1076" i="11"/>
  <c r="X1076" i="11"/>
  <c r="T1076" i="11"/>
  <c r="V1076" i="11"/>
  <c r="Q1076" i="11"/>
  <c r="S1076" i="11"/>
  <c r="V287" i="15"/>
  <c r="Y287" i="15"/>
  <c r="W287" i="15"/>
  <c r="X287" i="15"/>
  <c r="P1076" i="11"/>
  <c r="K1076" i="11"/>
  <c r="M1076" i="11"/>
  <c r="Y1076" i="11"/>
  <c r="Z1076" i="11"/>
  <c r="H1076" i="11"/>
  <c r="K280" i="14"/>
  <c r="Q287" i="9" l="1"/>
  <c r="H287" i="15"/>
  <c r="G288" i="9"/>
  <c r="M287" i="15" s="1"/>
  <c r="O288" i="9"/>
  <c r="R287" i="15" s="1"/>
  <c r="P288" i="9"/>
  <c r="I288" i="9"/>
  <c r="O287" i="15" s="1"/>
  <c r="AA288" i="9"/>
  <c r="Q237" i="14"/>
  <c r="S237" i="14" s="1"/>
  <c r="S286" i="9"/>
  <c r="U285" i="15" s="1"/>
  <c r="R286" i="15"/>
  <c r="M287" i="9"/>
  <c r="Q286" i="15" s="1"/>
  <c r="K288" i="9"/>
  <c r="P287" i="15" s="1"/>
  <c r="J287" i="15"/>
  <c r="F287" i="15"/>
  <c r="G287" i="15"/>
  <c r="I287" i="15"/>
  <c r="E1078" i="11"/>
  <c r="F1078" i="11" s="1"/>
  <c r="S287" i="15"/>
  <c r="F288" i="9"/>
  <c r="L287" i="15" s="1"/>
  <c r="H288" i="9"/>
  <c r="N287" i="15" s="1"/>
  <c r="D288" i="15"/>
  <c r="H288" i="15" s="1"/>
  <c r="E289" i="9"/>
  <c r="H1077" i="11"/>
  <c r="AA1077" i="11"/>
  <c r="AC1077" i="11"/>
  <c r="AB1077" i="11"/>
  <c r="AD1077" i="11"/>
  <c r="H289" i="9"/>
  <c r="N288" i="15" s="1"/>
  <c r="R1077" i="11"/>
  <c r="J1077" i="11"/>
  <c r="P1077" i="11"/>
  <c r="O1077" i="11"/>
  <c r="N1077" i="11"/>
  <c r="T1077" i="11"/>
  <c r="V1077" i="11"/>
  <c r="Y1077" i="11"/>
  <c r="T286" i="15"/>
  <c r="Z1077" i="11"/>
  <c r="U1077" i="11"/>
  <c r="W1077" i="11"/>
  <c r="G1077" i="11"/>
  <c r="K1077" i="11"/>
  <c r="M1077" i="11"/>
  <c r="Q1077" i="11"/>
  <c r="S1077" i="11"/>
  <c r="X1077" i="11"/>
  <c r="L1077" i="11"/>
  <c r="I1077" i="11"/>
  <c r="K281" i="14"/>
  <c r="F289" i="9" l="1"/>
  <c r="L288" i="15" s="1"/>
  <c r="P289" i="9"/>
  <c r="S288" i="15" s="1"/>
  <c r="I289" i="9"/>
  <c r="O288" i="15" s="1"/>
  <c r="O289" i="9"/>
  <c r="R288" i="15" s="1"/>
  <c r="AA289" i="9"/>
  <c r="S287" i="9"/>
  <c r="U286" i="15" s="1"/>
  <c r="Q238" i="14"/>
  <c r="S238" i="14" s="1"/>
  <c r="Q288" i="9"/>
  <c r="T287" i="15" s="1"/>
  <c r="G289" i="9"/>
  <c r="M288" i="15" s="1"/>
  <c r="K289" i="9"/>
  <c r="P288" i="15" s="1"/>
  <c r="J288" i="15"/>
  <c r="W288" i="15"/>
  <c r="F288" i="15"/>
  <c r="G288" i="15"/>
  <c r="M288" i="9"/>
  <c r="Q287" i="15" s="1"/>
  <c r="Y288" i="15"/>
  <c r="K288" i="15"/>
  <c r="E1079" i="11"/>
  <c r="F1079" i="11" s="1"/>
  <c r="I288" i="15"/>
  <c r="E290" i="9"/>
  <c r="D289" i="15"/>
  <c r="G289" i="15" s="1"/>
  <c r="V288" i="15"/>
  <c r="X288" i="15"/>
  <c r="AA1078" i="11"/>
  <c r="AD1078" i="11"/>
  <c r="AB1078" i="11"/>
  <c r="AC1078" i="11"/>
  <c r="Z1078" i="11"/>
  <c r="R1078" i="11"/>
  <c r="W1078" i="11"/>
  <c r="Y1078" i="11"/>
  <c r="J1078" i="11"/>
  <c r="V1078" i="11"/>
  <c r="P1078" i="11"/>
  <c r="M1078" i="11"/>
  <c r="S1078" i="11"/>
  <c r="L1078" i="11"/>
  <c r="H1078" i="11"/>
  <c r="K1078" i="11"/>
  <c r="T1078" i="11"/>
  <c r="U1078" i="11"/>
  <c r="G1078" i="11"/>
  <c r="N1078" i="11"/>
  <c r="Q1078" i="11"/>
  <c r="X1078" i="11"/>
  <c r="O1078" i="11"/>
  <c r="I1078" i="11"/>
  <c r="K282" i="14"/>
  <c r="I289" i="15" l="1"/>
  <c r="Y289" i="15"/>
  <c r="K290" i="9"/>
  <c r="P289" i="15" s="1"/>
  <c r="O290" i="9"/>
  <c r="R289" i="15" s="1"/>
  <c r="P290" i="9"/>
  <c r="S289" i="15" s="1"/>
  <c r="I290" i="9"/>
  <c r="O289" i="15" s="1"/>
  <c r="AA290" i="9"/>
  <c r="Q239" i="14"/>
  <c r="S239" i="14" s="1"/>
  <c r="S288" i="9"/>
  <c r="U287" i="15" s="1"/>
  <c r="F290" i="9"/>
  <c r="L289" i="15" s="1"/>
  <c r="J289" i="15"/>
  <c r="G290" i="9"/>
  <c r="M289" i="15" s="1"/>
  <c r="Q289" i="9"/>
  <c r="T288" i="15" s="1"/>
  <c r="H290" i="9"/>
  <c r="N289" i="15" s="1"/>
  <c r="M289" i="9"/>
  <c r="V289" i="15"/>
  <c r="X289" i="15"/>
  <c r="H289" i="15"/>
  <c r="W289" i="15"/>
  <c r="K289" i="15"/>
  <c r="F289" i="15"/>
  <c r="D290" i="15"/>
  <c r="J290" i="15" s="1"/>
  <c r="E1080" i="11"/>
  <c r="F1080" i="11" s="1"/>
  <c r="E291" i="9"/>
  <c r="X1079" i="11"/>
  <c r="AC1079" i="11"/>
  <c r="AD1079" i="11"/>
  <c r="AA1079" i="11"/>
  <c r="AB1079" i="11"/>
  <c r="L1079" i="11"/>
  <c r="O1079" i="11"/>
  <c r="S1079" i="11"/>
  <c r="G1079" i="11"/>
  <c r="X290" i="15"/>
  <c r="Z1079" i="11"/>
  <c r="Y1079" i="11"/>
  <c r="I1079" i="11"/>
  <c r="R1079" i="11"/>
  <c r="V1079" i="11"/>
  <c r="Q1079" i="11"/>
  <c r="N1079" i="11"/>
  <c r="T1079" i="11"/>
  <c r="U1079" i="11"/>
  <c r="H1079" i="11"/>
  <c r="M1079" i="11"/>
  <c r="P1079" i="11"/>
  <c r="W1079" i="11"/>
  <c r="J1079" i="11"/>
  <c r="K1079" i="11"/>
  <c r="K283" i="14"/>
  <c r="O291" i="9" l="1"/>
  <c r="P291" i="9"/>
  <c r="S290" i="15" s="1"/>
  <c r="I291" i="9"/>
  <c r="O290" i="15" s="1"/>
  <c r="AA291" i="9"/>
  <c r="Q240" i="14"/>
  <c r="S240" i="14" s="1"/>
  <c r="S289" i="9"/>
  <c r="U288" i="15" s="1"/>
  <c r="Q288" i="15"/>
  <c r="M290" i="9"/>
  <c r="Q289" i="15" s="1"/>
  <c r="V290" i="15"/>
  <c r="Q290" i="9"/>
  <c r="T289" i="15" s="1"/>
  <c r="F291" i="9"/>
  <c r="L290" i="15" s="1"/>
  <c r="F290" i="15"/>
  <c r="W290" i="15"/>
  <c r="G290" i="15"/>
  <c r="Y290" i="15"/>
  <c r="H290" i="15"/>
  <c r="K291" i="9"/>
  <c r="P290" i="15" s="1"/>
  <c r="G291" i="9"/>
  <c r="M290" i="15" s="1"/>
  <c r="H291" i="9"/>
  <c r="N290" i="15" s="1"/>
  <c r="D291" i="15"/>
  <c r="G291" i="15" s="1"/>
  <c r="K290" i="15"/>
  <c r="E1081" i="11"/>
  <c r="F1081" i="11" s="1"/>
  <c r="I290" i="15"/>
  <c r="E292" i="9"/>
  <c r="AA1080" i="11"/>
  <c r="AB1080" i="11"/>
  <c r="AD1080" i="11"/>
  <c r="AC1080" i="11"/>
  <c r="U1080" i="11"/>
  <c r="M1080" i="11"/>
  <c r="L1080" i="11"/>
  <c r="Y1080" i="11"/>
  <c r="S1080" i="11"/>
  <c r="V1080" i="11"/>
  <c r="K1080" i="11"/>
  <c r="Z1080" i="11"/>
  <c r="G1080" i="11"/>
  <c r="H1080" i="11"/>
  <c r="W1080" i="11"/>
  <c r="J1080" i="11"/>
  <c r="Q1080" i="11"/>
  <c r="X1080" i="11"/>
  <c r="P1080" i="11"/>
  <c r="I1080" i="11"/>
  <c r="R1080" i="11"/>
  <c r="O1080" i="11"/>
  <c r="N1080" i="11"/>
  <c r="T1080" i="11"/>
  <c r="K284" i="14"/>
  <c r="Q291" i="9" l="1"/>
  <c r="T290" i="15" s="1"/>
  <c r="P292" i="9"/>
  <c r="O292" i="9"/>
  <c r="R291" i="15" s="1"/>
  <c r="I292" i="9"/>
  <c r="O291" i="15" s="1"/>
  <c r="AA292" i="9"/>
  <c r="Q241" i="14"/>
  <c r="S241" i="14" s="1"/>
  <c r="S290" i="9"/>
  <c r="U289" i="15" s="1"/>
  <c r="R290" i="15"/>
  <c r="X291" i="15"/>
  <c r="H291" i="15"/>
  <c r="M291" i="9"/>
  <c r="Q290" i="15" s="1"/>
  <c r="K291" i="15"/>
  <c r="K292" i="9"/>
  <c r="P291" i="15" s="1"/>
  <c r="S291" i="15"/>
  <c r="F292" i="9"/>
  <c r="L291" i="15" s="1"/>
  <c r="W291" i="15"/>
  <c r="D292" i="15"/>
  <c r="I292" i="15" s="1"/>
  <c r="H292" i="9"/>
  <c r="N291" i="15" s="1"/>
  <c r="I291" i="15"/>
  <c r="Y291" i="15"/>
  <c r="F291" i="15"/>
  <c r="V291" i="15"/>
  <c r="G292" i="9"/>
  <c r="M291" i="15" s="1"/>
  <c r="J291" i="15"/>
  <c r="E1082" i="11"/>
  <c r="F1082" i="11" s="1"/>
  <c r="E293" i="9"/>
  <c r="L1081" i="11"/>
  <c r="AA1081" i="11"/>
  <c r="AC1081" i="11"/>
  <c r="AB1081" i="11"/>
  <c r="AD1081" i="11"/>
  <c r="V1081" i="11"/>
  <c r="X1081" i="11"/>
  <c r="R1081" i="11"/>
  <c r="Y1081" i="11"/>
  <c r="P1081" i="11"/>
  <c r="T1081" i="11"/>
  <c r="S1081" i="11"/>
  <c r="N1081" i="11"/>
  <c r="Q1081" i="11"/>
  <c r="K1081" i="11"/>
  <c r="M1081" i="11"/>
  <c r="Z1081" i="11"/>
  <c r="J1081" i="11"/>
  <c r="O1081" i="11"/>
  <c r="G1081" i="11"/>
  <c r="I1081" i="11"/>
  <c r="U1081" i="11"/>
  <c r="W1081" i="11"/>
  <c r="H1081" i="11"/>
  <c r="K285" i="14"/>
  <c r="V292" i="15" l="1"/>
  <c r="W292" i="15"/>
  <c r="J292" i="15"/>
  <c r="H292" i="15"/>
  <c r="K293" i="9"/>
  <c r="P292" i="15" s="1"/>
  <c r="P293" i="9"/>
  <c r="O293" i="9"/>
  <c r="R292" i="15" s="1"/>
  <c r="I293" i="9"/>
  <c r="O292" i="15" s="1"/>
  <c r="AA293" i="9"/>
  <c r="Q242" i="14"/>
  <c r="S242" i="14" s="1"/>
  <c r="S291" i="9"/>
  <c r="U290" i="15" s="1"/>
  <c r="S292" i="15"/>
  <c r="X292" i="15"/>
  <c r="Y292" i="15"/>
  <c r="K292" i="15"/>
  <c r="F293" i="9"/>
  <c r="L292" i="15" s="1"/>
  <c r="M292" i="9"/>
  <c r="Q291" i="15" s="1"/>
  <c r="Q292" i="9"/>
  <c r="T291" i="15" s="1"/>
  <c r="G293" i="9"/>
  <c r="M292" i="15" s="1"/>
  <c r="F292" i="15"/>
  <c r="E1083" i="11"/>
  <c r="F1083" i="11" s="1"/>
  <c r="E294" i="9"/>
  <c r="H294" i="9" s="1"/>
  <c r="N293" i="15" s="1"/>
  <c r="G292" i="15"/>
  <c r="D293" i="15"/>
  <c r="F293" i="15" s="1"/>
  <c r="H293" i="9"/>
  <c r="N292" i="15" s="1"/>
  <c r="AA1082" i="11"/>
  <c r="AC1082" i="11"/>
  <c r="AB1082" i="11"/>
  <c r="AD1082" i="11"/>
  <c r="Z1082" i="11"/>
  <c r="R1082" i="11"/>
  <c r="K1082" i="11"/>
  <c r="Y1082" i="11"/>
  <c r="V1082" i="11"/>
  <c r="S1082" i="11"/>
  <c r="O1082" i="11"/>
  <c r="N1082" i="11"/>
  <c r="X1082" i="11"/>
  <c r="I1082" i="11"/>
  <c r="P1082" i="11"/>
  <c r="W1082" i="11"/>
  <c r="G1082" i="11"/>
  <c r="L1082" i="11"/>
  <c r="M1082" i="11"/>
  <c r="J1082" i="11"/>
  <c r="Q1082" i="11"/>
  <c r="T1082" i="11"/>
  <c r="U1082" i="11"/>
  <c r="H1082" i="11"/>
  <c r="K286" i="14"/>
  <c r="V293" i="15" l="1"/>
  <c r="I293" i="15"/>
  <c r="G294" i="9"/>
  <c r="M293" i="15" s="1"/>
  <c r="O294" i="9"/>
  <c r="R293" i="15" s="1"/>
  <c r="P294" i="9"/>
  <c r="S293" i="15" s="1"/>
  <c r="I294" i="9"/>
  <c r="O293" i="15" s="1"/>
  <c r="AA294" i="9"/>
  <c r="Q243" i="14"/>
  <c r="S243" i="14" s="1"/>
  <c r="Q293" i="9"/>
  <c r="T292" i="15" s="1"/>
  <c r="Y293" i="15"/>
  <c r="W293" i="15"/>
  <c r="H293" i="15"/>
  <c r="G293" i="15"/>
  <c r="K293" i="15"/>
  <c r="X293" i="15"/>
  <c r="J293" i="15"/>
  <c r="M293" i="9"/>
  <c r="K294" i="9"/>
  <c r="P293" i="15" s="1"/>
  <c r="S292" i="9"/>
  <c r="U291" i="15" s="1"/>
  <c r="E1084" i="11"/>
  <c r="F1084" i="11" s="1"/>
  <c r="E295" i="9"/>
  <c r="F294" i="9"/>
  <c r="L293" i="15" s="1"/>
  <c r="D294" i="15"/>
  <c r="G294" i="15" s="1"/>
  <c r="AB1083" i="11"/>
  <c r="AD1083" i="11"/>
  <c r="AC1083" i="11"/>
  <c r="AA1083" i="11"/>
  <c r="Z1083" i="11"/>
  <c r="R1083" i="11"/>
  <c r="M1083" i="11"/>
  <c r="P1083" i="11"/>
  <c r="Q1083" i="11"/>
  <c r="W1083" i="11"/>
  <c r="X1083" i="11"/>
  <c r="I1083" i="11"/>
  <c r="T1083" i="11"/>
  <c r="L1083" i="11"/>
  <c r="J1083" i="11"/>
  <c r="S1083" i="11"/>
  <c r="U1083" i="11"/>
  <c r="K1083" i="11"/>
  <c r="O1083" i="11"/>
  <c r="H1083" i="11"/>
  <c r="N1083" i="11"/>
  <c r="V1083" i="11"/>
  <c r="Y1083" i="11"/>
  <c r="G1083" i="11"/>
  <c r="K287" i="14"/>
  <c r="P295" i="9" l="1"/>
  <c r="S294" i="15" s="1"/>
  <c r="I295" i="9"/>
  <c r="O294" i="15" s="1"/>
  <c r="O295" i="9"/>
  <c r="R294" i="15" s="1"/>
  <c r="AA295" i="9"/>
  <c r="S293" i="9"/>
  <c r="U292" i="15" s="1"/>
  <c r="Q244" i="14"/>
  <c r="S244" i="14" s="1"/>
  <c r="M294" i="9"/>
  <c r="Q293" i="15" s="1"/>
  <c r="G295" i="9"/>
  <c r="M294" i="15" s="1"/>
  <c r="Q292" i="15"/>
  <c r="K294" i="15"/>
  <c r="F295" i="9"/>
  <c r="L294" i="15" s="1"/>
  <c r="X294" i="15"/>
  <c r="H295" i="9"/>
  <c r="N294" i="15" s="1"/>
  <c r="I294" i="15"/>
  <c r="W294" i="15"/>
  <c r="J294" i="15"/>
  <c r="Q294" i="9"/>
  <c r="T293" i="15" s="1"/>
  <c r="E296" i="9"/>
  <c r="H296" i="9" s="1"/>
  <c r="N295" i="15" s="1"/>
  <c r="Y294" i="15"/>
  <c r="D295" i="15"/>
  <c r="K295" i="15" s="1"/>
  <c r="K295" i="9"/>
  <c r="P294" i="15" s="1"/>
  <c r="H294" i="15"/>
  <c r="V294" i="15"/>
  <c r="F294" i="15"/>
  <c r="E1085" i="11"/>
  <c r="F1085" i="11" s="1"/>
  <c r="I295" i="15"/>
  <c r="J1084" i="11"/>
  <c r="AA1084" i="11"/>
  <c r="AD1084" i="11"/>
  <c r="AB1084" i="11"/>
  <c r="AC1084" i="11"/>
  <c r="W1084" i="11"/>
  <c r="N1084" i="11"/>
  <c r="Q1084" i="11"/>
  <c r="R1084" i="11"/>
  <c r="Z1084" i="11"/>
  <c r="L1084" i="11"/>
  <c r="K1084" i="11"/>
  <c r="M1084" i="11"/>
  <c r="U1084" i="11"/>
  <c r="V1084" i="11"/>
  <c r="X1084" i="11"/>
  <c r="G1084" i="11"/>
  <c r="I1084" i="11"/>
  <c r="Y1084" i="11"/>
  <c r="S1084" i="11"/>
  <c r="P1084" i="11"/>
  <c r="T1084" i="11"/>
  <c r="H1084" i="11"/>
  <c r="O1084" i="11"/>
  <c r="K288" i="14"/>
  <c r="X295" i="15" l="1"/>
  <c r="K296" i="9"/>
  <c r="P295" i="15" s="1"/>
  <c r="F295" i="15"/>
  <c r="O296" i="9"/>
  <c r="R295" i="15" s="1"/>
  <c r="P296" i="9"/>
  <c r="S295" i="15" s="1"/>
  <c r="I296" i="9"/>
  <c r="O295" i="15" s="1"/>
  <c r="AA296" i="9"/>
  <c r="Q295" i="9"/>
  <c r="T294" i="15" s="1"/>
  <c r="Q245" i="14"/>
  <c r="S245" i="14" s="1"/>
  <c r="W295" i="15"/>
  <c r="Y295" i="15"/>
  <c r="F296" i="9"/>
  <c r="L295" i="15" s="1"/>
  <c r="H295" i="15"/>
  <c r="V295" i="15"/>
  <c r="J295" i="15"/>
  <c r="M295" i="9"/>
  <c r="Q294" i="15" s="1"/>
  <c r="S294" i="9"/>
  <c r="U293" i="15" s="1"/>
  <c r="G296" i="9"/>
  <c r="M295" i="15" s="1"/>
  <c r="E1086" i="11"/>
  <c r="F1086" i="11" s="1"/>
  <c r="E297" i="9"/>
  <c r="G295" i="15"/>
  <c r="D296" i="15"/>
  <c r="H296" i="15" s="1"/>
  <c r="AA1085" i="11"/>
  <c r="AC1085" i="11"/>
  <c r="AB1085" i="11"/>
  <c r="AD1085" i="11"/>
  <c r="W1085" i="11"/>
  <c r="U1085" i="11"/>
  <c r="M1085" i="11"/>
  <c r="O1085" i="11"/>
  <c r="S1085" i="11"/>
  <c r="V1085" i="11"/>
  <c r="T1085" i="11"/>
  <c r="R1085" i="11"/>
  <c r="K1085" i="11"/>
  <c r="G1085" i="11"/>
  <c r="Q1085" i="11"/>
  <c r="H1085" i="11"/>
  <c r="X1085" i="11"/>
  <c r="I1085" i="11"/>
  <c r="P1085" i="11"/>
  <c r="Z1085" i="11"/>
  <c r="J1085" i="11"/>
  <c r="Y1085" i="11"/>
  <c r="L1085" i="11"/>
  <c r="N1085" i="11"/>
  <c r="K289" i="14"/>
  <c r="M296" i="9" l="1"/>
  <c r="Q295" i="15" s="1"/>
  <c r="H297" i="9"/>
  <c r="N296" i="15" s="1"/>
  <c r="O297" i="9"/>
  <c r="R296" i="15" s="1"/>
  <c r="P297" i="9"/>
  <c r="I297" i="9"/>
  <c r="O296" i="15" s="1"/>
  <c r="AA297" i="9"/>
  <c r="Q246" i="14"/>
  <c r="S246" i="14" s="1"/>
  <c r="W296" i="15"/>
  <c r="S295" i="9"/>
  <c r="U294" i="15" s="1"/>
  <c r="Y296" i="15"/>
  <c r="F296" i="15"/>
  <c r="V296" i="15"/>
  <c r="G296" i="15"/>
  <c r="X296" i="15"/>
  <c r="S296" i="15"/>
  <c r="J296" i="15"/>
  <c r="K296" i="15"/>
  <c r="G297" i="9"/>
  <c r="M296" i="15" s="1"/>
  <c r="I296" i="15"/>
  <c r="K297" i="9"/>
  <c r="P296" i="15" s="1"/>
  <c r="Q296" i="9"/>
  <c r="T295" i="15" s="1"/>
  <c r="F297" i="9"/>
  <c r="L296" i="15" s="1"/>
  <c r="D297" i="15"/>
  <c r="F297" i="15" s="1"/>
  <c r="E298" i="9"/>
  <c r="E1087" i="11"/>
  <c r="F1087" i="11" s="1"/>
  <c r="P1086" i="11"/>
  <c r="AA1086" i="11"/>
  <c r="AD1086" i="11"/>
  <c r="AB1086" i="11"/>
  <c r="AC1086" i="11"/>
  <c r="Z1086" i="11"/>
  <c r="Y1086" i="11"/>
  <c r="X297" i="15"/>
  <c r="W1086" i="11"/>
  <c r="O1086" i="11"/>
  <c r="N1086" i="11"/>
  <c r="S1086" i="11"/>
  <c r="Q1086" i="11"/>
  <c r="J1086" i="11"/>
  <c r="I1086" i="11"/>
  <c r="L1086" i="11"/>
  <c r="K1086" i="11"/>
  <c r="X1086" i="11"/>
  <c r="T1086" i="11"/>
  <c r="G1086" i="11"/>
  <c r="H1086" i="11"/>
  <c r="V1086" i="11"/>
  <c r="M1086" i="11"/>
  <c r="U1086" i="11"/>
  <c r="R1086" i="11"/>
  <c r="K290" i="14"/>
  <c r="K298" i="9" l="1"/>
  <c r="P297" i="15" s="1"/>
  <c r="P298" i="9"/>
  <c r="S297" i="15" s="1"/>
  <c r="O298" i="9"/>
  <c r="R297" i="15" s="1"/>
  <c r="I298" i="9"/>
  <c r="O297" i="15" s="1"/>
  <c r="AA298" i="9"/>
  <c r="Q247" i="14"/>
  <c r="S247" i="14" s="1"/>
  <c r="S296" i="9"/>
  <c r="U295" i="15" s="1"/>
  <c r="Q297" i="9"/>
  <c r="T296" i="15" s="1"/>
  <c r="F298" i="9"/>
  <c r="L297" i="15" s="1"/>
  <c r="J297" i="15"/>
  <c r="H298" i="9"/>
  <c r="N297" i="15" s="1"/>
  <c r="G298" i="9"/>
  <c r="M297" i="15" s="1"/>
  <c r="W297" i="15"/>
  <c r="G297" i="15"/>
  <c r="K297" i="15"/>
  <c r="I297" i="15"/>
  <c r="Y297" i="15"/>
  <c r="H297" i="15"/>
  <c r="V297" i="15"/>
  <c r="M297" i="9"/>
  <c r="E1088" i="11"/>
  <c r="F1088" i="11" s="1"/>
  <c r="E299" i="9"/>
  <c r="F299" i="9" s="1"/>
  <c r="D298" i="15"/>
  <c r="J298" i="15" s="1"/>
  <c r="AA1087" i="11"/>
  <c r="AB1087" i="11"/>
  <c r="AC1087" i="11"/>
  <c r="AD1087" i="11"/>
  <c r="K299" i="9"/>
  <c r="P298" i="15" s="1"/>
  <c r="Z1087" i="11"/>
  <c r="L1087" i="11"/>
  <c r="K1087" i="11"/>
  <c r="M1087" i="11"/>
  <c r="N1087" i="11"/>
  <c r="R1087" i="11"/>
  <c r="S1087" i="11"/>
  <c r="Q1087" i="11"/>
  <c r="O1087" i="11"/>
  <c r="U1087" i="11"/>
  <c r="P1087" i="11"/>
  <c r="V1087" i="11"/>
  <c r="Y1087" i="11"/>
  <c r="H1087" i="11"/>
  <c r="T1087" i="11"/>
  <c r="W1087" i="11"/>
  <c r="J1087" i="11"/>
  <c r="X1087" i="11"/>
  <c r="G1087" i="11"/>
  <c r="I1087" i="11"/>
  <c r="K291" i="14"/>
  <c r="H299" i="9" l="1"/>
  <c r="N298" i="15" s="1"/>
  <c r="P299" i="9"/>
  <c r="S298" i="15" s="1"/>
  <c r="O299" i="9"/>
  <c r="I299" i="9"/>
  <c r="O298" i="15" s="1"/>
  <c r="AA299" i="9"/>
  <c r="S297" i="9"/>
  <c r="U296" i="15" s="1"/>
  <c r="Q248" i="14"/>
  <c r="S248" i="14" s="1"/>
  <c r="V298" i="15"/>
  <c r="M298" i="9"/>
  <c r="Q297" i="15" s="1"/>
  <c r="Q296" i="15"/>
  <c r="Y298" i="15"/>
  <c r="Q298" i="9"/>
  <c r="T297" i="15" s="1"/>
  <c r="W298" i="15"/>
  <c r="X298" i="15"/>
  <c r="G299" i="9"/>
  <c r="M298" i="15" s="1"/>
  <c r="H298" i="15"/>
  <c r="F298" i="15"/>
  <c r="G298" i="15"/>
  <c r="I298" i="15"/>
  <c r="E300" i="9"/>
  <c r="K300" i="9" s="1"/>
  <c r="P299" i="15" s="1"/>
  <c r="K298" i="15"/>
  <c r="E1089" i="11"/>
  <c r="F1089" i="11" s="1"/>
  <c r="D299" i="15"/>
  <c r="G299" i="15" s="1"/>
  <c r="AA1088" i="11"/>
  <c r="AB1088" i="11"/>
  <c r="AC1088" i="11"/>
  <c r="AD1088" i="11"/>
  <c r="L298" i="15"/>
  <c r="W1088" i="11"/>
  <c r="R298" i="15"/>
  <c r="P1088" i="11"/>
  <c r="N1088" i="11"/>
  <c r="J1088" i="11"/>
  <c r="R1088" i="11"/>
  <c r="Z1088" i="11"/>
  <c r="X1088" i="11"/>
  <c r="I1088" i="11"/>
  <c r="U1088" i="11"/>
  <c r="L1088" i="11"/>
  <c r="Q1088" i="11"/>
  <c r="H1088" i="11"/>
  <c r="K1088" i="11"/>
  <c r="M1088" i="11"/>
  <c r="T1088" i="11"/>
  <c r="S1088" i="11"/>
  <c r="V1088" i="11"/>
  <c r="Y1088" i="11"/>
  <c r="G1088" i="11"/>
  <c r="O1088" i="11"/>
  <c r="K292" i="14"/>
  <c r="G300" i="9" l="1"/>
  <c r="M299" i="15" s="1"/>
  <c r="O300" i="9"/>
  <c r="P300" i="9"/>
  <c r="S299" i="15" s="1"/>
  <c r="I300" i="9"/>
  <c r="AA300" i="9"/>
  <c r="Q249" i="14"/>
  <c r="S249" i="14" s="1"/>
  <c r="S298" i="9"/>
  <c r="U297" i="15" s="1"/>
  <c r="Y299" i="15"/>
  <c r="Q299" i="9"/>
  <c r="T298" i="15" s="1"/>
  <c r="O299" i="15"/>
  <c r="X299" i="15"/>
  <c r="M299" i="9"/>
  <c r="Q298" i="15" s="1"/>
  <c r="F300" i="9"/>
  <c r="L299" i="15" s="1"/>
  <c r="J299" i="15"/>
  <c r="K299" i="15"/>
  <c r="F299" i="15"/>
  <c r="H300" i="9"/>
  <c r="N299" i="15" s="1"/>
  <c r="V299" i="15"/>
  <c r="I299" i="15"/>
  <c r="D300" i="15"/>
  <c r="F300" i="15" s="1"/>
  <c r="W299" i="15"/>
  <c r="H299" i="15"/>
  <c r="E1090" i="11"/>
  <c r="F1090" i="11" s="1"/>
  <c r="E301" i="9"/>
  <c r="J1089" i="11"/>
  <c r="AA1089" i="11"/>
  <c r="AC1089" i="11"/>
  <c r="AD1089" i="11"/>
  <c r="AB1089" i="11"/>
  <c r="Z1089" i="11"/>
  <c r="Y300" i="15"/>
  <c r="S1089" i="11"/>
  <c r="P1089" i="11"/>
  <c r="N1089" i="11"/>
  <c r="H1089" i="11"/>
  <c r="K1089" i="11"/>
  <c r="U1089" i="11"/>
  <c r="M1089" i="11"/>
  <c r="W1089" i="11"/>
  <c r="Q1089" i="11"/>
  <c r="V1089" i="11"/>
  <c r="Y1089" i="11"/>
  <c r="L1089" i="11"/>
  <c r="O1089" i="11"/>
  <c r="T1089" i="11"/>
  <c r="X1089" i="11"/>
  <c r="G1089" i="11"/>
  <c r="I1089" i="11"/>
  <c r="R1089" i="11"/>
  <c r="K293" i="14"/>
  <c r="Q300" i="9" l="1"/>
  <c r="T299" i="15" s="1"/>
  <c r="V300" i="15"/>
  <c r="K301" i="9"/>
  <c r="P300" i="15" s="1"/>
  <c r="P301" i="9"/>
  <c r="O301" i="9"/>
  <c r="R300" i="15" s="1"/>
  <c r="I301" i="9"/>
  <c r="O300" i="15" s="1"/>
  <c r="AA301" i="9"/>
  <c r="Q250" i="14"/>
  <c r="S250" i="14" s="1"/>
  <c r="W300" i="15"/>
  <c r="R299" i="15"/>
  <c r="G300" i="15"/>
  <c r="S300" i="15"/>
  <c r="G301" i="9"/>
  <c r="M300" i="15" s="1"/>
  <c r="K300" i="15"/>
  <c r="M300" i="9"/>
  <c r="Q299" i="15" s="1"/>
  <c r="H300" i="15"/>
  <c r="S299" i="9"/>
  <c r="U298" i="15" s="1"/>
  <c r="X300" i="15"/>
  <c r="F301" i="9"/>
  <c r="L300" i="15" s="1"/>
  <c r="J300" i="15"/>
  <c r="H301" i="9"/>
  <c r="N300" i="15" s="1"/>
  <c r="I300" i="15"/>
  <c r="E302" i="9"/>
  <c r="D301" i="15"/>
  <c r="G301" i="15" s="1"/>
  <c r="E1091" i="11"/>
  <c r="F1091" i="11" s="1"/>
  <c r="X1090" i="11"/>
  <c r="AA1090" i="11"/>
  <c r="AB1090" i="11"/>
  <c r="AC1090" i="11"/>
  <c r="AD1090" i="11"/>
  <c r="T1090" i="11"/>
  <c r="G1090" i="11"/>
  <c r="H1090" i="11"/>
  <c r="I1090" i="11"/>
  <c r="K1090" i="11"/>
  <c r="Z1090" i="11"/>
  <c r="P1090" i="11"/>
  <c r="U1090" i="11"/>
  <c r="Y1090" i="11"/>
  <c r="V1090" i="11"/>
  <c r="O1090" i="11"/>
  <c r="Q1090" i="11"/>
  <c r="S1090" i="11"/>
  <c r="L1090" i="11"/>
  <c r="N1090" i="11"/>
  <c r="W1090" i="11"/>
  <c r="J1090" i="11"/>
  <c r="M1090" i="11"/>
  <c r="R1090" i="11"/>
  <c r="K294" i="14"/>
  <c r="V301" i="15" l="1"/>
  <c r="K302" i="9"/>
  <c r="P301" i="15" s="1"/>
  <c r="O302" i="9"/>
  <c r="R301" i="15" s="1"/>
  <c r="P302" i="9"/>
  <c r="S301" i="15" s="1"/>
  <c r="I302" i="9"/>
  <c r="O301" i="15" s="1"/>
  <c r="AA302" i="9"/>
  <c r="Q251" i="14"/>
  <c r="S251" i="14" s="1"/>
  <c r="Q301" i="9"/>
  <c r="T300" i="15" s="1"/>
  <c r="S300" i="9"/>
  <c r="U299" i="15" s="1"/>
  <c r="Y301" i="15"/>
  <c r="J301" i="15"/>
  <c r="X301" i="15"/>
  <c r="F301" i="15"/>
  <c r="M301" i="9"/>
  <c r="W301" i="15"/>
  <c r="I301" i="15"/>
  <c r="H301" i="15"/>
  <c r="K301" i="15"/>
  <c r="G302" i="9"/>
  <c r="M301" i="15" s="1"/>
  <c r="H302" i="9"/>
  <c r="F302" i="9"/>
  <c r="L301" i="15" s="1"/>
  <c r="E303" i="9"/>
  <c r="D302" i="15"/>
  <c r="F302" i="15" s="1"/>
  <c r="Z1091" i="11"/>
  <c r="Z839" i="11" s="1"/>
  <c r="N27" i="9" s="1"/>
  <c r="U819" i="11" s="1"/>
  <c r="AA1091" i="11"/>
  <c r="AA839" i="11" s="1"/>
  <c r="H29" i="9" s="1"/>
  <c r="AB1091" i="11"/>
  <c r="AB839" i="11" s="1"/>
  <c r="J29" i="9" s="1"/>
  <c r="AD1091" i="11"/>
  <c r="AD839" i="11" s="1"/>
  <c r="N29" i="9" s="1"/>
  <c r="S819" i="11" s="1"/>
  <c r="AC1091" i="11"/>
  <c r="AC839" i="11" s="1"/>
  <c r="M29" i="9" s="1"/>
  <c r="L1091" i="11"/>
  <c r="L839" i="11" s="1"/>
  <c r="S1091" i="11"/>
  <c r="S839" i="11" s="1"/>
  <c r="T1091" i="11"/>
  <c r="T839" i="11" s="1"/>
  <c r="M1091" i="11"/>
  <c r="M839" i="11" s="1"/>
  <c r="K1091" i="11"/>
  <c r="K839" i="11" s="1"/>
  <c r="V1091" i="11"/>
  <c r="V839" i="11" s="1"/>
  <c r="H1091" i="11"/>
  <c r="H839" i="11" s="1"/>
  <c r="J25" i="9" s="1"/>
  <c r="R1091" i="11"/>
  <c r="R839" i="11" s="1"/>
  <c r="X1091" i="11"/>
  <c r="X839" i="11" s="1"/>
  <c r="J27" i="9" s="1"/>
  <c r="W1091" i="11"/>
  <c r="W839" i="11" s="1"/>
  <c r="H27" i="9" s="1"/>
  <c r="N301" i="15"/>
  <c r="G1091" i="11"/>
  <c r="G839" i="11" s="1"/>
  <c r="H25" i="9" s="1"/>
  <c r="I1091" i="11"/>
  <c r="I839" i="11" s="1"/>
  <c r="M25" i="9" s="1"/>
  <c r="O1091" i="11"/>
  <c r="O839" i="11" s="1"/>
  <c r="P1091" i="11"/>
  <c r="P839" i="11" s="1"/>
  <c r="Y1091" i="11"/>
  <c r="Y839" i="11" s="1"/>
  <c r="M27" i="9" s="1"/>
  <c r="J1091" i="11"/>
  <c r="J839" i="11" s="1"/>
  <c r="N25" i="9" s="1"/>
  <c r="W819" i="11" s="1"/>
  <c r="N1091" i="11"/>
  <c r="N839" i="11" s="1"/>
  <c r="Q1091" i="11"/>
  <c r="Q839" i="11" s="1"/>
  <c r="U1091" i="11"/>
  <c r="U839" i="11" s="1"/>
  <c r="K295" i="14"/>
  <c r="V302" i="15" l="1"/>
  <c r="I39" i="15" s="1"/>
  <c r="K39" i="15" s="1"/>
  <c r="X302" i="15"/>
  <c r="I41" i="15" s="1"/>
  <c r="K41" i="15" s="1"/>
  <c r="I303" i="9"/>
  <c r="O302" i="15" s="1"/>
  <c r="P303" i="9"/>
  <c r="S302" i="15" s="1"/>
  <c r="O303" i="9"/>
  <c r="AA303" i="9"/>
  <c r="S301" i="9"/>
  <c r="U300" i="15" s="1"/>
  <c r="Q252" i="14"/>
  <c r="S252" i="14" s="1"/>
  <c r="W302" i="15"/>
  <c r="I40" i="15" s="1"/>
  <c r="K40" i="15" s="1"/>
  <c r="Q300" i="15"/>
  <c r="H303" i="9"/>
  <c r="N302" i="15" s="1"/>
  <c r="H302" i="15"/>
  <c r="G303" i="9"/>
  <c r="M302" i="15" s="1"/>
  <c r="Y302" i="15"/>
  <c r="I42" i="15" s="1"/>
  <c r="K42" i="15" s="1"/>
  <c r="K303" i="9"/>
  <c r="P302" i="15" s="1"/>
  <c r="P52" i="15" s="1"/>
  <c r="F303" i="9"/>
  <c r="L302" i="15" s="1"/>
  <c r="L52" i="15" s="1"/>
  <c r="M302" i="9"/>
  <c r="Q301" i="15" s="1"/>
  <c r="Q302" i="9"/>
  <c r="T301" i="15" s="1"/>
  <c r="G302" i="15"/>
  <c r="K302" i="15"/>
  <c r="I302" i="15"/>
  <c r="J302" i="15"/>
  <c r="J26" i="9"/>
  <c r="J30" i="9" s="1"/>
  <c r="J36" i="9" s="1"/>
  <c r="J16" i="9" s="1"/>
  <c r="H26" i="9"/>
  <c r="H30" i="9" s="1"/>
  <c r="H36" i="9" s="1"/>
  <c r="H16" i="9" s="1"/>
  <c r="M26" i="9"/>
  <c r="M30" i="9" s="1"/>
  <c r="M36" i="9" s="1"/>
  <c r="M16" i="9" s="1"/>
  <c r="N26" i="9"/>
  <c r="V819" i="11" s="1"/>
  <c r="V818" i="11" s="1"/>
  <c r="K296" i="14"/>
  <c r="X52" i="15" l="1"/>
  <c r="V52" i="15"/>
  <c r="Q303" i="9"/>
  <c r="T302" i="15" s="1"/>
  <c r="Y52" i="15"/>
  <c r="Q253" i="14"/>
  <c r="S253" i="14" s="1"/>
  <c r="W52" i="15"/>
  <c r="R302" i="15"/>
  <c r="R52" i="15" s="1"/>
  <c r="M303" i="9"/>
  <c r="Q302" i="15" s="1"/>
  <c r="I30" i="15" s="1"/>
  <c r="K30" i="15" s="1"/>
  <c r="S302" i="9"/>
  <c r="U301" i="15" s="1"/>
  <c r="S35" i="15"/>
  <c r="U35" i="15" s="1"/>
  <c r="Q818" i="11"/>
  <c r="U818" i="11"/>
  <c r="T818" i="11"/>
  <c r="R818" i="11"/>
  <c r="N30" i="9"/>
  <c r="N13" i="9" s="1"/>
  <c r="G42" i="9" s="1"/>
  <c r="J13" i="9"/>
  <c r="S818" i="11"/>
  <c r="W818" i="11"/>
  <c r="H13" i="9"/>
  <c r="M13" i="9"/>
  <c r="K297" i="14"/>
  <c r="Q254" i="14" l="1"/>
  <c r="S254" i="14" s="1"/>
  <c r="S303" i="9"/>
  <c r="U302" i="15" s="1"/>
  <c r="I31" i="15"/>
  <c r="K31" i="15" s="1"/>
  <c r="N36" i="9"/>
  <c r="N16" i="9" s="1"/>
  <c r="G46" i="9" s="1"/>
  <c r="R814" i="11"/>
  <c r="T52" i="15"/>
  <c r="K298" i="14"/>
  <c r="Q255" i="14" l="1"/>
  <c r="S255" i="14" s="1"/>
  <c r="N20" i="9"/>
  <c r="N46" i="9" s="1"/>
  <c r="U810" i="11"/>
  <c r="S796" i="11"/>
  <c r="K299" i="14"/>
  <c r="Q256" i="14" l="1"/>
  <c r="S256" i="14" s="1"/>
  <c r="Q52" i="15"/>
  <c r="M52" i="15"/>
  <c r="K301" i="14"/>
  <c r="K300" i="14"/>
  <c r="Q257" i="14" l="1"/>
  <c r="S257" i="14" s="1"/>
  <c r="O52" i="15"/>
  <c r="I44" i="15"/>
  <c r="K44" i="15" s="1"/>
  <c r="I35" i="15"/>
  <c r="K35" i="15" s="1"/>
  <c r="S52" i="15"/>
  <c r="U52" i="15"/>
  <c r="N52" i="15"/>
  <c r="Q258" i="14" l="1"/>
  <c r="S258" i="14" s="1"/>
  <c r="Q259" i="14" l="1"/>
  <c r="S259" i="14" s="1"/>
  <c r="Q260" i="14" l="1"/>
  <c r="S260" i="14" s="1"/>
  <c r="Q261" i="14" l="1"/>
  <c r="S261" i="14" s="1"/>
  <c r="Q262" i="14" l="1"/>
  <c r="S262" i="14" s="1"/>
  <c r="Q263" i="14" l="1"/>
  <c r="S263" i="14" s="1"/>
  <c r="Q264" i="14" l="1"/>
  <c r="S264" i="14" s="1"/>
  <c r="Q265" i="14" l="1"/>
  <c r="S265" i="14" s="1"/>
  <c r="Q266" i="14" l="1"/>
  <c r="S266" i="14" s="1"/>
  <c r="F804" i="11"/>
  <c r="D804" i="11"/>
  <c r="E804" i="11"/>
  <c r="Q267" i="14" l="1"/>
  <c r="S267" i="14" s="1"/>
  <c r="Q268" i="14" l="1"/>
  <c r="S268" i="14" s="1"/>
  <c r="Q269" i="14" l="1"/>
  <c r="S269" i="14" s="1"/>
  <c r="Q270" i="14" l="1"/>
  <c r="S270" i="14" s="1"/>
  <c r="Q271" i="14" l="1"/>
  <c r="S271" i="14" s="1"/>
  <c r="Q272" i="14" l="1"/>
  <c r="S272" i="14" s="1"/>
  <c r="Q273" i="14" l="1"/>
  <c r="S273" i="14" s="1"/>
  <c r="Q274" i="14" l="1"/>
  <c r="S274" i="14" s="1"/>
  <c r="Q275" i="14" l="1"/>
  <c r="S275" i="14" s="1"/>
  <c r="Q276" i="14" l="1"/>
  <c r="S276" i="14" s="1"/>
  <c r="Q277" i="14" l="1"/>
  <c r="S277" i="14" s="1"/>
  <c r="Q278" i="14" l="1"/>
  <c r="S278" i="14" s="1"/>
  <c r="Q279" i="14" l="1"/>
  <c r="S279" i="14" s="1"/>
  <c r="Q280" i="14" l="1"/>
  <c r="S280" i="14" s="1"/>
  <c r="Q281" i="14" l="1"/>
  <c r="S281" i="14" s="1"/>
  <c r="Q282" i="14" l="1"/>
  <c r="S282" i="14" s="1"/>
  <c r="Q283" i="14" l="1"/>
  <c r="S283" i="14" s="1"/>
  <c r="Q284" i="14" l="1"/>
  <c r="S284" i="14" s="1"/>
  <c r="Q285" i="14" l="1"/>
  <c r="S285" i="14" s="1"/>
  <c r="Q286" i="14" l="1"/>
  <c r="S286" i="14" s="1"/>
  <c r="Q287" i="14" l="1"/>
  <c r="S287" i="14" s="1"/>
  <c r="Q288" i="14" l="1"/>
  <c r="S288" i="14" s="1"/>
  <c r="Q289" i="14" l="1"/>
  <c r="S289" i="14" s="1"/>
  <c r="Q290" i="14" l="1"/>
  <c r="S290" i="14" s="1"/>
  <c r="Q291" i="14" l="1"/>
  <c r="S291" i="14" s="1"/>
  <c r="Q292" i="14" l="1"/>
  <c r="S292" i="14" s="1"/>
  <c r="Q293" i="14" l="1"/>
  <c r="S293" i="14" s="1"/>
  <c r="Q294" i="14" l="1"/>
  <c r="S294" i="14" s="1"/>
  <c r="Q295" i="14" l="1"/>
  <c r="S295" i="14" s="1"/>
  <c r="Q296" i="14" l="1"/>
  <c r="S296" i="14" s="1"/>
  <c r="Q297" i="14" l="1"/>
  <c r="S297" i="14" s="1"/>
  <c r="Q298" i="14" l="1"/>
  <c r="S298" i="14" s="1"/>
  <c r="Q299" i="14" l="1"/>
  <c r="S299" i="14" s="1"/>
  <c r="Q300" i="14" l="1"/>
  <c r="S300" i="14" s="1"/>
  <c r="Q301" i="14" l="1"/>
  <c r="S301"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I523" authorId="0" shapeId="0" xr:uid="{00000000-0006-0000-0E00-000002000000}">
      <text>
        <r>
          <rPr>
            <sz val="9"/>
            <color rgb="FF000000"/>
            <rFont val="Tahoma"/>
            <family val="2"/>
            <charset val="1"/>
          </rPr>
          <t>GdO de la electricidad procedente de fuentes de energía renovable
GdO de la electricidad procedente de sistemas de cogeneración de alta eficiencia
No</t>
        </r>
      </text>
    </comment>
  </commentList>
</comments>
</file>

<file path=xl/sharedStrings.xml><?xml version="1.0" encoding="utf-8"?>
<sst xmlns="http://schemas.openxmlformats.org/spreadsheetml/2006/main" count="8391" uniqueCount="1699">
  <si>
    <t>AÑO DE CÁLCULO</t>
  </si>
  <si>
    <t>C.I.F. / N.I.F.</t>
  </si>
  <si>
    <t>SECTOR</t>
  </si>
  <si>
    <t>empleados</t>
  </si>
  <si>
    <t>Año 1</t>
  </si>
  <si>
    <t>Año 2</t>
  </si>
  <si>
    <t>Año 3</t>
  </si>
  <si>
    <t>emissions</t>
  </si>
  <si>
    <t>Sí</t>
  </si>
  <si>
    <t>No</t>
  </si>
  <si>
    <t>E5 (l)</t>
  </si>
  <si>
    <t>Gasolina (l)</t>
  </si>
  <si>
    <t>PCA</t>
  </si>
  <si>
    <t>HFC-125</t>
  </si>
  <si>
    <t>HFC-134a</t>
  </si>
  <si>
    <t>COMERCIALIZADORA DE ELECTRICIDAD Y GAS DEL MEDITERRÁNEO, S.L.</t>
  </si>
  <si>
    <t>E85 (l)</t>
  </si>
  <si>
    <t>Lista años</t>
  </si>
  <si>
    <t>Lista tipo organización</t>
  </si>
  <si>
    <t>Lista sector</t>
  </si>
  <si>
    <t>E100 (l)</t>
  </si>
  <si>
    <t>Micro</t>
  </si>
  <si>
    <t>B7 (l)</t>
  </si>
  <si>
    <t>LPG (l)</t>
  </si>
  <si>
    <t>B10 (l)</t>
  </si>
  <si>
    <t>B20 (l)</t>
  </si>
  <si>
    <t>Gran empresa</t>
  </si>
  <si>
    <t>B30 (l)</t>
  </si>
  <si>
    <t>B100 (l)</t>
  </si>
  <si>
    <t>CNG (kg)</t>
  </si>
  <si>
    <t>E10 (l)</t>
  </si>
  <si>
    <t>-</t>
  </si>
  <si>
    <t>3_Fluorados</t>
  </si>
  <si>
    <t>Fórmula química</t>
  </si>
  <si>
    <t>Lista refrigerantes</t>
  </si>
  <si>
    <t>CH2F3</t>
  </si>
  <si>
    <t>HFC-23</t>
  </si>
  <si>
    <t>CH2F2</t>
  </si>
  <si>
    <t>HFC-32</t>
  </si>
  <si>
    <t>CH3F</t>
  </si>
  <si>
    <t>HFC-41</t>
  </si>
  <si>
    <t>C2HF5</t>
  </si>
  <si>
    <t>C2H2F4</t>
  </si>
  <si>
    <t>HFC-134</t>
  </si>
  <si>
    <t>CH2FCF3</t>
  </si>
  <si>
    <t>C2H3F3.</t>
  </si>
  <si>
    <t>HFC-143</t>
  </si>
  <si>
    <t>C2H3F3</t>
  </si>
  <si>
    <t>HFC-143a</t>
  </si>
  <si>
    <t>CH2FCH2F</t>
  </si>
  <si>
    <t>HFC-152</t>
  </si>
  <si>
    <t>C2H4F2</t>
  </si>
  <si>
    <t>HFC-152a</t>
  </si>
  <si>
    <t>C2H2F</t>
  </si>
  <si>
    <t>HFC-161</t>
  </si>
  <si>
    <t>C3HF7</t>
  </si>
  <si>
    <t>HFC-227ea</t>
  </si>
  <si>
    <t>CH2FCF2CF3</t>
  </si>
  <si>
    <t>HFC-236cb</t>
  </si>
  <si>
    <t>CHF2CHFCF3</t>
  </si>
  <si>
    <t>HFC-236ea</t>
  </si>
  <si>
    <t>C3H2F6</t>
  </si>
  <si>
    <t>HFC-236fa</t>
  </si>
  <si>
    <t>C3H3F5</t>
  </si>
  <si>
    <t>HFC-245ca</t>
  </si>
  <si>
    <t>HFC-245fa</t>
  </si>
  <si>
    <t>C4H5F5</t>
  </si>
  <si>
    <t>HFC-365mfc</t>
  </si>
  <si>
    <t>C5H2F10</t>
  </si>
  <si>
    <t>HFC-43-10mee</t>
  </si>
  <si>
    <t>SF6</t>
  </si>
  <si>
    <t>R-125/143a/134a (44/52/4)</t>
  </si>
  <si>
    <t>R-404A</t>
  </si>
  <si>
    <t>R-32/125/134a (20/40/40)</t>
  </si>
  <si>
    <t>R-407A</t>
  </si>
  <si>
    <t xml:space="preserve">R-32/125/134a (10/70/20)  </t>
  </si>
  <si>
    <t>R-407B</t>
  </si>
  <si>
    <t>R-32/125/134a (23/25/52)</t>
  </si>
  <si>
    <t>R-407C</t>
  </si>
  <si>
    <t>R-32/125/134a (30/30/40)</t>
  </si>
  <si>
    <t>R-407F</t>
  </si>
  <si>
    <t xml:space="preserve">R-32/125 (50/50) </t>
  </si>
  <si>
    <t>R-410A</t>
  </si>
  <si>
    <t xml:space="preserve">R-32/125 (45/55) </t>
  </si>
  <si>
    <t>R-410B</t>
  </si>
  <si>
    <t>R-218/134a/600a (9/88/3)</t>
  </si>
  <si>
    <t>R-413A</t>
  </si>
  <si>
    <t>R-125/134a/600 (46,6/50/3,4)</t>
  </si>
  <si>
    <t>R-417A</t>
  </si>
  <si>
    <t>R-125/134a/600 (79/18,25/2,75)</t>
  </si>
  <si>
    <t>R-417B</t>
  </si>
  <si>
    <t>R-125/134a/600a (85,1/11,5/3,4)</t>
  </si>
  <si>
    <t>R-422A</t>
  </si>
  <si>
    <t>R-125/134a/600a (65,1/31,5/3,4)</t>
  </si>
  <si>
    <t>R-422D</t>
  </si>
  <si>
    <t>R-424A</t>
  </si>
  <si>
    <t>R-134a/125/600/601a (93/5,1/1,3/0,6)</t>
  </si>
  <si>
    <t>R-426A</t>
  </si>
  <si>
    <t>R-32/125/143a/134a (15/25/10/50)</t>
  </si>
  <si>
    <t>R-427A</t>
  </si>
  <si>
    <t>R-428A</t>
  </si>
  <si>
    <t>R-125/143a/134a/600a (63,2/18/16/2,8)</t>
  </si>
  <si>
    <t>R-434A</t>
  </si>
  <si>
    <t>R-437A</t>
  </si>
  <si>
    <t>R-32/125/134a/600/601a (8,5/45/44,2/1,7/0,6)</t>
  </si>
  <si>
    <t>R-438A</t>
  </si>
  <si>
    <t>R-32/125/134a/152a/227ea (31/31/30/3/5)</t>
  </si>
  <si>
    <t>R-442A</t>
  </si>
  <si>
    <t>R-32/R-125/HFO-1234yf/R-134a (24,3/24,7/25,3/25,7)</t>
  </si>
  <si>
    <t>R-449A</t>
  </si>
  <si>
    <t>R-125/R-32/HFO-1234yf (59/11/30)</t>
  </si>
  <si>
    <t>R-452A</t>
  </si>
  <si>
    <t>R-134a/125/32/227ea/600/601a (53,8/20/20/5/0,6/0,6)</t>
  </si>
  <si>
    <t>R-453A</t>
  </si>
  <si>
    <t>R-125/143a (50/50)</t>
  </si>
  <si>
    <t>R-507A</t>
  </si>
  <si>
    <t>Listas indirectas GdO</t>
  </si>
  <si>
    <t>Comercializadoras2011</t>
  </si>
  <si>
    <t>Mix 2011</t>
  </si>
  <si>
    <t>Comercializadoras2012</t>
  </si>
  <si>
    <t>Mix 2012</t>
  </si>
  <si>
    <t>Comercializadoras2013</t>
  </si>
  <si>
    <t>Mix 2013</t>
  </si>
  <si>
    <t>Comercializadoras2014</t>
  </si>
  <si>
    <t>Mix 2014</t>
  </si>
  <si>
    <t>Comercializadoras2015</t>
  </si>
  <si>
    <t>Mix 2015</t>
  </si>
  <si>
    <t>Comercializadoras2016</t>
  </si>
  <si>
    <t>Mix 2016</t>
  </si>
  <si>
    <t>Comercializadoras2017</t>
  </si>
  <si>
    <t>Mix 2017</t>
  </si>
  <si>
    <t>Comercializadoras2018</t>
  </si>
  <si>
    <t>Mix 2018</t>
  </si>
  <si>
    <t>Comercializadoras2019</t>
  </si>
  <si>
    <t>Mix 2019</t>
  </si>
  <si>
    <t>Comercializadoras2020</t>
  </si>
  <si>
    <t>Mix 2020</t>
  </si>
  <si>
    <t>ACCIONA GREEN ENERGY DEVELOPMENTS, S.L.</t>
  </si>
  <si>
    <t xml:space="preserve">A-DOS ENERGíA, S.L. </t>
  </si>
  <si>
    <t>24-7 UTILITIES, S.L.U.</t>
  </si>
  <si>
    <t>ACCIÓN ENERGÍA COMERCIALIZADORA, S.L.</t>
  </si>
  <si>
    <t>AE3000 AGENT COMERCIALITZADOR, S.L.</t>
  </si>
  <si>
    <t>ALPIQ ENERGÍA ESPAÑA, S.A.U.</t>
  </si>
  <si>
    <t>AGENTE DEL MERCADO ELÉCTRICO, S.A.</t>
  </si>
  <si>
    <t>ALDRO ENERGÍA Y SOLUCIONES, S.L.U.</t>
  </si>
  <si>
    <t>COMERCIALIZADORA LERSA , S.L.</t>
  </si>
  <si>
    <t>AXPO IBERIA, S.L.</t>
  </si>
  <si>
    <t>AURA ENERGÍA, S.L.</t>
  </si>
  <si>
    <t>ANOTHER ENERGY OPTION, S.L.</t>
  </si>
  <si>
    <t>ADEINNOVA ENERGÍA, S.L.U.</t>
  </si>
  <si>
    <t>ACSOL ENERGÍA GLOBAL, S.A.</t>
  </si>
  <si>
    <t>DERIVADOS ENERGÉTICOS PARA EL TRANSPORTE Y LA INDUSTRIA, S.A. (DETISA)</t>
  </si>
  <si>
    <t>CEPSA GAS Y ELECTRICIDAD</t>
  </si>
  <si>
    <t>AVANZALIA ENERGÍA COMERCIALIZADORA, S.A.</t>
  </si>
  <si>
    <t>AUDAX ENERGÍA, S.L.U.</t>
  </si>
  <si>
    <t>AGRI-ENERGÍA, S.A.</t>
  </si>
  <si>
    <t>ACTIVA COMERCIALIZADORA DE ENERGÍA SL</t>
  </si>
  <si>
    <t>E.ON ENERGÍA, S.L.</t>
  </si>
  <si>
    <t>CLIDOM ENERGY, S.L.</t>
  </si>
  <si>
    <t>ALCANZIA ENERGÍA, S.L.</t>
  </si>
  <si>
    <t>ADELFAS ENERGÍA, S.L.</t>
  </si>
  <si>
    <t>EGL ENERGÍA IBERIA, S.L.</t>
  </si>
  <si>
    <t>CEPSA GAS Y ELECTRICIDAD, S.A.</t>
  </si>
  <si>
    <t>ADS ENERGY 8,0, S.L.</t>
  </si>
  <si>
    <t>ENARA GESTIÓN Y MEDIACIÓN, S.L.</t>
  </si>
  <si>
    <t>CIDE HCENERGÍA S.A.</t>
  </si>
  <si>
    <t>ADURIZ ENERGÍA, S.L.U.</t>
  </si>
  <si>
    <t>ENDESA ENERGÍA, S.A.</t>
  </si>
  <si>
    <t>ELECTRICA SOLLERENSE, S.A.</t>
  </si>
  <si>
    <t>BASSOLS ENERGÍA COMERCIAL, S.L.</t>
  </si>
  <si>
    <t>AQUÍ ENERGÍA, S.L.</t>
  </si>
  <si>
    <t>ENÉRGYA VM GESTIÓN DE ENERGÍA, S.L.U.</t>
  </si>
  <si>
    <t>AGUAS DE BARBASTRO ENERGÍA, S.L.</t>
  </si>
  <si>
    <t>FACTOR ENERGÍA, S.A.</t>
  </si>
  <si>
    <t>CYE ENERGÍA, S.L.</t>
  </si>
  <si>
    <t>FACTOR ENERGÍA, S.A</t>
  </si>
  <si>
    <t>GAS NATURAL COMERCIALIZADORA, S.A.</t>
  </si>
  <si>
    <t>ENDESA GENERACIÓN, S.A.</t>
  </si>
  <si>
    <t>AHORRELUZ SERVICIOS ONLINE S.L</t>
  </si>
  <si>
    <t>GAS NATURAL SERVICIOS SDG, S.A.</t>
  </si>
  <si>
    <t>ENERCOLUZ ENERGÍA, S.L.</t>
  </si>
  <si>
    <t>COMERCIALIZADORA ZERO ELECTRUM, S.L.</t>
  </si>
  <si>
    <t>APELES ELECTRICIDAD, S.L.</t>
  </si>
  <si>
    <t>ALILUZ MEDITERRANEA, S.L.</t>
  </si>
  <si>
    <t>AHORRO ENERGÍA HOGAR INVESTMENTS, S.L.</t>
  </si>
  <si>
    <t>GDF SUEZ ESPAÑA, S.A.U.</t>
  </si>
  <si>
    <t>ENERGY BY COGEN, S.L.</t>
  </si>
  <si>
    <t>COMPAÑÍA ESCANDINAVA DE ELECTRICIDAD EN ESPAÑA, S.L.</t>
  </si>
  <si>
    <t>GEOATLANTER, S.L.</t>
  </si>
  <si>
    <t>COOPERATIVA ELECTRICA DE CASTELLAR, S.C.V.</t>
  </si>
  <si>
    <t>BETA RENOWABLE GROUP, S.A.</t>
  </si>
  <si>
    <t xml:space="preserve">ASAL DE ENERGÍA, S.L. </t>
  </si>
  <si>
    <t>AIRE COMERCIALIZADORA S.L.</t>
  </si>
  <si>
    <t>GESTERNOVA, S.A.</t>
  </si>
  <si>
    <t xml:space="preserve">CEMOI ELECTRICITE, S.L. </t>
  </si>
  <si>
    <t>ALPEX IBERICA DE ENERGÍA, S.L.U</t>
  </si>
  <si>
    <t>AIRE LIMPIO SL</t>
  </si>
  <si>
    <t>HIDROCANTABRICO ENERGÍA, S.A. UNIPERSONAL</t>
  </si>
  <si>
    <t>HIDROCANTABRICO ENERGÍA, S.A. Unipersonal</t>
  </si>
  <si>
    <t>FENIE ENERGÍA, S.A.</t>
  </si>
  <si>
    <t>ENEL GREEN POWER ESPAÑA, S.L.</t>
  </si>
  <si>
    <t>DREUE ELECTRIC, S.L.</t>
  </si>
  <si>
    <t>HIDROELÉCTRICA EL CARMEN ENERGÍA, S.L.</t>
  </si>
  <si>
    <t>AUSARTA PRIMA, S.L.</t>
  </si>
  <si>
    <t>IBERDROLA GENERACION, S.A.U.</t>
  </si>
  <si>
    <t>ELECTRICA DE CHERA, S.C.V.</t>
  </si>
  <si>
    <t>COMERCIALIZADORA ELÉCTRICA DE CADIZ, S.A.</t>
  </si>
  <si>
    <t>ALPEX IBÉRICA DE ENERGÍA, S.L.U</t>
  </si>
  <si>
    <t>NATURGAS COMERCIALIZADORA, S.A.</t>
  </si>
  <si>
    <t>LA UNION ELECTRO INDUSTRIAL, S.L. "UNIPERSONAL"</t>
  </si>
  <si>
    <t>ELECTRICA DE GUADASSUAR COOP. V.</t>
  </si>
  <si>
    <t>NEXUS ENERGÍA, S.A.</t>
  </si>
  <si>
    <t>NATURGAS ENERGÍA COMERCIALIZADORA, S.A.U.</t>
  </si>
  <si>
    <t>ATLAS ENERGÍA COMERCIAL, S.L.</t>
  </si>
  <si>
    <t>ALSET COMERCIALIZADORA, S.L.</t>
  </si>
  <si>
    <t>NEXUS RENOVABLES, S.L.</t>
  </si>
  <si>
    <t>ELÉCTRICA DE MELIANA, S.C.V.</t>
  </si>
  <si>
    <t>COMPAÑÍA LUMISA ENERGÍAS, S.L.</t>
  </si>
  <si>
    <t>SOM ENERGÍA, S.C.C.L.</t>
  </si>
  <si>
    <t>GOIENER S.COOP</t>
  </si>
  <si>
    <t>ELÉCTRICA DE SOT DE CHERA S. COOP.V.</t>
  </si>
  <si>
    <t>COOPERATIVA ELÉCTRICA DE CASTELLAR, S.C.V.</t>
  </si>
  <si>
    <t>UNION FENOSA COMERCIAL, S.L.</t>
  </si>
  <si>
    <t>GDF SUEZ ENERGÍA ESPAÑA, S.A.U.</t>
  </si>
  <si>
    <t>ELÉCTRICA DE VINALESA, S.L.U.</t>
  </si>
  <si>
    <t>COOPERATIVA ELÉCTRICA BENÉFICA CATRALENSE, COOP. V.</t>
  </si>
  <si>
    <t>COMERCIALIZADORA ELÉCTRICA DE CÁDIZ, S.A.</t>
  </si>
  <si>
    <t>CATGAS ENERGÍA, S.A.</t>
  </si>
  <si>
    <t>ARACÁN ENERGÍA, S.L.</t>
  </si>
  <si>
    <t>Varias comercializadoras</t>
  </si>
  <si>
    <t>HIDROELECTRICA DEL VALIRA, S.L.</t>
  </si>
  <si>
    <t>EMASP, S. COOP.</t>
  </si>
  <si>
    <t>COOPERATIVA ELÉCTRICA BENÉFICA SAN FRANCISCO DE ASÍS, COOP. V.</t>
  </si>
  <si>
    <t>COMERCIALIZADORA ELÉCTRICA TALAYUELAS, S.L.</t>
  </si>
  <si>
    <t>ARSUS ENERGÍA, S.L</t>
  </si>
  <si>
    <t>FE Mix GdO para todos los años</t>
  </si>
  <si>
    <t>Otras</t>
  </si>
  <si>
    <t>ZENCER, S. COOP. AND</t>
  </si>
  <si>
    <t>COOPERATIVA ELÉCTRICA-BENÉFICA ALBATERENSE, COOP.V.</t>
  </si>
  <si>
    <t>ATENCO ENERGÍA SL</t>
  </si>
  <si>
    <t>DAIMUZ ENERGÍA, S.L.</t>
  </si>
  <si>
    <t>CHITAHI ENERGY, S.L.</t>
  </si>
  <si>
    <t>BEYOND SUN SL</t>
  </si>
  <si>
    <t>ENERGY STROM XXI, S.L.</t>
  </si>
  <si>
    <t>BSG ENERGÍA S.L.</t>
  </si>
  <si>
    <t>ENERGÍA COLECTIVA, S.L.</t>
  </si>
  <si>
    <t>DRK ENERGY, S.L.</t>
  </si>
  <si>
    <t>BULB ENERGÍA IBERICA, S.L.</t>
  </si>
  <si>
    <t>IBERDROLA CLIENTES, S.A.U.</t>
  </si>
  <si>
    <t>ENERPLUS ENERGÍA, S.A.</t>
  </si>
  <si>
    <t>EDP COMERCIALIZADORA, S.A.U.</t>
  </si>
  <si>
    <t>COMERCIALIZADORA DE ENERGÍA DIRECTA, S.L.</t>
  </si>
  <si>
    <t>OLTEN-LLUM, S.L.</t>
  </si>
  <si>
    <t>EDP Energía S.A.U.</t>
  </si>
  <si>
    <t>COOPERATIVA VALENCIANA ELECTRODISTRIBUIDORA DE FUERZA Y ALUMBRADO SERRALLO, S.Coop.V.</t>
  </si>
  <si>
    <t>COMERCIALIZADORA ELECTRICA DE CADIZ, S.A.</t>
  </si>
  <si>
    <t>ELECNOVA SIGLO XXI, S.L.</t>
  </si>
  <si>
    <t>COX ENERGÍA COMERCIALIZADORA ESPAÑA, S.L.U.</t>
  </si>
  <si>
    <t>UNIELÉCTRICA ENERGÍA, S.L.</t>
  </si>
  <si>
    <t>ELECTRA DEL CARDENER ENERGÍA, S.A.</t>
  </si>
  <si>
    <t>ELÉCTRICA ALBATERENSE, S.L.</t>
  </si>
  <si>
    <t>ELÉCTRICA ALGIMIA DE ALFARA, S.COOP.V.</t>
  </si>
  <si>
    <t>DISA ENERGÍA ELÉCTRICA, S.L.U.</t>
  </si>
  <si>
    <t>BIROU GAS S.L.</t>
  </si>
  <si>
    <t>ON DEMAND FACILITIES, S.L.</t>
  </si>
  <si>
    <t>ELÉCTRICA CATRALENSE, S.L.</t>
  </si>
  <si>
    <t>BON PREU, SAU</t>
  </si>
  <si>
    <t>ELÉCTRICA DE CHERA, S.C.V.</t>
  </si>
  <si>
    <t>COMERCIALIZADORA ELECTRICA PENINSULAR, S.L.</t>
  </si>
  <si>
    <t>BULB ENERGÍA IBÉRICA SL</t>
  </si>
  <si>
    <t>THE YELLOW ENERGY, S.L.</t>
  </si>
  <si>
    <t>ELÉCTRICA DE GUADASSUAR COOP. V.</t>
  </si>
  <si>
    <t>ECOFUTURA LUZ ENERGÍA, S.L.</t>
  </si>
  <si>
    <t>BY ENERGYC ENERGÍA EFICIENTE, S.L.</t>
  </si>
  <si>
    <t>UNIELÉCTRICA ENERGÍA, S.A.</t>
  </si>
  <si>
    <t>GNERA ENERGÍA Y TECNOLOGIA, S.L.</t>
  </si>
  <si>
    <t>ELÉCTRICA DIRECTA ENERGÍA, S.L.</t>
  </si>
  <si>
    <t>COMERCIALIZADORA ENERGÉTICA SOSTENIBLE, S.A.U.</t>
  </si>
  <si>
    <t>VERTSEL ENERGÍA, S.L.U.</t>
  </si>
  <si>
    <t>ELÉCTRICA SOLLERENSE, S.A.</t>
  </si>
  <si>
    <t>EDP ENERGÍA S.A.U.</t>
  </si>
  <si>
    <t>ELECTRODISTRIBUIDORA DE FUERZA Y ALUMBRADO CASABLANCA, S. COOP.V.</t>
  </si>
  <si>
    <t>ELYGAS POWER, S.L.</t>
  </si>
  <si>
    <t>ELECTRA CALDENSE ENERGÍA, S.A.</t>
  </si>
  <si>
    <t>DISA ENERGÍA ELECTRICA, S.L.U.</t>
  </si>
  <si>
    <t>INDEXO ENERGÍA, S.L.</t>
  </si>
  <si>
    <t>INICIATIVA E. NOVA, S.L.</t>
  </si>
  <si>
    <t>ELÉCTRICA DEL POZO, S.COOP.MAD.</t>
  </si>
  <si>
    <t>ECOEQ ENERGÉTICA, S.L.</t>
  </si>
  <si>
    <t>ELÉCTRICA NTRA. SRA. DE GRACIA SDAD. COOP. VALENCIANA</t>
  </si>
  <si>
    <t>COMERCIALIZADORA ELÉCTRICA PENINSULAR S.L.</t>
  </si>
  <si>
    <t>LIGHT UP, S.L.</t>
  </si>
  <si>
    <t>ELÉCTRICA DE GUIXES ENERG¿A, S.L.</t>
  </si>
  <si>
    <t>ECONACTIVA, S. COOP DE C-LM</t>
  </si>
  <si>
    <t>LUCI MUNDI ENERGÍA, S.L.</t>
  </si>
  <si>
    <t>COMERCIALIZADORA TORRES ENERGÍA, S.L.</t>
  </si>
  <si>
    <t>ENERGEA SAVING ENERGY, S.L.</t>
  </si>
  <si>
    <t>ELECTRA ALTO MIÑO COMERCIALIZADORA DE ENERGÍA, S.L.U.</t>
  </si>
  <si>
    <t>ENERGÍA NARANJA, S.L.</t>
  </si>
  <si>
    <t>CONECTA ENERGÍA VERDE, S.L.</t>
  </si>
  <si>
    <t>PROT ENERGÍA COMERCIALIZACIÓN, S.L.</t>
  </si>
  <si>
    <t>ELECTRA CUNTIENSE COMERCIALIZADORA, S.L.U.</t>
  </si>
  <si>
    <t>RENEWABLE VENTURES, S.L.</t>
  </si>
  <si>
    <t>ENERGY TRADER SOLUTIONS, S.L.</t>
  </si>
  <si>
    <t>EMPRESA DE ALUMBRADO ELÉCTRICO DE CEUTA, S.A.</t>
  </si>
  <si>
    <t>SAMPOL INGENIERÍA Y OBRAS, S.A.</t>
  </si>
  <si>
    <t>ELECTRA ENERGÍA, S.A.U.</t>
  </si>
  <si>
    <t>ENERGÍA DLR COMERCIALIZADORA, S.L.</t>
  </si>
  <si>
    <t>ELECTRA NORTE ENERGÍA, S.A.U.</t>
  </si>
  <si>
    <t>EDP ENERGÍA, S.A.U.</t>
  </si>
  <si>
    <t>SUMINISTROS ESPECIALES ALGINETENSES COOP. V.</t>
  </si>
  <si>
    <t>ELECTRICA ALBATERENSE, S.L.</t>
  </si>
  <si>
    <t>SYDER COMERCIALIZADORA VERDE, S.L.</t>
  </si>
  <si>
    <t>ENGIE ESPAÑA, S.L.U.</t>
  </si>
  <si>
    <t>ELECTRICA CATRALENSE, S.L.</t>
  </si>
  <si>
    <t>ELECTRA AVELLANA COMERCIAL, S.L.</t>
  </si>
  <si>
    <t>CORPOLUX, S.L.</t>
  </si>
  <si>
    <t>TELEFÓNICA SOLUCIONES DE INFORMÁTICA Y COMUNICACIONES DE ESPAÑA, S.A.U.</t>
  </si>
  <si>
    <t>CORPORACIÓN ALIMENTARIA GUISSONA, S.A.</t>
  </si>
  <si>
    <t>EPRESA ENERGÍA, S.A.U.</t>
  </si>
  <si>
    <t>COX ENERGÍA COMERCIALIZADORA ESPA¿A, S.L.U.</t>
  </si>
  <si>
    <t>ESTABANELL Y PAHISA MERCATOR, S.A.</t>
  </si>
  <si>
    <t>ELECTRICA DE GUIXES ENERGÍA, S.L.</t>
  </si>
  <si>
    <t>ESTRATEGIAS ELÉCTRICAS INTEGRALES, S.A.</t>
  </si>
  <si>
    <t>ELECTRICA DIRECTA ENERGÍA, S.L.</t>
  </si>
  <si>
    <t>WATIUM, S.L.</t>
  </si>
  <si>
    <t>EXPORT INNOVATION GROUP S.L.</t>
  </si>
  <si>
    <t>ELECTRICA SEROSENSE, S.L.</t>
  </si>
  <si>
    <t>DOMÉSTICA GAS Y ELECTRICIDAD SLU</t>
  </si>
  <si>
    <t>ELECTRICA VAQUER ENERGÍA, S.A.</t>
  </si>
  <si>
    <t>FLUIDO ELÉCTRICO MUSEROS, SCV</t>
  </si>
  <si>
    <t>FOENER COMERCIALIZACIÓN, S.L.U.</t>
  </si>
  <si>
    <t>DUFENERGY TRADING S.A.</t>
  </si>
  <si>
    <t>FUSIONA COMERCIALIZADORA, S.A.</t>
  </si>
  <si>
    <t>GAOLANIA SERVICIOS, S.L.</t>
  </si>
  <si>
    <t>GALP ENERGÍA ESPAÑA S.A.U.</t>
  </si>
  <si>
    <t>EMPRESA DE ALUMBRADO ELECTRICO DE CEUTA, S.A.</t>
  </si>
  <si>
    <t>EDP CLIENTES SAU</t>
  </si>
  <si>
    <t>GEO ALTERNATIVA, S.L.</t>
  </si>
  <si>
    <t>GAS NATURAL FENOSA RENOVABLES, S.L.U.</t>
  </si>
  <si>
    <t>ELECTRICA VINALESA SDAD COOP VALENCIANA</t>
  </si>
  <si>
    <t>ELÉCTRICAS HIDROBESORA, S.L.</t>
  </si>
  <si>
    <t>GIGABUSINESS, S.L.</t>
  </si>
  <si>
    <t>ELECTRICIDAD ELEIA S.L.</t>
  </si>
  <si>
    <t>GLOBAL BIOSFERA PROTEC, S.L.</t>
  </si>
  <si>
    <t>ELEKTRON COMERCIALIZADORA DE ENERGÍA, S.L.</t>
  </si>
  <si>
    <t>GENERA ENERGÍA Y TECNOLOGIA, S.L.</t>
  </si>
  <si>
    <t>ELEVA 2 COMERCIALIZADORA, S.L.</t>
  </si>
  <si>
    <t>HIDROELÉCTRICA DEL VALIRA, S.L.</t>
  </si>
  <si>
    <t>GNERA ENERGÍA Y TECNOLOGÍA, S.L.</t>
  </si>
  <si>
    <t>ENERGÍA NUFRI, S.L.U.</t>
  </si>
  <si>
    <t>ELECTRACOMERCIAL CENTELLES, S.L.</t>
  </si>
  <si>
    <t>ENDI ENERGY TRADING, S.L.</t>
  </si>
  <si>
    <t>ENERGÍA ELÉCTRICA EFICIENTE, S.L</t>
  </si>
  <si>
    <t>ENELUZ 2025, S.L.</t>
  </si>
  <si>
    <t>INTEGRACIÓN EUROPEA DE ENERGÍA, S.A.U.</t>
  </si>
  <si>
    <t>IM3 ENERGÍA, S.L.</t>
  </si>
  <si>
    <t>ENERKIA ENERGÍA, S.L</t>
  </si>
  <si>
    <t>ENERGÉTICA DEL ESTE, S.L.</t>
  </si>
  <si>
    <t>ELÉCTRICA DE GUIXES ENERGÍA, S.L.</t>
  </si>
  <si>
    <t>LONJAS TECNOLOGIA, S.A.</t>
  </si>
  <si>
    <t>ENERPLUS, S.COOP.</t>
  </si>
  <si>
    <t>LUVON ENERGÍA, S.L.</t>
  </si>
  <si>
    <t>INTEGRACIÓN EUROPEA DE ENERGÍA SUR, S.L.</t>
  </si>
  <si>
    <t>ELÉCTRICA VAQUER ENERGÍA, S.A.</t>
  </si>
  <si>
    <t>ENSTROGA, S.L.</t>
  </si>
  <si>
    <t>ELÉCTRICA VINALESA SDAD COOP VALENCIANA</t>
  </si>
  <si>
    <t>KILOWATIOS VERDES, S.L.</t>
  </si>
  <si>
    <t>NINOBE SERVICIOS ENERGÉTICOS, S.L.</t>
  </si>
  <si>
    <t>LA UNIÓN ELECTRO INDUSTRIAL, S.L.U.</t>
  </si>
  <si>
    <t>ELEGA ENERGÍA SL</t>
  </si>
  <si>
    <t>NOBE SOLUCIONES Y ENERGÍA</t>
  </si>
  <si>
    <t>ENERGÍA VIVA SPAIN, S.L.</t>
  </si>
  <si>
    <t>ELEKTRON COMERCIALIZADORA DE ENERGÍA, SOCIEDAD LIMITADA</t>
  </si>
  <si>
    <t>NOSA ENERXIA SOCIEDADE COOP GALEGA</t>
  </si>
  <si>
    <t>LUBALOO, S.L.</t>
  </si>
  <si>
    <t>ELEVA 2 COMERCIALIZADORA SL</t>
  </si>
  <si>
    <t>ODF ENERGÍA LIBRE COMERCIALIZADORA, S.L.</t>
  </si>
  <si>
    <t>NABALIA ENERGÍA 2000, S.A.</t>
  </si>
  <si>
    <t>EVERGREEN ELÉCTRICA, S.L.</t>
  </si>
  <si>
    <t>ON DEMAND FACILITIES, S.L.U.</t>
  </si>
  <si>
    <t>PEPEENERGY</t>
  </si>
  <si>
    <t>PETRONIEVES ENERGÍA 1, S.L.</t>
  </si>
  <si>
    <t>PHOTON GESTION</t>
  </si>
  <si>
    <t>FORZA VSUNAIR, S.L.</t>
  </si>
  <si>
    <t>NUEVA COMERCIALIZADORA ESPAÑOLA, S.L.</t>
  </si>
  <si>
    <t>PULSAR SERVICIOS ENERGÉTICOS,</t>
  </si>
  <si>
    <t>ENDESA ENERGÍA RENOVABLE, S.L.</t>
  </si>
  <si>
    <t>ENDI ENERGY TRADING SOCIEDAD LIMITADA</t>
  </si>
  <si>
    <t>REYSE ENERGÍA, S.L.</t>
  </si>
  <si>
    <t>FAIN Energía S.L.</t>
  </si>
  <si>
    <t>RONDA OESTE ENERGÍA, S.L.</t>
  </si>
  <si>
    <t>PETRO NAVARRA, S.L.</t>
  </si>
  <si>
    <t>Foener Energía, S.L</t>
  </si>
  <si>
    <t>ENERGÍA NÓRDICA, GAS Y ELECTRICIDAD , SL</t>
  </si>
  <si>
    <t>PHOTON GESTIÓN</t>
  </si>
  <si>
    <t>ENERGÍA RIO EZKA-EZKA IBAIA ENERGÍA, S.L.</t>
  </si>
  <si>
    <t>FOX ENERGÍA, S.A.</t>
  </si>
  <si>
    <t>SUNAIR ONE ENERGY, S.L.</t>
  </si>
  <si>
    <t>PULSAR SERVICIOS ENERGÉTICOS, S.L.</t>
  </si>
  <si>
    <t>GERENTA ENERGÍA, S.L.U</t>
  </si>
  <si>
    <t>ENERGÍAS DE ESCARRILLA SL</t>
  </si>
  <si>
    <t>GAIA GLOBAL ENERGY SOCIEDAD LIMITADA</t>
  </si>
  <si>
    <t>TRADE UNIVERSAL ENERGY, S.A.</t>
  </si>
  <si>
    <t>SUMINISTRADORA ELÉCTRICA VIENTOS ALISIOS DE LANZAROTE, S.L.</t>
  </si>
  <si>
    <t>ENERGÍA COSTA DORADA SL</t>
  </si>
  <si>
    <t>UNIC GLOBAL-LOGISTICS S.L.</t>
  </si>
  <si>
    <t>GRUPO IBERSOGAS ENERGÍA, S.L.</t>
  </si>
  <si>
    <t>SWAP ENERGÍA, S.A.</t>
  </si>
  <si>
    <t>HELIA COOP V</t>
  </si>
  <si>
    <t>V3J INGENIERIA Y SERVICIOS, S.L.</t>
  </si>
  <si>
    <t>HELIOELEC ENERGÍA ELECTRICA, S.L.</t>
  </si>
  <si>
    <t>VIESGO ENERGíA, S.L.</t>
  </si>
  <si>
    <t>ENERGÍAS DE PANTICOSA COMERCIALIZADORA, S.L.</t>
  </si>
  <si>
    <t>WIND TO MARKET, S.A.</t>
  </si>
  <si>
    <t>GLOBELIGHT ENERGY S.L</t>
  </si>
  <si>
    <t>IBERDROLA GENERACION ESPAÑA, S.A.U.</t>
  </si>
  <si>
    <t>IBERDROLA SERVICIOS ENERGETICOS, S.A.U.</t>
  </si>
  <si>
    <t>ENERGYA VM GESTIÓN DE ENERGÍA, S.L.U.</t>
  </si>
  <si>
    <t>VIESGO ENERGÍA, S.L.</t>
  </si>
  <si>
    <t>IBERELECTRICA COMERCIALIZADORA, S.L.</t>
  </si>
  <si>
    <t>INER ENERGÍA CASTILLA LA MANCHA, S.L.</t>
  </si>
  <si>
    <t>ETERNAL ENERGY S.L.</t>
  </si>
  <si>
    <t>INTEGRACION EUROPEA DE ENERGÍA SUR, S.L.</t>
  </si>
  <si>
    <t>IBERCOEN ENERGÍA, S.A.</t>
  </si>
  <si>
    <t>FACTOR INTEGRAL TRADING SERVICES SAU</t>
  </si>
  <si>
    <t>FAIN ENERGÍA, S.L.</t>
  </si>
  <si>
    <t>LA UNION ELECTRO INDUSTRIAL, S.L.U.</t>
  </si>
  <si>
    <t>LEDESMA COMERCIALIZADORA ELÉCTRICA, S.L.</t>
  </si>
  <si>
    <t>FORTIA ENERGÍA, S.L.</t>
  </si>
  <si>
    <t>FOX ENERGÍA S.A</t>
  </si>
  <si>
    <t>MEGARA ENERGÍA SOCIEDAD COOPERATIVA CYL</t>
  </si>
  <si>
    <t>MULTIENERGÍA VERDE, S.L.</t>
  </si>
  <si>
    <t>FOENER ENERGÍA, S.L</t>
  </si>
  <si>
    <t>INNOVA DESARROLLO Y EFICIENCIA ENERGÉTICA, S.L.</t>
  </si>
  <si>
    <t>INTELIGENCIA PARA EL AHORRO ENERGÉTICO, S.L.</t>
  </si>
  <si>
    <t>GASILUZ ECO ENERCIA S.L.</t>
  </si>
  <si>
    <t>KISHOA, S.L.</t>
  </si>
  <si>
    <t>LA CORRIENTE SOCIEDAD COOPERATIVA</t>
  </si>
  <si>
    <t>LOOP ELECTRICIDAD Y GAS S.L.</t>
  </si>
  <si>
    <t>GESTINER INGENIEROS, S.L.</t>
  </si>
  <si>
    <t>LUX FORUM SL</t>
  </si>
  <si>
    <t>REMICA COMERCIALIZADORA, S.A.U.</t>
  </si>
  <si>
    <t>GRUPO ENERGALICIA, S.A.</t>
  </si>
  <si>
    <t>RESPIRA ENERGÍA, S.A.</t>
  </si>
  <si>
    <t>NATURGY IBERIA, S.A.</t>
  </si>
  <si>
    <t xml:space="preserve">RESPIRA ENERGÍA ESPAÑA, S.L. </t>
  </si>
  <si>
    <t>NATURGY RENOVABLES, S.L.U.</t>
  </si>
  <si>
    <t>HANWHA ENERGY RETAIL SPAIN SL</t>
  </si>
  <si>
    <t>RTOTAL GAS Y ELECTRICIDAD ESPAÑA, S.A.U.</t>
  </si>
  <si>
    <t>NEOWATIO, S.L.</t>
  </si>
  <si>
    <t>HELIOELEC ENERGÍA ELÉCTRICA, S.L.</t>
  </si>
  <si>
    <t>SHELL ESPAÑA, S.A.</t>
  </si>
  <si>
    <t>HIDROELÉCTRICA DEL CANTÁBRICO, S.A.</t>
  </si>
  <si>
    <t>STIN, S.A.</t>
  </si>
  <si>
    <t>SUMINISTRADORA ELECTRICA VIENTOS ALISIOS DE LANZAROTE S.L.</t>
  </si>
  <si>
    <t>HIDROELÉCTRICA LUMYMEY, S.L.</t>
  </si>
  <si>
    <t>HOLALUZ-CLIDOM, S.A.</t>
  </si>
  <si>
    <t>OVO ENERGY SPAIN, S.L.</t>
  </si>
  <si>
    <t>SUNAIR ONE HOME, S.L.</t>
  </si>
  <si>
    <t>TELEFONICA SOLUCIONES DE INFORMATICA Y COMUNICACIONES DE ESPAÑA, S.A.U.</t>
  </si>
  <si>
    <t>POTENZIA COMERCIALIZADORA, S.L.</t>
  </si>
  <si>
    <t>TOTAL GAS Y ELECTRICIDAD ESPAÑA S.A.U.</t>
  </si>
  <si>
    <t>TRACTAMENT I SELECCIÓ DE RESIDUS, S.A.</t>
  </si>
  <si>
    <t>PULSAR SERVICIOS ENERGÉTICOS</t>
  </si>
  <si>
    <t>INSIGNIA ENERGÍA, S.L.</t>
  </si>
  <si>
    <t>REPSOL COMERCIALIZADORA DE ELECTRICIDAD Y GAS, S.L.U.</t>
  </si>
  <si>
    <t>VIRTUS GLOBAL ENERGY SL</t>
  </si>
  <si>
    <t>INTELIGENCIA PARA EL AHORRO ENERGÉTICO S.L.</t>
  </si>
  <si>
    <t>VIVE ENERGÍA ELÉCTRICA, S.A</t>
  </si>
  <si>
    <t>ROFEICA ENERGÍA, S.A</t>
  </si>
  <si>
    <t>WATIO WHOLESALE, S.L.</t>
  </si>
  <si>
    <t>KIPIN ENERGY SL</t>
  </si>
  <si>
    <t>LONJAS TECNOLOGÍA, S.A.</t>
  </si>
  <si>
    <t>SUMINISTRADORA ELECTRICA VIENTOS ALISIOS DE LANZAROTE, S.L.</t>
  </si>
  <si>
    <t>LOVE ENERGY, S.L.</t>
  </si>
  <si>
    <t>LUCE CAPITAL GROUP SL</t>
  </si>
  <si>
    <t>LUZ SOLIDARIA S.L.</t>
  </si>
  <si>
    <t>MASQLUZ 2020, S.L.</t>
  </si>
  <si>
    <t>TERUGAS ENERGY, S.L.</t>
  </si>
  <si>
    <t>THE ENERGY HOUSE GROUP, S.L.</t>
  </si>
  <si>
    <t>MENTA ENERGÍA COMERCIALIZADORA SL</t>
  </si>
  <si>
    <t>TOTAL GAS Y ELECTRICIDAD ESPAÑA, S.A.U.</t>
  </si>
  <si>
    <t>NEOELECTRA ENERGÍA, S.L.U.</t>
  </si>
  <si>
    <t>VIRTUS GLOBAL ENERGY, S.L.</t>
  </si>
  <si>
    <t>NEOWATIO S.L.</t>
  </si>
  <si>
    <t>VISALIA ENERGÍA, S.L.</t>
  </si>
  <si>
    <t>VIVE ENERGÍA ELÉCTRICA, S.A.</t>
  </si>
  <si>
    <t>VIVO ENERGÍA FUTURA, S.A.</t>
  </si>
  <si>
    <t>VÓLTICO ENERGÍA, S.L.</t>
  </si>
  <si>
    <t>OVO ENERGY SPAIN S.L.</t>
  </si>
  <si>
    <t>POTENZIA COMERCIALIZADORA SL</t>
  </si>
  <si>
    <t>RA&amp;AN ELÉCTRICA SL</t>
  </si>
  <si>
    <t>SIMPLES ENERGÍA DE ESPAÑA, S.L.</t>
  </si>
  <si>
    <t>SISTEMAS URBANOS DE ENERGÍAS RENOVABLES SOCIEDAD LIMITADA</t>
  </si>
  <si>
    <t>SOLABRIA, S.COOP</t>
  </si>
  <si>
    <t>SOLELEC IBÉRICA, S.L.</t>
  </si>
  <si>
    <t>SUNAIR ONE CANARIAS, S.L.</t>
  </si>
  <si>
    <t>TENSINA DE ENERGÍA Y SERVICIOS, S.L.</t>
  </si>
  <si>
    <t>UMEME ENERGÍA SOCIEDAD LIMITADA</t>
  </si>
  <si>
    <t>V3J INGENIERÍA Y SERVICIOS, S.L.</t>
  </si>
  <si>
    <t>VILLAR MIR ENERGÍA, S.L.</t>
  </si>
  <si>
    <t>VISALIA ENERGÍA S.L.</t>
  </si>
  <si>
    <t>VITA CAPITAL TRADING SL</t>
  </si>
  <si>
    <t>VIVO ENERGÍA FUTURA S.A</t>
  </si>
  <si>
    <t>ZULUX ENERGÍA SL</t>
  </si>
  <si>
    <t>Lista tipo 
de ER</t>
  </si>
  <si>
    <t>Lista tipo de biomasa</t>
  </si>
  <si>
    <t>Solar</t>
  </si>
  <si>
    <t>Nombre organización</t>
  </si>
  <si>
    <t>Sector actividad</t>
  </si>
  <si>
    <t>Año</t>
  </si>
  <si>
    <t>Resultado huella 1+2</t>
  </si>
  <si>
    <t>Año de cálc.</t>
  </si>
  <si>
    <t>Índice de actividad</t>
  </si>
  <si>
    <t>redondear a 2 decimales</t>
  </si>
  <si>
    <t>m2</t>
  </si>
  <si>
    <t>Emisiones absolutas (t CO2)</t>
  </si>
  <si>
    <t>HC SEGÚN ALCANCES (tCO2)</t>
  </si>
  <si>
    <t>Distribución alcance 1</t>
  </si>
  <si>
    <t>Emisiones relativas (t CO2/ud)</t>
  </si>
  <si>
    <t>redondear a 4 decimales</t>
  </si>
  <si>
    <t>Emisiones relativas (t CO2/m2)</t>
  </si>
  <si>
    <t>Emisiones relativas (t CO2/empleado)</t>
  </si>
  <si>
    <t>Evolución</t>
  </si>
  <si>
    <t>Promedio ratio trienio (a-3, a-2, a-1)</t>
  </si>
  <si>
    <t>Promedio ratio trienio (a-2, a-1, a)</t>
  </si>
  <si>
    <t>Aumento</t>
  </si>
  <si>
    <t>Reducción</t>
  </si>
  <si>
    <t>kg CO2eq/kWh</t>
  </si>
  <si>
    <t>GdO origen renovable Illes Balears</t>
  </si>
  <si>
    <t>ANY DE CÀLCUL</t>
  </si>
  <si>
    <t xml:space="preserve">  TIPUS D'ORGANITZACIÓ</t>
  </si>
  <si>
    <t>Nom</t>
  </si>
  <si>
    <t>Valor numèric
Illes Balears</t>
  </si>
  <si>
    <t>Unitats</t>
  </si>
  <si>
    <t>NOM DE L'ORGANITZACIÓ</t>
  </si>
  <si>
    <t>Edifici / Seu</t>
  </si>
  <si>
    <t>Gasoil B (l)</t>
  </si>
  <si>
    <t>Altres (ud)</t>
  </si>
  <si>
    <r>
      <t>Diòxid de carboni (CO</t>
    </r>
    <r>
      <rPr>
        <vertAlign val="subscript"/>
        <sz val="11"/>
        <color rgb="FF000000"/>
        <rFont val="Calibri"/>
        <family val="2"/>
      </rPr>
      <t>2</t>
    </r>
    <r>
      <rPr>
        <sz val="11"/>
        <color rgb="FF000000"/>
        <rFont val="Calibri"/>
        <family val="2"/>
        <charset val="1"/>
      </rPr>
      <t>)</t>
    </r>
  </si>
  <si>
    <r>
      <t>Metà (CH</t>
    </r>
    <r>
      <rPr>
        <vertAlign val="subscript"/>
        <sz val="11"/>
        <color rgb="FF000000"/>
        <rFont val="Calibri"/>
        <family val="2"/>
      </rPr>
      <t>4</t>
    </r>
    <r>
      <rPr>
        <sz val="11"/>
        <color rgb="FF000000"/>
        <rFont val="Calibri"/>
        <family val="2"/>
        <charset val="1"/>
      </rPr>
      <t>)</t>
    </r>
  </si>
  <si>
    <r>
      <t>Òxid nitròs (N</t>
    </r>
    <r>
      <rPr>
        <vertAlign val="subscript"/>
        <sz val="11"/>
        <color rgb="FF000000"/>
        <rFont val="Calibri"/>
        <family val="2"/>
      </rPr>
      <t>2</t>
    </r>
    <r>
      <rPr>
        <sz val="11"/>
        <color rgb="FF000000"/>
        <rFont val="Calibri"/>
        <family val="2"/>
        <charset val="1"/>
      </rPr>
      <t>O)</t>
    </r>
  </si>
  <si>
    <t>GdO energia renovable</t>
  </si>
  <si>
    <t>GdO cogeneració d'alta eficiència</t>
  </si>
  <si>
    <t>Biomàssica</t>
  </si>
  <si>
    <t>Geotèrmica</t>
  </si>
  <si>
    <t>Fusta</t>
  </si>
  <si>
    <t>Pellet</t>
  </si>
  <si>
    <t>Residus agrícoles</t>
  </si>
  <si>
    <t>Residus de fusta</t>
  </si>
  <si>
    <t>Estelles</t>
  </si>
  <si>
    <t>Hulla vegetal</t>
  </si>
  <si>
    <t>Nom de l'edifici o centre de treball</t>
  </si>
  <si>
    <t>num</t>
  </si>
  <si>
    <t>edifici</t>
  </si>
  <si>
    <t>empresa</t>
  </si>
  <si>
    <t>Hidràulica</t>
  </si>
  <si>
    <t>CEPSA COMERCIAL PETRÓLEO, S.A.U.</t>
  </si>
  <si>
    <t>Mix 2021</t>
  </si>
  <si>
    <t>AB ENERGÍA 1903, S.L.</t>
  </si>
  <si>
    <t>ABOUTWHITE SL</t>
  </si>
  <si>
    <t>ACCIONA GREEN ENERGY DEVELOPMENTS SL</t>
  </si>
  <si>
    <t>ACTIVA COMERCIALIZADORA DE ENERGIA SL</t>
  </si>
  <si>
    <t>ADEINNOVA ENERGIA S.L</t>
  </si>
  <si>
    <t>ADELFAS ENERGIA SL</t>
  </si>
  <si>
    <t>ADS ENERGY 8.0 SL</t>
  </si>
  <si>
    <t>ADURIZ ENERGÍA, SLU</t>
  </si>
  <si>
    <t>AGRI-ENERGIA, S.A.</t>
  </si>
  <si>
    <t>ALCANZIA ENERGIA, S.L.</t>
  </si>
  <si>
    <t>ALPEX IBERICA DE ENERGIA, S.L.U</t>
  </si>
  <si>
    <t>ALPIQ ENERGIA ESPAÑA SAU</t>
  </si>
  <si>
    <t>ALUMBRA CORPORACIÓN, S.L.</t>
  </si>
  <si>
    <t>AQUI ENERGIA</t>
  </si>
  <si>
    <t>ARACAN ENERGIA S.L.</t>
  </si>
  <si>
    <t>ARSUS ENERGIA, S.L</t>
  </si>
  <si>
    <t>ATENCO ENERGIA SL</t>
  </si>
  <si>
    <t>ATLAS ENERGIA COMERCIAL, S.L.</t>
  </si>
  <si>
    <t>AUDAX RENOVABLES, S.A</t>
  </si>
  <si>
    <t>AVANZALIA ENERGIA COMERCIALIZADORA SA</t>
  </si>
  <si>
    <t>AXPO IBERIA S.L.</t>
  </si>
  <si>
    <t>BARPER FRANCHISING, S.L.</t>
  </si>
  <si>
    <t>BASSOLS ENERGIA COMERCIAL, S.L</t>
  </si>
  <si>
    <t>BIOWATIO COMERCIALIZADORA ENERGÉTICA SLU</t>
  </si>
  <si>
    <t>BP GAS EUROPE SA</t>
  </si>
  <si>
    <t>BULB ENERGIA IBERICA SL</t>
  </si>
  <si>
    <t>CAPITAL ENERGY COMERCIALIZADORA, S.L.U</t>
  </si>
  <si>
    <t>CATGAS ENERGIA SA</t>
  </si>
  <si>
    <t>CEPSA COMERCIAL PETROLEO S.A.</t>
  </si>
  <si>
    <t>CEPSA GAS Y ELECTRICIDAD, S.A.U.</t>
  </si>
  <si>
    <t>CIDE HCENERGÍA S.A.U</t>
  </si>
  <si>
    <t>CIMA ENERGIA COMERCIALIZADORA SL</t>
  </si>
  <si>
    <t>COMERCIALIZADORA DE ELECTRICIDAD Y GAS DEL MEDITERRÁNEO S.L</t>
  </si>
  <si>
    <t>COMERCIALIZADORA DE ENERGIA DIRECTA SL</t>
  </si>
  <si>
    <t>COMERCIALIZADORA ELECTRICA DE CADIZ, S.A.U</t>
  </si>
  <si>
    <t>COMERCIALIZADORA ELECTRICA DEL SURESTE</t>
  </si>
  <si>
    <t>COMERCIALIZADORA ELECTRICA PENINSULAR S.L.</t>
  </si>
  <si>
    <t>COMERCIALIZADORA ELECTRICA TALAYUELAS S.L</t>
  </si>
  <si>
    <t>COMERCIALIZADORA LERSA, S.L.</t>
  </si>
  <si>
    <t>COMERCIALIZADORA TORRES ENERGIA, S.L.</t>
  </si>
  <si>
    <t>CONECTA ENERGIA VERDE, S.L.</t>
  </si>
  <si>
    <t>CONECTA2 ENERGIA, S.L.</t>
  </si>
  <si>
    <t>COOP VALENCIANA ELECTRODISTRIBUIDORA DE FUERZA Y ALUMBRADO SERRALLO</t>
  </si>
  <si>
    <t>COOPERATIVA ELECTRICA DE CASTELLAR, S.C.V (COMERC)</t>
  </si>
  <si>
    <t>COX ENERGÍA COMERCIALIZADORA ESPAÑA S.L.U.</t>
  </si>
  <si>
    <t>CYE ENERGIA SL</t>
  </si>
  <si>
    <t>DAIMUZ ENERGÍA S.L.</t>
  </si>
  <si>
    <t>DISA ENERGIA ELECTRICA S.L.</t>
  </si>
  <si>
    <t>DOMESTICA GAS Y ELECTRICIDAD SLU</t>
  </si>
  <si>
    <t>DREUE ELECTRIC, S.L.U</t>
  </si>
  <si>
    <t>ECOLUZ ENERGIA, SL</t>
  </si>
  <si>
    <t>EDP ESPAÑA, S.A</t>
  </si>
  <si>
    <t>EKILUZ ENERGÍA COMERCIALIZADORA, S.L.</t>
  </si>
  <si>
    <t>ELECNOVA SIGLO XXI SL</t>
  </si>
  <si>
    <t>ELECTED ENERGY, S.L -</t>
  </si>
  <si>
    <t>ELECTIAPLUS COMERCIALIZADORA DE ENERGIA S.L.U</t>
  </si>
  <si>
    <t>ELECTRA AVELLANA COMERCIAL, S.L</t>
  </si>
  <si>
    <t>ELECTRA CALDENSE ENERGIA, S.A.</t>
  </si>
  <si>
    <t>ELECTRA DEL CARDENER ENERGIA, S.A.</t>
  </si>
  <si>
    <t>ELECTRA ENERGIA, S.A.</t>
  </si>
  <si>
    <t>ELECTRA NORTE ENERGÍA, S.A.</t>
  </si>
  <si>
    <t>ELECTRICA DE CHERA, SCV</t>
  </si>
  <si>
    <t>ELECTRICA DE GUADASSUAR COOP V</t>
  </si>
  <si>
    <t>ELECTRICA DE GUIXES ENERGIA, SL</t>
  </si>
  <si>
    <t>ELECTRICA DE SOT DE CHERA SCV</t>
  </si>
  <si>
    <t>ELECTRICA DE VINALESA SOCIEDAD COOPERATIVA VALENCIANA</t>
  </si>
  <si>
    <t>ELÉCTRICA VAQUER ENERGIA, S.A</t>
  </si>
  <si>
    <t>ELEGA ENERGIA SL</t>
  </si>
  <si>
    <t>ELEVA 2 COMERCIALIZADORA, S.L</t>
  </si>
  <si>
    <t>E-LUZ ENERGY SOLUTIONS, S.L.</t>
  </si>
  <si>
    <t>ENDESA ENERGÍA S.A.U.</t>
  </si>
  <si>
    <t>ENDI ENERGY TRADING SL</t>
  </si>
  <si>
    <t>ENERCOLUZ ENERGIA SL</t>
  </si>
  <si>
    <t>ENERGIA DLR COMERCIALIZADORA, SL</t>
  </si>
  <si>
    <t>ENERGÍA ECOLÓGICA ECONÓMICA, S.L.</t>
  </si>
  <si>
    <t>ENERGÍA GRAFENO S.L.</t>
  </si>
  <si>
    <t>ENERGÍA LIBRE COMERCIALIZADORA, S.L.</t>
  </si>
  <si>
    <t>ENERGIA NORDICA GAS Y ELECTRICIDAD</t>
  </si>
  <si>
    <t>ENERGIA NUFRI SL</t>
  </si>
  <si>
    <t>ENERGIA VIVA SPAIN, S.L.</t>
  </si>
  <si>
    <t>ENERGY BY COGEN S.L.U.</t>
  </si>
  <si>
    <t>ENERGY INTERSOL 15, S.L.</t>
  </si>
  <si>
    <t>ENERGY STROM XXI SL</t>
  </si>
  <si>
    <t>ENERGYA VM GESTION DE ENERGÍA, S.L</t>
  </si>
  <si>
    <t>ENERXIA GALEGA MAIS SLU</t>
  </si>
  <si>
    <t>ENGIE ESPAÑA, S.L</t>
  </si>
  <si>
    <t>EPRESA ENERGÍA S.A.</t>
  </si>
  <si>
    <t>ESCANDINAVA DE ELECTRICIDAD, S.L.U</t>
  </si>
  <si>
    <t>ESTABANELL IMPULSA, S.A.U.</t>
  </si>
  <si>
    <t>FACTOR ENERGÍA ESPAÑA, S.A.</t>
  </si>
  <si>
    <t>FEED ENERGÍA, S.L.</t>
  </si>
  <si>
    <t>FENIE ENERGIA SA</t>
  </si>
  <si>
    <t>FORTIA ENERGIA S.L.</t>
  </si>
  <si>
    <t>FORZA  VILALTA GREEN ENERGY, S.L.</t>
  </si>
  <si>
    <t>GALP ENERGÍA ESPAÑA, S.A.U.</t>
  </si>
  <si>
    <t>GAOLANIA SERVICIOS SL</t>
  </si>
  <si>
    <t>GAS NATURAL COMERCIALIZADORA SA</t>
  </si>
  <si>
    <t>GASELEC DIVERSIFICACIÓN S.L.</t>
  </si>
  <si>
    <t>GEO ALTERNATIVA S.L.</t>
  </si>
  <si>
    <t>GEOATLANTER SA</t>
  </si>
  <si>
    <t>GERENTA ENERGÍA, S.L.U.</t>
  </si>
  <si>
    <t>GESTERNOVA, S.A</t>
  </si>
  <si>
    <t>GNERA ENERGIA Y TECNOLOGIA, S.L.</t>
  </si>
  <si>
    <t>GREEN POWER SUPPLY, S.L.U.</t>
  </si>
  <si>
    <t>GURBTEC ENERGIA, S.L.</t>
  </si>
  <si>
    <t>HELIOELEC ENERGIA ELECTRICA, S.L.</t>
  </si>
  <si>
    <t>HELIOS ENERGÍA INTELIGENTE, S.L.</t>
  </si>
  <si>
    <t>HIDROELÉCTRICA EL CARMEN ENERGÍA, S.L</t>
  </si>
  <si>
    <t>HIDROELÉCTRICA LUMYMEY S.L.U.</t>
  </si>
  <si>
    <t>HOLALUZ-CLIDOM, S.A</t>
  </si>
  <si>
    <t>IBERELECTRICA COMERCIALIZADORA, SL</t>
  </si>
  <si>
    <t>IM3 ENERGIA SL</t>
  </si>
  <si>
    <t>INDEXO ENERGIA SL</t>
  </si>
  <si>
    <t>INER ENERGIA CASTILLA LA MANCHA SL</t>
  </si>
  <si>
    <t>INTEGRACIÓN EUROPEA DE ENERGIA, S.A.U.</t>
  </si>
  <si>
    <t>IRIS ENERGÍA EFICIENTE S.A.</t>
  </si>
  <si>
    <t>JUAN ENERGY, S.L.</t>
  </si>
  <si>
    <t>KILOWATIOS VERDES S.L.</t>
  </si>
  <si>
    <t>LA UNIÓN ELECTRO INDUSTRIAL, S.L.U</t>
  </si>
  <si>
    <t>LIBERA ENERGIAS RENOVABLES, S.L</t>
  </si>
  <si>
    <t>LIDERA COMERCIALIZADORA ENERGIA, S.L.</t>
  </si>
  <si>
    <t>LOOP ELECTRICIDAD Y GAS, S.L</t>
  </si>
  <si>
    <t>LUZÍA ENERGÍA, S.L</t>
  </si>
  <si>
    <t>MEGARA ENERGIA SOC. COOP</t>
  </si>
  <si>
    <t>MULTIENERGIA VERDE, S.L.</t>
  </si>
  <si>
    <t>MY ENERGIA ONER S.L</t>
  </si>
  <si>
    <t>NABALIA ENERGIA 2000 S.A</t>
  </si>
  <si>
    <t>NATURGY RENOVABLES, S.LU.</t>
  </si>
  <si>
    <t>NEXUS ENERGIA SA</t>
  </si>
  <si>
    <t>NINOBE SERVICIOS ENERGÉTICOS, SL</t>
  </si>
  <si>
    <t>NOSA ENERXIA SCG</t>
  </si>
  <si>
    <t>NUEVA COMERCIALIZADORA ESPAÑOLA SL</t>
  </si>
  <si>
    <t>OCTOPUS ENERGY ESPAÑA, S.L.U.</t>
  </si>
  <si>
    <t>OHMIO ELECTRA, S.L.</t>
  </si>
  <si>
    <t>ON DEMAND FACILITIES, SLU</t>
  </si>
  <si>
    <t>PEPEENERGY, S.L.</t>
  </si>
  <si>
    <t>PETRONIEVES ENERGIA 1, S.L.</t>
  </si>
  <si>
    <t>PLANETGY SL</t>
  </si>
  <si>
    <t>PLENA ENERGIA RENOVABLE, S.L.</t>
  </si>
  <si>
    <t>PROT ENERGIA COMERCIALIZACION, S.L</t>
  </si>
  <si>
    <t>RECICLAJES ECOLOGICOS NAGINI, S.L.</t>
  </si>
  <si>
    <t>RELUZCA ENERGÍA, S..L.</t>
  </si>
  <si>
    <t>RENEWABLE VENTURES SLU</t>
  </si>
  <si>
    <t>RENOVAE CONSULTING, S.L.</t>
  </si>
  <si>
    <t>REPSOL COMERCIALIZADORA DE ELECTRICIDAD Y GAS, S.L.U</t>
  </si>
  <si>
    <t>RESPIRA ENERGÍA ESPAÑA, S.L.</t>
  </si>
  <si>
    <t>RESPIRA ENERGÍA S.A</t>
  </si>
  <si>
    <t>ROFEICA ENERGIA, S.A</t>
  </si>
  <si>
    <t>ROMA ENERGÍAS S.L.</t>
  </si>
  <si>
    <t>RONDA OESTE ENERGÍA, S.L</t>
  </si>
  <si>
    <t>SAMPOL INGENIERIA Y OBRAS SA</t>
  </si>
  <si>
    <t>SERVIGAS S XXI SA</t>
  </si>
  <si>
    <t>SHELL ESPAÑA, S.A</t>
  </si>
  <si>
    <t>SIMPLES ENERGIA DE ESPAÑA, S.L.</t>
  </si>
  <si>
    <t>SISTEMAS URBANOS DE ENERGÍAS RENOVABLES S.L.</t>
  </si>
  <si>
    <t>SOLABRIA S.COOP. - ENERPLUS S.C.</t>
  </si>
  <si>
    <t>SOM ENERGIA SCCL</t>
  </si>
  <si>
    <t>STIN S.A</t>
  </si>
  <si>
    <t>SUMINISTROS ESPECIALES ALGINETENSES S.COOP V.</t>
  </si>
  <si>
    <t>SUNAIR ONE ENERGY S.L</t>
  </si>
  <si>
    <t>SUNAIR ONE HOME S.L</t>
  </si>
  <si>
    <t>SYDER COMERCIALIZADORA VERDE SL</t>
  </si>
  <si>
    <t>TAMECO ENERGIA, S.L.U.</t>
  </si>
  <si>
    <t>TELECOR S.A. UNIPERSONAL</t>
  </si>
  <si>
    <t>TELEFÓNICA SOLUCIONES DE INFORMÁTICA Y COMUNICACIONES DE ESPAÑA, S.A.U</t>
  </si>
  <si>
    <t>THE YELLOW ENERGY, S.L</t>
  </si>
  <si>
    <t>TOTALENERGIES CLIENTES S.A.U.</t>
  </si>
  <si>
    <t>TOTALENERGIES ELECTRICIDAD Y GAS ESPAÑA, S.A.U.</t>
  </si>
  <si>
    <t>TOTALENERGIES MERCADO ESPAÑA, S.A.U</t>
  </si>
  <si>
    <t>TU COMERCIALIZADORA DE ENERGÍA LUZ, DOS, TRES, S.L.</t>
  </si>
  <si>
    <t>UNIELECTRICA ENERGIA, S.A</t>
  </si>
  <si>
    <t>V3J INGENIERIA Y SERVICIOS, S.L</t>
  </si>
  <si>
    <t>VILLAR MIR ENERGÍA,S.L</t>
  </si>
  <si>
    <t>VISALIA ENERGIA S.L.</t>
  </si>
  <si>
    <t>VIVO ENERGIA FUTURA S.A</t>
  </si>
  <si>
    <t>VÓLTICO ENERGÍA SL</t>
  </si>
  <si>
    <t>WATIO WHOLESALE, S.L</t>
  </si>
  <si>
    <t>WIND TO MARKET S.A</t>
  </si>
  <si>
    <t>WOMBBAT ENERGY S.L</t>
  </si>
  <si>
    <t>ZULUX ENERGIA SL</t>
  </si>
  <si>
    <t>Any</t>
  </si>
  <si>
    <t>Mix Illes Balears</t>
  </si>
  <si>
    <t>6.2_Resultados España</t>
  </si>
  <si>
    <t>6.1_Resultados IB</t>
  </si>
  <si>
    <t>Tipus d'energia contratada</t>
  </si>
  <si>
    <t>Calor</t>
  </si>
  <si>
    <t>Vapor</t>
  </si>
  <si>
    <t>1_Instal·lacions fixes</t>
  </si>
  <si>
    <t>0_Dades generals organització</t>
  </si>
  <si>
    <t>TABLA A</t>
  </si>
  <si>
    <t>Factores de emisión</t>
  </si>
  <si>
    <t>GENÉRICO</t>
  </si>
  <si>
    <t>CO2 (kg/ud)</t>
  </si>
  <si>
    <t>CH4 (g/ud)</t>
  </si>
  <si>
    <t>N2O (g/ud)</t>
  </si>
  <si>
    <t>2007CO2 (kg/ud)</t>
  </si>
  <si>
    <t>2007CH4 (g/ud)</t>
  </si>
  <si>
    <t>2007N2O (g/ud)</t>
  </si>
  <si>
    <t>2008CO2 (kg/ud)</t>
  </si>
  <si>
    <t>2008CH4 (g/ud)</t>
  </si>
  <si>
    <t>2008N2O (g/ud)</t>
  </si>
  <si>
    <t>2009CO2 (kg/ud)</t>
  </si>
  <si>
    <t>2009CH4 (g/ud)</t>
  </si>
  <si>
    <t>2009N2O (g/ud)</t>
  </si>
  <si>
    <t>2010CO2 (kg/ud)</t>
  </si>
  <si>
    <t>2010CH4 (g/ud)</t>
  </si>
  <si>
    <t>2010N2O (g/ud)</t>
  </si>
  <si>
    <t>2011CO2 (kg/ud)</t>
  </si>
  <si>
    <t>2011CH4 (g/ud)</t>
  </si>
  <si>
    <t>2011N2O (g/ud)</t>
  </si>
  <si>
    <t>2012CO2 (kg/ud)</t>
  </si>
  <si>
    <t>2012CH4 (g/ud)</t>
  </si>
  <si>
    <t>2012N2O (g/ud)</t>
  </si>
  <si>
    <t>2013CO2 (kg/ud)</t>
  </si>
  <si>
    <t>2013CH4 (g/ud)</t>
  </si>
  <si>
    <t>2013N2O (g/ud)</t>
  </si>
  <si>
    <t>2014CO2 (kg/ud)</t>
  </si>
  <si>
    <t>2014CH4 (g/ud)</t>
  </si>
  <si>
    <t>2014N2O (g/ud)</t>
  </si>
  <si>
    <t>2015CO2 (kg/ud)</t>
  </si>
  <si>
    <t>2015CH4 (g/ud)</t>
  </si>
  <si>
    <t>2015N2O (g/ud)</t>
  </si>
  <si>
    <t>2016CO2 (kg/ud)</t>
  </si>
  <si>
    <t>2016CH4 (g/ud)</t>
  </si>
  <si>
    <t>2016N2O (g/ud)</t>
  </si>
  <si>
    <t>2017CO2 (kg/ud)</t>
  </si>
  <si>
    <t>2017CH4 (g/ud)</t>
  </si>
  <si>
    <t>2017N2O (g/ud)</t>
  </si>
  <si>
    <t>2018CO2 (kg/ud)</t>
  </si>
  <si>
    <t>2018CH4 (g/ud)</t>
  </si>
  <si>
    <t>2018N2O (g/ud)</t>
  </si>
  <si>
    <t>2019CO2 (kg/ud)</t>
  </si>
  <si>
    <t>2019CH4 (g/ud)</t>
  </si>
  <si>
    <t>2019N2O (g/ud)</t>
  </si>
  <si>
    <t>2020CO2 (kg/ud)</t>
  </si>
  <si>
    <t>2020CH4 (g/ud)</t>
  </si>
  <si>
    <t>2020N2O (g/ud)</t>
  </si>
  <si>
    <t>2021CO2 (kg/ud)</t>
  </si>
  <si>
    <t>2021CH4 (g/ud)</t>
  </si>
  <si>
    <t>2021N2O (g/ud)</t>
  </si>
  <si>
    <t>Gas natural (kWhPCS)*</t>
  </si>
  <si>
    <t>Desplegables</t>
  </si>
  <si>
    <t>Comb_fijas</t>
  </si>
  <si>
    <t>e1</t>
  </si>
  <si>
    <t>e2</t>
  </si>
  <si>
    <t>e3</t>
  </si>
  <si>
    <t>TABLA B</t>
  </si>
  <si>
    <t>Categoría_actividades</t>
  </si>
  <si>
    <r>
      <t>CO</t>
    </r>
    <r>
      <rPr>
        <b/>
        <vertAlign val="subscript"/>
        <sz val="10"/>
        <color rgb="FFFFFFFF"/>
        <rFont val="Arial Narrow"/>
        <family val="2"/>
      </rPr>
      <t>2</t>
    </r>
    <r>
      <rPr>
        <b/>
        <sz val="10"/>
        <color rgb="FFFFFFFF"/>
        <rFont val="Arial Narrow"/>
        <family val="2"/>
        <charset val="1"/>
      </rPr>
      <t xml:space="preserve"> (kg/ud)</t>
    </r>
  </si>
  <si>
    <r>
      <t>CH</t>
    </r>
    <r>
      <rPr>
        <b/>
        <vertAlign val="subscript"/>
        <sz val="10"/>
        <color rgb="FFFFFFFF"/>
        <rFont val="Arial Narrow"/>
        <family val="2"/>
      </rPr>
      <t>4</t>
    </r>
    <r>
      <rPr>
        <b/>
        <sz val="10"/>
        <color rgb="FFFFFFFF"/>
        <rFont val="Arial Narrow"/>
        <family val="2"/>
        <charset val="1"/>
      </rPr>
      <t xml:space="preserve"> (g/ud)</t>
    </r>
  </si>
  <si>
    <r>
      <t>N</t>
    </r>
    <r>
      <rPr>
        <b/>
        <vertAlign val="subscript"/>
        <sz val="10"/>
        <color rgb="FFFFFFFF"/>
        <rFont val="Arial Narrow"/>
        <family val="2"/>
      </rPr>
      <t>2</t>
    </r>
    <r>
      <rPr>
        <b/>
        <sz val="10"/>
        <color rgb="FFFFFFFF"/>
        <rFont val="Arial Narrow"/>
        <family val="2"/>
        <charset val="1"/>
      </rPr>
      <t>O (g/ud)</t>
    </r>
  </si>
  <si>
    <t>2_Vehicles i maquinària</t>
  </si>
  <si>
    <t>Inclusión de "BIO" y de LUBRICANTES 3.a</t>
  </si>
  <si>
    <t xml:space="preserve">Se consideran los mismos FE de lubricantes para todos loa años </t>
  </si>
  <si>
    <t>Hay tres periodos:</t>
  </si>
  <si>
    <t>2007-2010: La ley no exige descuentos "BIO"</t>
  </si>
  <si>
    <t>2011-2018: Se aplican descuentos mínimos exigidos por la legislación</t>
  </si>
  <si>
    <t>2019 en adelante: Se dan valores específicos según el etiquetado</t>
  </si>
  <si>
    <t>La ley no exige descuentos "BIO"</t>
  </si>
  <si>
    <t>Se aplican descuentos mínimos exigidos por la legislación</t>
  </si>
  <si>
    <t>Se dan valores específicos según el etiquetado</t>
  </si>
  <si>
    <t>Turismos (M1)</t>
  </si>
  <si>
    <t>Furgonetas y furgones (N1)</t>
  </si>
  <si>
    <r>
      <t>E5 (</t>
    </r>
    <r>
      <rPr>
        <sz val="10"/>
        <color theme="1"/>
        <rFont val="Calibri"/>
        <family val="2"/>
        <scheme val="minor"/>
      </rPr>
      <t>l)</t>
    </r>
  </si>
  <si>
    <r>
      <t>E10 (</t>
    </r>
    <r>
      <rPr>
        <sz val="10"/>
        <color theme="1"/>
        <rFont val="Calibri"/>
        <family val="2"/>
        <scheme val="minor"/>
      </rPr>
      <t>l)</t>
    </r>
  </si>
  <si>
    <r>
      <t>E85 (</t>
    </r>
    <r>
      <rPr>
        <sz val="10"/>
        <color theme="1"/>
        <rFont val="Calibri"/>
        <family val="2"/>
        <scheme val="minor"/>
      </rPr>
      <t>l)</t>
    </r>
  </si>
  <si>
    <r>
      <t>E100 (</t>
    </r>
    <r>
      <rPr>
        <sz val="10"/>
        <color theme="1"/>
        <rFont val="Calibri"/>
        <family val="2"/>
        <scheme val="minor"/>
      </rPr>
      <t>l)</t>
    </r>
  </si>
  <si>
    <r>
      <t>B7 (</t>
    </r>
    <r>
      <rPr>
        <sz val="10"/>
        <color theme="1"/>
        <rFont val="Calibri"/>
        <family val="2"/>
        <scheme val="minor"/>
      </rPr>
      <t>l)</t>
    </r>
  </si>
  <si>
    <r>
      <t>B10 (</t>
    </r>
    <r>
      <rPr>
        <sz val="10"/>
        <color theme="1"/>
        <rFont val="Calibri"/>
        <family val="2"/>
        <scheme val="minor"/>
      </rPr>
      <t>l)</t>
    </r>
  </si>
  <si>
    <r>
      <t>B20 (</t>
    </r>
    <r>
      <rPr>
        <sz val="10"/>
        <color theme="1"/>
        <rFont val="Calibri"/>
        <family val="2"/>
        <scheme val="minor"/>
      </rPr>
      <t>l)</t>
    </r>
  </si>
  <si>
    <r>
      <t>B30 (</t>
    </r>
    <r>
      <rPr>
        <sz val="10"/>
        <color theme="1"/>
        <rFont val="Calibri"/>
        <family val="2"/>
        <scheme val="minor"/>
      </rPr>
      <t>l)</t>
    </r>
  </si>
  <si>
    <r>
      <t>B100 (</t>
    </r>
    <r>
      <rPr>
        <sz val="10"/>
        <color theme="1"/>
        <rFont val="Calibri"/>
        <family val="2"/>
        <scheme val="minor"/>
      </rPr>
      <t>l)</t>
    </r>
  </si>
  <si>
    <r>
      <t xml:space="preserve">Desplegables </t>
    </r>
    <r>
      <rPr>
        <i/>
        <sz val="11"/>
        <color theme="1"/>
        <rFont val="Calibri"/>
        <family val="2"/>
        <scheme val="minor"/>
      </rPr>
      <t>(diferentes según año)</t>
    </r>
  </si>
  <si>
    <t>Categoría_Veh</t>
  </si>
  <si>
    <t>Turismos</t>
  </si>
  <si>
    <t>Vehículos comerciales ligeros</t>
  </si>
  <si>
    <t>Autobuses / autocares</t>
  </si>
  <si>
    <t>Motocicletas y ciclomotores</t>
  </si>
  <si>
    <t>Desplegable</t>
  </si>
  <si>
    <t>2007CO2 (kg/l)</t>
  </si>
  <si>
    <r>
      <t>Desplegables</t>
    </r>
    <r>
      <rPr>
        <i/>
        <sz val="11"/>
        <color theme="1"/>
        <rFont val="Calibri"/>
        <family val="2"/>
        <scheme val="minor"/>
      </rPr>
      <t xml:space="preserve"> (los mismos para todos los años)</t>
    </r>
  </si>
  <si>
    <t>Transporte Ferroviario</t>
  </si>
  <si>
    <t>Transporte Marítimo</t>
  </si>
  <si>
    <t>Transporte Aéreo</t>
  </si>
  <si>
    <t>Tipo de transporte</t>
  </si>
  <si>
    <t>Aux</t>
  </si>
  <si>
    <t>Combustible_No_Carr_1</t>
  </si>
  <si>
    <t>Combustible_No_Carr_2</t>
  </si>
  <si>
    <t>Combustible_No_Carr_3</t>
  </si>
  <si>
    <t>TABLA C</t>
  </si>
  <si>
    <t>Se aplican descuentos mínimos exigidos por la legislación (y en gasóleo se tiene en cuenta en los FAME)</t>
  </si>
  <si>
    <t>Redondear 3 unidades</t>
  </si>
  <si>
    <t>Tipo_Maquinaria</t>
  </si>
  <si>
    <t>Combustible_Maq_1</t>
  </si>
  <si>
    <t>Combustible_Maq_2</t>
  </si>
  <si>
    <t>Combustible_Maq_3</t>
  </si>
  <si>
    <t>Factores de emisión y desplegables</t>
  </si>
  <si>
    <t>Formula química</t>
  </si>
  <si>
    <t>Nombre</t>
  </si>
  <si>
    <t>PCA 5th</t>
  </si>
  <si>
    <t>CO2</t>
  </si>
  <si>
    <t>CH4</t>
  </si>
  <si>
    <t>N2O</t>
  </si>
  <si>
    <t>NF3</t>
  </si>
  <si>
    <t>HCFE-235da2</t>
  </si>
  <si>
    <t>HFE-236ea2</t>
  </si>
  <si>
    <t>HFE-347mmz1</t>
  </si>
  <si>
    <t>C2F6(PFC-116)</t>
  </si>
  <si>
    <t>C3F8 (PFC-218)</t>
  </si>
  <si>
    <t>GWP 5th AR</t>
  </si>
  <si>
    <t>Gas</t>
  </si>
  <si>
    <t>PCA AR4</t>
  </si>
  <si>
    <t>PCAs AR5</t>
  </si>
  <si>
    <t>R-600 (butano)</t>
  </si>
  <si>
    <t>5_Electricitat</t>
  </si>
  <si>
    <t>4_Emissions de processos</t>
  </si>
  <si>
    <t>Sector_Industrial</t>
  </si>
  <si>
    <t>6_Información adicional</t>
  </si>
  <si>
    <t>ubi</t>
  </si>
  <si>
    <r>
      <t>kg CO</t>
    </r>
    <r>
      <rPr>
        <b/>
        <vertAlign val="subscript"/>
        <sz val="10"/>
        <color rgb="FF000000"/>
        <rFont val="Arial Narrow"/>
        <family val="2"/>
      </rPr>
      <t>2</t>
    </r>
  </si>
  <si>
    <r>
      <t>g CH</t>
    </r>
    <r>
      <rPr>
        <b/>
        <vertAlign val="subscript"/>
        <sz val="10"/>
        <color rgb="FF000000"/>
        <rFont val="Arial Narrow"/>
        <family val="2"/>
      </rPr>
      <t>4</t>
    </r>
  </si>
  <si>
    <r>
      <t>g N</t>
    </r>
    <r>
      <rPr>
        <b/>
        <vertAlign val="subscript"/>
        <sz val="10"/>
        <color rgb="FF000000"/>
        <rFont val="Arial Narrow"/>
        <family val="2"/>
      </rPr>
      <t>2</t>
    </r>
    <r>
      <rPr>
        <b/>
        <sz val="10"/>
        <color rgb="FF000000"/>
        <rFont val="Arial Narrow"/>
        <family val="2"/>
        <charset val="1"/>
      </rPr>
      <t>O</t>
    </r>
  </si>
  <si>
    <r>
      <t>kg CO</t>
    </r>
    <r>
      <rPr>
        <b/>
        <vertAlign val="subscript"/>
        <sz val="10"/>
        <color rgb="FF000000"/>
        <rFont val="Arial Narrow"/>
        <family val="2"/>
      </rPr>
      <t>2</t>
    </r>
    <r>
      <rPr>
        <b/>
        <sz val="10"/>
        <color rgb="FF000000"/>
        <rFont val="Arial Narrow"/>
        <family val="2"/>
        <charset val="1"/>
      </rPr>
      <t xml:space="preserve"> eq.</t>
    </r>
  </si>
  <si>
    <r>
      <t>kg CH</t>
    </r>
    <r>
      <rPr>
        <b/>
        <vertAlign val="subscript"/>
        <sz val="11"/>
        <color rgb="FFFFFFFF"/>
        <rFont val="Arial Narrow"/>
        <family val="2"/>
      </rPr>
      <t>4</t>
    </r>
  </si>
  <si>
    <r>
      <t>kg N</t>
    </r>
    <r>
      <rPr>
        <b/>
        <vertAlign val="subscript"/>
        <sz val="11"/>
        <color rgb="FFFFFFFF"/>
        <rFont val="Arial Narrow"/>
        <family val="2"/>
      </rPr>
      <t>2</t>
    </r>
    <r>
      <rPr>
        <b/>
        <sz val="11"/>
        <color rgb="FFFFFFFF"/>
        <rFont val="Arial Narrow"/>
        <family val="2"/>
        <charset val="1"/>
      </rPr>
      <t>O</t>
    </r>
  </si>
  <si>
    <t>Maquinària</t>
  </si>
  <si>
    <t>T. terrestre</t>
  </si>
  <si>
    <t>Inst. fixes</t>
  </si>
  <si>
    <r>
      <t>t CO</t>
    </r>
    <r>
      <rPr>
        <b/>
        <vertAlign val="subscript"/>
        <sz val="11"/>
        <color rgb="FFFFFFFF"/>
        <rFont val="Arial Narrow"/>
        <family val="2"/>
      </rPr>
      <t>2</t>
    </r>
  </si>
  <si>
    <r>
      <t>t CO</t>
    </r>
    <r>
      <rPr>
        <b/>
        <vertAlign val="subscript"/>
        <sz val="11"/>
        <color rgb="FFFFFFFF"/>
        <rFont val="Arial Narrow"/>
        <family val="2"/>
      </rPr>
      <t>2</t>
    </r>
    <r>
      <rPr>
        <b/>
        <sz val="11"/>
        <color rgb="FFFFFFFF"/>
        <rFont val="Arial Narrow"/>
        <family val="2"/>
        <charset val="1"/>
      </rPr>
      <t xml:space="preserve"> eq.</t>
    </r>
  </si>
  <si>
    <t>Gasoil (l)</t>
  </si>
  <si>
    <t>Distribución alcance 2</t>
  </si>
  <si>
    <t>kg CO2</t>
  </si>
  <si>
    <t>g CH4</t>
  </si>
  <si>
    <t>g N2O</t>
  </si>
  <si>
    <t>kg CO2 eq.</t>
  </si>
  <si>
    <t>Eòlica</t>
  </si>
  <si>
    <t xml:space="preserve"> </t>
  </si>
  <si>
    <t>2022CO2 (kg/ud)</t>
  </si>
  <si>
    <t>2022CH4 (g/ud)</t>
  </si>
  <si>
    <t>2022N2O (g/ud)</t>
  </si>
  <si>
    <t>2023CO2 (kg/ud)</t>
  </si>
  <si>
    <t>2023CH4 (g/ud)</t>
  </si>
  <si>
    <t>2023N2O (g/ud)</t>
  </si>
  <si>
    <t>AED ENERGIA ELECTRICA, S.L.</t>
  </si>
  <si>
    <t>AMPERIOS ENERGY TRADE, S.L.</t>
  </si>
  <si>
    <t>ASTRALCAD ENERGIA, S.L.</t>
  </si>
  <si>
    <t>BARTER SHARING, S.L.</t>
  </si>
  <si>
    <t>BLUBAT PULSAR, S.L.</t>
  </si>
  <si>
    <t>BP GAS &amp; POWER IBERIA, S.A.U.</t>
  </si>
  <si>
    <t>CLEARVIEW ENERGY S.L.</t>
  </si>
  <si>
    <t>COMERCIALIZADORA ADI ESPAÑA, S.L.</t>
  </si>
  <si>
    <t>ELECTRACOMERCIAL CENTELLES, S.L.UNIPERSONAL</t>
  </si>
  <si>
    <t>ENERGÉTICA DEL ESTE SL</t>
  </si>
  <si>
    <t>ENERPLUS ENERGIA, S.A.</t>
  </si>
  <si>
    <t>ENI PLENITUDE IBERIA, S.L.</t>
  </si>
  <si>
    <t>GABA COMERCIALIZADORA DE ELECTRICIDAD, S.L.U.</t>
  </si>
  <si>
    <t>GLOBAL BIOSFERA PROTEC S.L</t>
  </si>
  <si>
    <t>IBERDROLA ENERGÍA ESPAÑA, S.A.U</t>
  </si>
  <si>
    <t>INER EUSKADI, S.L.</t>
  </si>
  <si>
    <t>MET ENERGIA ESPAÑA, S.A</t>
  </si>
  <si>
    <t>NATURGY CLIENTES, S.A.U.</t>
  </si>
  <si>
    <t>NEOELECTRA  ENERGIA</t>
  </si>
  <si>
    <t>PASIÓN ENERGÍA, S.L.</t>
  </si>
  <si>
    <t>SMART ELECTRIC ENGINEERING P2P SL</t>
  </si>
  <si>
    <t>SOCIEDAD ARAGONESA DE COMERCIALIZACION DE ENERGIA S.L.</t>
  </si>
  <si>
    <t>SOLAR EAAS, S.L.</t>
  </si>
  <si>
    <t>SOLARPACK ENERGY, S.L.</t>
  </si>
  <si>
    <t>VODAFONE ENERGÍA, S.L.</t>
  </si>
  <si>
    <t>Comercializadoras2021</t>
  </si>
  <si>
    <t>Mix 2022</t>
  </si>
  <si>
    <t>Coordenada Longitud (º)</t>
  </si>
  <si>
    <t>Coordenada Latitud (º)</t>
  </si>
  <si>
    <t>Municipi</t>
  </si>
  <si>
    <t>Direcció</t>
  </si>
  <si>
    <t>1. Instal·lacions fixes</t>
  </si>
  <si>
    <t>2. Vehicles i maquinària</t>
  </si>
  <si>
    <t>PETJADA DE CARBONI. REGISTRE BALEAR</t>
  </si>
  <si>
    <t>Societat principal?</t>
  </si>
  <si>
    <t>Societat a la que pertany</t>
  </si>
  <si>
    <t>Nom societat</t>
  </si>
  <si>
    <t>muni</t>
  </si>
  <si>
    <t>dir</t>
  </si>
  <si>
    <t>lat</t>
  </si>
  <si>
    <t>long</t>
  </si>
  <si>
    <t>ubicacio</t>
  </si>
  <si>
    <t>Tipus d'objectiu</t>
  </si>
  <si>
    <t>Any base</t>
  </si>
  <si>
    <t>Any objectiu</t>
  </si>
  <si>
    <t>3. Emissions de procés</t>
  </si>
  <si>
    <t>4. Emissions fugitives</t>
  </si>
  <si>
    <t>5. Emissions ús del sòl</t>
  </si>
  <si>
    <t>CATEGORIA 1</t>
  </si>
  <si>
    <t>6. Electricitat contractada</t>
  </si>
  <si>
    <t>7. Calor, vapor, fred, aire comprimit</t>
  </si>
  <si>
    <t>CATEGORIA 2</t>
  </si>
  <si>
    <t>CATEGORIA 1+2</t>
  </si>
  <si>
    <t>Illa</t>
  </si>
  <si>
    <t>ÍNDEX D'ACTIVITAT REGISTRE BALEAR</t>
  </si>
  <si>
    <t>Illes</t>
  </si>
  <si>
    <t>Mallorca</t>
  </si>
  <si>
    <t>Menorca</t>
  </si>
  <si>
    <t>Eivissa</t>
  </si>
  <si>
    <t>Formentera</t>
  </si>
  <si>
    <t>Illa_1</t>
  </si>
  <si>
    <t>Illa_2</t>
  </si>
  <si>
    <t>Illa_3</t>
  </si>
  <si>
    <t>Illa_4</t>
  </si>
  <si>
    <t>Alaior</t>
  </si>
  <si>
    <t>Alaró</t>
  </si>
  <si>
    <t>Alcúdia</t>
  </si>
  <si>
    <t>Algaida</t>
  </si>
  <si>
    <t>Andratx</t>
  </si>
  <si>
    <t>Ariany</t>
  </si>
  <si>
    <t>Artà</t>
  </si>
  <si>
    <t>Banyalbufar</t>
  </si>
  <si>
    <t>Binissalem</t>
  </si>
  <si>
    <t>Búger</t>
  </si>
  <si>
    <t>Bunyola</t>
  </si>
  <si>
    <t>Calvià</t>
  </si>
  <si>
    <t>Campanet</t>
  </si>
  <si>
    <t>Campos</t>
  </si>
  <si>
    <t>Capdepera</t>
  </si>
  <si>
    <t>Ciutadella</t>
  </si>
  <si>
    <t>Consell</t>
  </si>
  <si>
    <t>Costitx</t>
  </si>
  <si>
    <t>Deià</t>
  </si>
  <si>
    <t>Es Castell</t>
  </si>
  <si>
    <t>Es Mercadal</t>
  </si>
  <si>
    <t>Es Migjorn Gran</t>
  </si>
  <si>
    <t>Escorca</t>
  </si>
  <si>
    <t>Esporles</t>
  </si>
  <si>
    <t>Estellencs</t>
  </si>
  <si>
    <t>Felanitx</t>
  </si>
  <si>
    <t>Ferreries</t>
  </si>
  <si>
    <t>Fornalutx</t>
  </si>
  <si>
    <t>Inca</t>
  </si>
  <si>
    <t>Lloret de Vistalegre</t>
  </si>
  <si>
    <t>Lloseta</t>
  </si>
  <si>
    <t>Llubí</t>
  </si>
  <si>
    <t>Llucmajor</t>
  </si>
  <si>
    <t>Manacor</t>
  </si>
  <si>
    <t>Mancor de la Vall</t>
  </si>
  <si>
    <t>Maó</t>
  </si>
  <si>
    <t>Maria de la Salut</t>
  </si>
  <si>
    <t>Marratxí</t>
  </si>
  <si>
    <t>Montuïri</t>
  </si>
  <si>
    <t>Muro</t>
  </si>
  <si>
    <t>Palma</t>
  </si>
  <si>
    <t>Petra</t>
  </si>
  <si>
    <t>Pollença</t>
  </si>
  <si>
    <t>Porreres</t>
  </si>
  <si>
    <t>Puigpunyent</t>
  </si>
  <si>
    <t>Sa Pobla</t>
  </si>
  <si>
    <t>Sant Antoni de Portmany</t>
  </si>
  <si>
    <t>Sant Joan</t>
  </si>
  <si>
    <t>Sant Joan de Labritja</t>
  </si>
  <si>
    <t>Sant Josep de sa Talaia</t>
  </si>
  <si>
    <t>Sant Llorenç des Cardassar</t>
  </si>
  <si>
    <t>Sant Lluís</t>
  </si>
  <si>
    <t>Santa Eugènia</t>
  </si>
  <si>
    <t>Santa Eulària del Riu</t>
  </si>
  <si>
    <t>Santa Margalida</t>
  </si>
  <si>
    <t>Santa Maria del Camí</t>
  </si>
  <si>
    <t>Santanyí</t>
  </si>
  <si>
    <t>Selva</t>
  </si>
  <si>
    <t>Sencelles</t>
  </si>
  <si>
    <t>Ses Salines</t>
  </si>
  <si>
    <t>Sineu</t>
  </si>
  <si>
    <t>Sóller</t>
  </si>
  <si>
    <t>Son Servera</t>
  </si>
  <si>
    <t>Valldemossa</t>
  </si>
  <si>
    <t>Vilafranca de Bonany</t>
  </si>
  <si>
    <t>1. DADES GENERALS DE L'ORGANITZACIÓ</t>
  </si>
  <si>
    <t>1a. Instal·lacions fixes</t>
  </si>
  <si>
    <t>1b. Vehicles i maquinària</t>
  </si>
  <si>
    <t>1c. Emissions de procés</t>
  </si>
  <si>
    <t>1d. Emissions fugitives</t>
  </si>
  <si>
    <t>1e. Emissions ús del sòl</t>
  </si>
  <si>
    <t>2b. Calor, fred, vapor, aire comprimit</t>
  </si>
  <si>
    <t>2a. Electricitat</t>
  </si>
  <si>
    <t>Categoría 3: Emisiones indirectas de GEI causadas por el transporte</t>
  </si>
  <si>
    <t>Categoría 4: Emisiones indirectas de GEI causadas por productos que utiliza la organización</t>
  </si>
  <si>
    <t>Categoría 6: Emisiones indirectas de GEI provenientes de otras fuentes</t>
  </si>
  <si>
    <t>CATEGORIA 3</t>
  </si>
  <si>
    <t>CATEGORIA 4</t>
  </si>
  <si>
    <t>CATEGORIA 5</t>
  </si>
  <si>
    <t>CATEGORIA 6</t>
  </si>
  <si>
    <t>Categoria 1</t>
  </si>
  <si>
    <t>Categoria 2</t>
  </si>
  <si>
    <t>Categoria 3</t>
  </si>
  <si>
    <t>Categoria 4</t>
  </si>
  <si>
    <t>Categoria 5</t>
  </si>
  <si>
    <t>Categoria 6</t>
  </si>
  <si>
    <t>illa</t>
  </si>
  <si>
    <t>COMPENSACIONS DE L'ANY DE CÀLCUL</t>
  </si>
  <si>
    <t>ID del projecte</t>
  </si>
  <si>
    <t>Nom del projecte</t>
  </si>
  <si>
    <t>IDProj</t>
  </si>
  <si>
    <t>emiComp</t>
  </si>
  <si>
    <t>Emissions compensades (kg CO2eq)</t>
  </si>
  <si>
    <t>Àrea afectada</t>
  </si>
  <si>
    <t>Altra mesura</t>
  </si>
  <si>
    <t>Energia estalviada (kWh)</t>
  </si>
  <si>
    <t>Emissions reduides (kgCO2eq)</t>
  </si>
  <si>
    <t>eneEst</t>
  </si>
  <si>
    <t>emiRed</t>
  </si>
  <si>
    <t>Núm.</t>
  </si>
  <si>
    <t>Equips</t>
  </si>
  <si>
    <t>Mes_Red_1</t>
  </si>
  <si>
    <t>Mes_Red_2</t>
  </si>
  <si>
    <t>Mes_Red_3</t>
  </si>
  <si>
    <t>Mes_Red_4</t>
  </si>
  <si>
    <t>Mes_Red_5</t>
  </si>
  <si>
    <t>Mes_Red_6</t>
  </si>
  <si>
    <t>Mes_Red_7</t>
  </si>
  <si>
    <t>Mes_Red_8</t>
  </si>
  <si>
    <t>Mesura a aplicar</t>
  </si>
  <si>
    <t>2. EMISSIONS TOTALS, ÍNDEX D'ACTIVITAT I COMPENSACIONS</t>
  </si>
  <si>
    <t>4. PLA DE REDUCCIÓ</t>
  </si>
  <si>
    <t>5. MESURES DE REDUCCIÓ PREVISTES AL PLA DE REDUCCIÓ</t>
  </si>
  <si>
    <t>Compensacions</t>
  </si>
  <si>
    <t>PETJADA DE CARBONI BALEAR</t>
  </si>
  <si>
    <t>Valor absolut</t>
  </si>
  <si>
    <t>Valor relatiu</t>
  </si>
  <si>
    <t>tn CO2eq</t>
  </si>
  <si>
    <t>CAT 1-6</t>
  </si>
  <si>
    <t>TOTAL</t>
  </si>
  <si>
    <r>
      <t>kg CO</t>
    </r>
    <r>
      <rPr>
        <b/>
        <vertAlign val="subscript"/>
        <sz val="10"/>
        <color rgb="FF000000"/>
        <rFont val="Arial Narrow"/>
        <family val="2"/>
      </rPr>
      <t>2</t>
    </r>
    <r>
      <rPr>
        <b/>
        <sz val="10"/>
        <color rgb="FF000000"/>
        <rFont val="Arial Narrow"/>
        <family val="2"/>
        <charset val="1"/>
      </rPr>
      <t xml:space="preserve"> eq</t>
    </r>
  </si>
  <si>
    <t>Ús del sòl</t>
  </si>
  <si>
    <t>Processos</t>
  </si>
  <si>
    <r>
      <t>tn CO</t>
    </r>
    <r>
      <rPr>
        <b/>
        <vertAlign val="subscript"/>
        <sz val="11"/>
        <color rgb="FFFFFFFF"/>
        <rFont val="Arial Narrow"/>
        <family val="2"/>
      </rPr>
      <t>2</t>
    </r>
    <r>
      <rPr>
        <b/>
        <sz val="11"/>
        <color rgb="FFFFFFFF"/>
        <rFont val="Arial Narrow"/>
        <family val="2"/>
        <charset val="1"/>
      </rPr>
      <t xml:space="preserve"> eq</t>
    </r>
  </si>
  <si>
    <r>
      <t>tn CO</t>
    </r>
    <r>
      <rPr>
        <b/>
        <vertAlign val="subscript"/>
        <sz val="11"/>
        <color rgb="FFFFFFFF"/>
        <rFont val="Arial Narrow"/>
        <family val="2"/>
      </rPr>
      <t>2</t>
    </r>
  </si>
  <si>
    <r>
      <t>tn CO</t>
    </r>
    <r>
      <rPr>
        <b/>
        <vertAlign val="subscript"/>
        <sz val="10"/>
        <color rgb="FF000000"/>
        <rFont val="Arial Narrow"/>
        <family val="2"/>
        <charset val="1"/>
      </rPr>
      <t>2</t>
    </r>
    <r>
      <rPr>
        <b/>
        <sz val="10"/>
        <color rgb="FF000000"/>
        <rFont val="Arial Narrow"/>
        <family val="2"/>
        <charset val="1"/>
      </rPr>
      <t>eq /</t>
    </r>
  </si>
  <si>
    <t>Transport terrestre</t>
  </si>
  <si>
    <t>Ferroviari, aeri, marítim</t>
  </si>
  <si>
    <t>0.1</t>
  </si>
  <si>
    <t>0.2</t>
  </si>
  <si>
    <t>1.1</t>
  </si>
  <si>
    <t>1.2</t>
  </si>
  <si>
    <t>2.1</t>
  </si>
  <si>
    <t>2.2</t>
  </si>
  <si>
    <t>1.3</t>
  </si>
  <si>
    <t>4.1</t>
  </si>
  <si>
    <t>4.2</t>
  </si>
  <si>
    <t>1.4</t>
  </si>
  <si>
    <t>Mesures de reducció associades</t>
  </si>
  <si>
    <t>EMISSIONS ABSOLUTES (tn CO2eq)</t>
  </si>
  <si>
    <t>De l'any base</t>
  </si>
  <si>
    <t>De l'any objectiu</t>
  </si>
  <si>
    <t>EMISSIONS RELATIVES (tn CO2eq / indicador activitat)</t>
  </si>
  <si>
    <t>EN CAS NEGATIU, INDIQUI L'ÚLTIM ANY QUE VA VERIFICAR:</t>
  </si>
  <si>
    <t>VOL EXPORTAR LA SEVA PETJADA DE CARBONI AL REGISTRE ESTATAL?</t>
  </si>
  <si>
    <t>HA VERIFICAT LA PETJADA DE CARBONI?*</t>
  </si>
  <si>
    <t>SUBTOTAL</t>
  </si>
  <si>
    <t>ÍNDEX D'ACTIVITAT REGISTRE ESTATAL</t>
  </si>
  <si>
    <t>PETJADA DE CARBONI. REGISTRE ESTATAL</t>
  </si>
  <si>
    <t>Categoría 5: Emisiones indirectas de GEI asociadas con el uso de los productos de la organización</t>
  </si>
  <si>
    <t>PETJADA DE CARBONI ESTATAL</t>
  </si>
  <si>
    <t>3. DADES DELS CENTRES DE TREBALL A LES ILLES BALEARS</t>
  </si>
  <si>
    <t>3a. Emisiones causadas por el transporte y distribución de bienes aguas arriba, provenientes de servicios de flete pagados por la organización.</t>
  </si>
  <si>
    <t>3b. Emisiones causadas por el transporte y distribución de bienes corriente abajo, provenientes de servicios de flete ofrecidos a los primeros compradores o a otros compradores a lo largo de la cadena de suministro, pero que no son costeados por la organización.</t>
  </si>
  <si>
    <t>3d. Emisiones causadas por el transporte de clientes y visitantes, incluyendo las emisiones asociadas con los viajes de clientes y visitantes a las instalaciones de la compañía declarante.</t>
  </si>
  <si>
    <t>4.2c. Entre las emisiones provenientes del uso de servicios que no se describen en las subcategorías anteriormente mencionadas se incluyen la consultoría, la limpieza, el mantenimiento, la entrega de correspondencia, las operaciones bancarias, etc.</t>
  </si>
  <si>
    <t>5b. Entre las emisiones provenientes de activos arrendados aguas abajo se incluyen las causadas por la operación de activos que son propiedad de la organización que informa y se arriendan a otras entidades durante el año del informe. Esta subcategoría es aplicable al arrendador (es decir, la organización que recibe pagos del arrendatario).</t>
  </si>
  <si>
    <t>5d. Las emisiones provenientes de las inversiones son principalmente las instituciones financieras privadas o públicas previstas. Las emisiones podrían ser causadas por cuatro tipos de operaciones: deuda de capital social, deuda de inversión, financiamiento de proyectos, y otros.</t>
  </si>
  <si>
    <t>Dades del Pla de reducció Registre estatal</t>
  </si>
  <si>
    <t>Categories 1+2 (%)</t>
  </si>
  <si>
    <t>Categories 1-6 (%)</t>
  </si>
  <si>
    <t>Categories (s/n)</t>
  </si>
  <si>
    <t>Objectiu estimat de reducció sobre les categories indicades a continuació:</t>
  </si>
  <si>
    <t>REE</t>
  </si>
  <si>
    <t>CO2 (kg/km)</t>
  </si>
  <si>
    <t>CH4 (g/km)</t>
  </si>
  <si>
    <t>N2O (g/km)</t>
  </si>
  <si>
    <t>TABLA A.1</t>
  </si>
  <si>
    <t>TABLA A.2</t>
  </si>
  <si>
    <t>Gasolina (km)</t>
  </si>
  <si>
    <t>LPG (km)</t>
  </si>
  <si>
    <t>CNG (km)</t>
  </si>
  <si>
    <r>
      <t>3a (kg CO</t>
    </r>
    <r>
      <rPr>
        <b/>
        <vertAlign val="subscript"/>
        <sz val="11"/>
        <color rgb="FFFFFFFF"/>
        <rFont val="Arial Narrow"/>
        <family val="2"/>
      </rPr>
      <t>2</t>
    </r>
    <r>
      <rPr>
        <b/>
        <sz val="11"/>
        <color rgb="FFFFFFFF"/>
        <rFont val="Arial Narrow"/>
        <family val="2"/>
        <charset val="1"/>
      </rPr>
      <t>eq)</t>
    </r>
  </si>
  <si>
    <r>
      <t>3b (kg CO</t>
    </r>
    <r>
      <rPr>
        <b/>
        <vertAlign val="subscript"/>
        <sz val="11"/>
        <color rgb="FFFFFFFF"/>
        <rFont val="Arial Narrow"/>
        <family val="2"/>
      </rPr>
      <t>2</t>
    </r>
    <r>
      <rPr>
        <b/>
        <sz val="11"/>
        <color rgb="FFFFFFFF"/>
        <rFont val="Arial Narrow"/>
        <family val="2"/>
        <charset val="1"/>
      </rPr>
      <t>eq)</t>
    </r>
  </si>
  <si>
    <r>
      <t>3c (kg CO</t>
    </r>
    <r>
      <rPr>
        <b/>
        <vertAlign val="subscript"/>
        <sz val="11"/>
        <color rgb="FFFFFFFF"/>
        <rFont val="Arial Narrow"/>
        <family val="2"/>
      </rPr>
      <t>2</t>
    </r>
    <r>
      <rPr>
        <b/>
        <sz val="11"/>
        <color rgb="FFFFFFFF"/>
        <rFont val="Arial Narrow"/>
        <family val="2"/>
        <charset val="1"/>
      </rPr>
      <t>eq)</t>
    </r>
  </si>
  <si>
    <r>
      <t>3d (kg CO</t>
    </r>
    <r>
      <rPr>
        <b/>
        <vertAlign val="subscript"/>
        <sz val="11"/>
        <color rgb="FFFFFFFF"/>
        <rFont val="Arial Narrow"/>
        <family val="2"/>
      </rPr>
      <t>2</t>
    </r>
    <r>
      <rPr>
        <b/>
        <sz val="11"/>
        <color rgb="FFFFFFFF"/>
        <rFont val="Arial Narrow"/>
        <family val="2"/>
        <charset val="1"/>
      </rPr>
      <t>eq)</t>
    </r>
  </si>
  <si>
    <r>
      <t>3e (kg CO</t>
    </r>
    <r>
      <rPr>
        <b/>
        <vertAlign val="subscript"/>
        <sz val="11"/>
        <color rgb="FFFFFFFF"/>
        <rFont val="Arial Narrow"/>
        <family val="2"/>
      </rPr>
      <t>2</t>
    </r>
    <r>
      <rPr>
        <b/>
        <sz val="11"/>
        <color rgb="FFFFFFFF"/>
        <rFont val="Arial Narrow"/>
        <family val="2"/>
        <charset val="1"/>
      </rPr>
      <t>eq)</t>
    </r>
  </si>
  <si>
    <r>
      <t>4.1a (kg CO</t>
    </r>
    <r>
      <rPr>
        <b/>
        <vertAlign val="subscript"/>
        <sz val="11"/>
        <color rgb="FFFFFFFF"/>
        <rFont val="Arial Narrow"/>
        <family val="2"/>
      </rPr>
      <t>2</t>
    </r>
    <r>
      <rPr>
        <b/>
        <sz val="11"/>
        <color rgb="FFFFFFFF"/>
        <rFont val="Arial Narrow"/>
        <family val="2"/>
        <charset val="1"/>
      </rPr>
      <t>eq)</t>
    </r>
  </si>
  <si>
    <r>
      <t>4.1b (kg CO</t>
    </r>
    <r>
      <rPr>
        <b/>
        <vertAlign val="subscript"/>
        <sz val="11"/>
        <color rgb="FFFFFFFF"/>
        <rFont val="Arial Narrow"/>
        <family val="2"/>
      </rPr>
      <t>2</t>
    </r>
    <r>
      <rPr>
        <b/>
        <sz val="11"/>
        <color rgb="FFFFFFFF"/>
        <rFont val="Arial Narrow"/>
        <family val="2"/>
        <charset val="1"/>
      </rPr>
      <t>eq)</t>
    </r>
  </si>
  <si>
    <r>
      <t>4.2a (kg CO</t>
    </r>
    <r>
      <rPr>
        <b/>
        <vertAlign val="subscript"/>
        <sz val="11"/>
        <color rgb="FFFFFFFF"/>
        <rFont val="Arial Narrow"/>
        <family val="2"/>
      </rPr>
      <t>2</t>
    </r>
    <r>
      <rPr>
        <b/>
        <sz val="11"/>
        <color rgb="FFFFFFFF"/>
        <rFont val="Arial Narrow"/>
        <family val="2"/>
        <charset val="1"/>
      </rPr>
      <t>eq)</t>
    </r>
  </si>
  <si>
    <r>
      <t>4.2b (kg CO</t>
    </r>
    <r>
      <rPr>
        <b/>
        <vertAlign val="subscript"/>
        <sz val="11"/>
        <color rgb="FFFFFFFF"/>
        <rFont val="Arial Narrow"/>
        <family val="2"/>
      </rPr>
      <t>2</t>
    </r>
    <r>
      <rPr>
        <b/>
        <sz val="11"/>
        <color rgb="FFFFFFFF"/>
        <rFont val="Arial Narrow"/>
        <family val="2"/>
        <charset val="1"/>
      </rPr>
      <t>eq)</t>
    </r>
  </si>
  <si>
    <r>
      <t>4.2c (kg CO</t>
    </r>
    <r>
      <rPr>
        <b/>
        <vertAlign val="subscript"/>
        <sz val="11"/>
        <color rgb="FFFFFFFF"/>
        <rFont val="Arial Narrow"/>
        <family val="2"/>
      </rPr>
      <t>2</t>
    </r>
    <r>
      <rPr>
        <b/>
        <sz val="11"/>
        <color rgb="FFFFFFFF"/>
        <rFont val="Arial Narrow"/>
        <family val="2"/>
        <charset val="1"/>
      </rPr>
      <t>eq)</t>
    </r>
  </si>
  <si>
    <r>
      <t>5a (kg CO</t>
    </r>
    <r>
      <rPr>
        <b/>
        <vertAlign val="subscript"/>
        <sz val="11"/>
        <color rgb="FFFFFFFF"/>
        <rFont val="Arial Narrow"/>
        <family val="2"/>
      </rPr>
      <t>2</t>
    </r>
    <r>
      <rPr>
        <b/>
        <sz val="11"/>
        <color rgb="FFFFFFFF"/>
        <rFont val="Arial Narrow"/>
        <family val="2"/>
        <charset val="1"/>
      </rPr>
      <t>eq)</t>
    </r>
  </si>
  <si>
    <r>
      <t>5b (kg CO</t>
    </r>
    <r>
      <rPr>
        <b/>
        <vertAlign val="subscript"/>
        <sz val="11"/>
        <color rgb="FFFFFFFF"/>
        <rFont val="Arial Narrow"/>
        <family val="2"/>
      </rPr>
      <t>2</t>
    </r>
    <r>
      <rPr>
        <b/>
        <sz val="11"/>
        <color rgb="FFFFFFFF"/>
        <rFont val="Arial Narrow"/>
        <family val="2"/>
        <charset val="1"/>
      </rPr>
      <t>eq)</t>
    </r>
  </si>
  <si>
    <r>
      <t>5c (kg CO</t>
    </r>
    <r>
      <rPr>
        <b/>
        <vertAlign val="subscript"/>
        <sz val="11"/>
        <color rgb="FFFFFFFF"/>
        <rFont val="Arial Narrow"/>
        <family val="2"/>
      </rPr>
      <t>2</t>
    </r>
    <r>
      <rPr>
        <b/>
        <sz val="11"/>
        <color rgb="FFFFFFFF"/>
        <rFont val="Arial Narrow"/>
        <family val="2"/>
        <charset val="1"/>
      </rPr>
      <t>eq)</t>
    </r>
  </si>
  <si>
    <r>
      <t>5d (kg CO</t>
    </r>
    <r>
      <rPr>
        <b/>
        <vertAlign val="subscript"/>
        <sz val="11"/>
        <color rgb="FFFFFFFF"/>
        <rFont val="Arial Narrow"/>
        <family val="2"/>
      </rPr>
      <t>2</t>
    </r>
    <r>
      <rPr>
        <b/>
        <sz val="11"/>
        <color rgb="FFFFFFFF"/>
        <rFont val="Arial Narrow"/>
        <family val="2"/>
        <charset val="1"/>
      </rPr>
      <t>eq)</t>
    </r>
  </si>
  <si>
    <t>Empresas</t>
  </si>
  <si>
    <t>ÍNDICE</t>
  </si>
  <si>
    <t>Para hacer un uso adecuado de la calculadora, rellene las pestañas en orden. Se recuerda la obligatoriedad de definir todos los centros de trabajo, edificios o sedes en la pestaña 0. Datos Generales de la organización, y asignar posteriormente cada una de las emisiones a su centro corresponendiente.</t>
  </si>
  <si>
    <r>
      <rPr>
        <b/>
        <u/>
        <sz val="11"/>
        <color rgb="FF000000"/>
        <rFont val="Arial Narrow"/>
        <family val="2"/>
      </rPr>
      <t>Leyenda de tipos de casillas</t>
    </r>
    <r>
      <rPr>
        <b/>
        <sz val="11"/>
        <color rgb="FF000000"/>
        <rFont val="Arial Narrow"/>
        <family val="2"/>
      </rPr>
      <t>:</t>
    </r>
  </si>
  <si>
    <t>Casillas a rellenar por el usuario</t>
  </si>
  <si>
    <t>Casillas bloqueadas que se autocompletan</t>
  </si>
  <si>
    <t>Datos generales de la organización</t>
  </si>
  <si>
    <t>Datos del Plan de Reducción</t>
  </si>
  <si>
    <t>Huella de carbono Categoría 1: Instalaciones fijas</t>
  </si>
  <si>
    <t>Huella de carbono Categoría 1: Vehículos y maquinaria</t>
  </si>
  <si>
    <t>Huella de carbono Categoría 1: Emisiones de proceso, uso del suelo y silvicultura</t>
  </si>
  <si>
    <t>Huella de carbono Categoría 1: Emisiones fugitivas</t>
  </si>
  <si>
    <t>Huella de carbono Categoría 2: Electricidad y otras energías Registro balear</t>
  </si>
  <si>
    <t>Huella de carbono Categoría 2: Electricidad y otras energías Registro estatal</t>
  </si>
  <si>
    <t>Huella de carbono Categorías 3, 4, 5 y 6: Otras emisiones indirectas</t>
  </si>
  <si>
    <t>Resultados Registro balear</t>
  </si>
  <si>
    <t>Resultados Registro estatal</t>
  </si>
  <si>
    <t xml:space="preserve">                                                                        DATOS GENERALES DE LA ORGANIZACIÓN                                                                             </t>
  </si>
  <si>
    <t>NOMBRE DE LA ORGANIZACIÓN</t>
  </si>
  <si>
    <t xml:space="preserve">  TIPO DE ORGANIZACIÓN</t>
  </si>
  <si>
    <t>¿HA VERIFICADO LA HUELLA DE CARBONO?*</t>
  </si>
  <si>
    <t>EN CAS NEGATIVO, INDIQUE EL ÚLTIMO AÑO QUE VERIFICÓ:</t>
  </si>
  <si>
    <t>* Si ha pasado la verificación del año de cálculo o está pendiente de pasarla durante los próximos meses, indique SÍ en la casilla.</t>
  </si>
  <si>
    <t>¿QUIERE EXPORTAR SU HUELLA DE CARBONO AL REGISTRO ESTATAL?</t>
  </si>
  <si>
    <t>En las siguientes tablas, debe indicar el índice (nombre, valor numérico y unidades) que refleje de manera más adecuada el nivel de actividad de su organización. Puede consultar el Anexo 6 del Decreto 48/2021.
Recuerde que si solo se quiere calcular la huella de carbono para inscribire en el Registro balear, no hay que rellenar las tablas referentes al Registro estatal. Si quiere exportar los datos al Registro estatal, sí hay que rellenarlas.</t>
  </si>
  <si>
    <t>ÍNDICE DE ACTIVIDAD REGISTRO BALEAR</t>
  </si>
  <si>
    <t>Valor numérico
Illes Balears</t>
  </si>
  <si>
    <t>Unidades</t>
  </si>
  <si>
    <t>ÍNDICE DE ACTIVIDAD REGISTRO ESTATAL</t>
  </si>
  <si>
    <t>Valor numérico
España</t>
  </si>
  <si>
    <t>En el caso de haber solicitado la compensación de emisiones para el año de cálculo, indique el código de identificación del proyecto, el nombre del proyecto y las emisiones compensadas. Para poder considerar estas emisiones compensadas como válidas, se tiene que haber realizado previamente el trámite específico de Compensación de huella de carbono habilitado en la sede electrónica de la CAIB.</t>
  </si>
  <si>
    <t>COMPENSACIONES DEL AÑO DE CÁLCULO</t>
  </si>
  <si>
    <t>ID del projecto</t>
  </si>
  <si>
    <t>Nombre del projecto</t>
  </si>
  <si>
    <t>Emisiones compensadas (kg CO2eq)</t>
  </si>
  <si>
    <t>Indique los nombres de las sociedades que conforman el grupo empresarial:</t>
  </si>
  <si>
    <t>Nombre sociedad</t>
  </si>
  <si>
    <t>¿Sociedad principal?</t>
  </si>
  <si>
    <r>
      <t>Indique a continuación los edificios/centros de trabajo donde su organización desarrolla sus actividades. Únicamente para los centros en Balears</t>
    </r>
    <r>
      <rPr>
        <b/>
        <sz val="11"/>
        <color rgb="FF1F497D"/>
        <rFont val="Arial Narrow"/>
        <family val="2"/>
      </rPr>
      <t xml:space="preserve">, indique </t>
    </r>
    <r>
      <rPr>
        <b/>
        <i/>
        <sz val="11"/>
        <color rgb="FF1F497D"/>
        <rFont val="Arial Narrow"/>
        <family val="2"/>
      </rPr>
      <t>Isla, Municipio, Dirección y</t>
    </r>
    <r>
      <rPr>
        <b/>
        <sz val="11"/>
        <color rgb="FF1F497D"/>
        <rFont val="Arial Narrow"/>
        <family val="2"/>
      </rPr>
      <t xml:space="preserve"> </t>
    </r>
    <r>
      <rPr>
        <b/>
        <i/>
        <sz val="11"/>
        <color rgb="FF1F497D"/>
        <rFont val="Arial Narrow"/>
        <family val="2"/>
      </rPr>
      <t>Coordenadas</t>
    </r>
    <r>
      <rPr>
        <b/>
        <sz val="11"/>
        <color rgb="FF1F497D"/>
        <rFont val="Arial Narrow"/>
        <family val="2"/>
      </rPr>
      <t>.</t>
    </r>
  </si>
  <si>
    <t>Nombre del edificio o centro de trabajo</t>
  </si>
  <si>
    <t>¿Está ubicado en las Illes Balears?</t>
  </si>
  <si>
    <t>Isla</t>
  </si>
  <si>
    <t>Municipio</t>
  </si>
  <si>
    <t>Dirección</t>
  </si>
  <si>
    <t>Sociedad a la que pertenece</t>
  </si>
  <si>
    <t>A.- Agricultura, ganadería, silvicultura y pesca</t>
  </si>
  <si>
    <t>B.- Industrias extractivas</t>
  </si>
  <si>
    <t>C.- Industria manufacturera</t>
  </si>
  <si>
    <t>D.- Suministro de energía eléctrica, gas, vapor y aire acondicionado</t>
  </si>
  <si>
    <t>E.- Suministro de agua, actividades de saneamiento, gestión de residuos y descontaminación</t>
  </si>
  <si>
    <t>F.- Construcción</t>
  </si>
  <si>
    <t>G.- Comercio al por mayor y al por menor; reparación de vehículos de motor y motocicletes</t>
  </si>
  <si>
    <t>H.- Transporte i almacenaje</t>
  </si>
  <si>
    <t>I.- Hostelería</t>
  </si>
  <si>
    <t>J.- Información y comunicaciones</t>
  </si>
  <si>
    <t>K.- Actividades financieras y de seguros</t>
  </si>
  <si>
    <t>L.- Actividades immobiliarias</t>
  </si>
  <si>
    <t>M.- Actividades profesionales, científicas y técnicas</t>
  </si>
  <si>
    <t>N.- Actividades administrativas y servicios auxiliares</t>
  </si>
  <si>
    <t>O.- Administración pública y defensa; seguridad social obligatoria</t>
  </si>
  <si>
    <t>P.- Educación</t>
  </si>
  <si>
    <t>Q.- Actividades sanitarias y de servicios sociales</t>
  </si>
  <si>
    <t>R.- Actividades artísticas, recreativas y de entretenimiento</t>
  </si>
  <si>
    <t>S.- Otros servicios</t>
  </si>
  <si>
    <t>T.- Actividades del hogar como empleadores de personal doméstico; actividades del hogar como productores de bienes y servicios para uso propio</t>
  </si>
  <si>
    <t>U.- Actividades de organizaciones y organismos extraterritoriales</t>
  </si>
  <si>
    <t>Pequeña</t>
  </si>
  <si>
    <t>Mediana</t>
  </si>
  <si>
    <t>Administración GOIB</t>
  </si>
  <si>
    <t>Otras administraciones</t>
  </si>
  <si>
    <t>Entidad sin ánimo de lucro</t>
  </si>
  <si>
    <t>Grupo empresarial</t>
  </si>
  <si>
    <t>Otros</t>
  </si>
  <si>
    <t>0.1 Datos de la organización</t>
  </si>
  <si>
    <t>0.2 Plan de reducción</t>
  </si>
  <si>
    <t>1.1 Categoría 1: Instalaciones fijas</t>
  </si>
  <si>
    <t>1.2 Categoría 1: Vehículos y maquinaria</t>
  </si>
  <si>
    <t>1.3 Categoría 1: E. proceso y uso del suelo</t>
  </si>
  <si>
    <t>1.4 Categoría 1: Emisiones fugitivas</t>
  </si>
  <si>
    <t>2.1 Categoría 2 Registro balear</t>
  </si>
  <si>
    <t>2.2 Categoría 2 Registro estatal</t>
  </si>
  <si>
    <t>3. Categorías 3, 4, 5 y 6</t>
  </si>
  <si>
    <t>4.1 Resultados Registro balear</t>
  </si>
  <si>
    <t>4.2 Resultados Registro estatal</t>
  </si>
  <si>
    <t xml:space="preserve">                                                                        PLAN DE REDUCCIÓN Y MEDIDAS PREVISTAS EN EL PLAN                                                                             </t>
  </si>
  <si>
    <t>Si tiene un Plan de reducción a nivel estatal, indique los siguientes datos:</t>
  </si>
  <si>
    <t>Tipo de objectivo</t>
  </si>
  <si>
    <t>1. Instalaciones fijas</t>
  </si>
  <si>
    <t>2. Vehículos y maquinaria</t>
  </si>
  <si>
    <t>3. Emisiones de proceso</t>
  </si>
  <si>
    <t>4. Emisiones fugitivas</t>
  </si>
  <si>
    <t>5. Emisiones uso del suelo</t>
  </si>
  <si>
    <t>CATEGORÍA 1</t>
  </si>
  <si>
    <t>6. Electricidad contratada</t>
  </si>
  <si>
    <t>7. Calor, vapor, frío, aire comprimido</t>
  </si>
  <si>
    <t>CATEGORÍA 2</t>
  </si>
  <si>
    <t>CATEGORÍA 1+2</t>
  </si>
  <si>
    <t>Año base</t>
  </si>
  <si>
    <t>Año objectivo</t>
  </si>
  <si>
    <t>EMISIONES ABSOLUTAS (tn CO2eq)</t>
  </si>
  <si>
    <t>Del año base</t>
  </si>
  <si>
    <t>Del año objectivo</t>
  </si>
  <si>
    <t>EMISIONES RELATIVAS (tn CO2eq / indicador actividad)</t>
  </si>
  <si>
    <t>Medidas de reducción asociadas</t>
  </si>
  <si>
    <t>Datos del Plan de reducción Registro estatal</t>
  </si>
  <si>
    <t>Categorías (s/n)</t>
  </si>
  <si>
    <t>Objectivo estimado de reducción sobre las categoríes indicadas a continuación:</t>
  </si>
  <si>
    <t>Categorías 1+2 (%)</t>
  </si>
  <si>
    <t>Categorías 1-6 (%)</t>
  </si>
  <si>
    <t>Año objectiu</t>
  </si>
  <si>
    <r>
      <t xml:space="preserve">Indique a continuación las medidas de reducción, el ahorro energético previsto y las reducciones de emisiones que implicarán. Si no encuentra la medida entre las opciones disponibles, marque la opción </t>
    </r>
    <r>
      <rPr>
        <i/>
        <sz val="11"/>
        <color rgb="FF1F497D"/>
        <rFont val="Arial Narrow"/>
        <family val="2"/>
      </rPr>
      <t>Medidas genéricas-Otras</t>
    </r>
    <r>
      <rPr>
        <sz val="11"/>
        <color rgb="FF1F497D"/>
        <rFont val="Arial Narrow"/>
        <family val="2"/>
        <charset val="1"/>
      </rPr>
      <t xml:space="preserve"> y escríbala en la columna </t>
    </r>
    <r>
      <rPr>
        <i/>
        <sz val="11"/>
        <color rgb="FF1F497D"/>
        <rFont val="Arial Narrow"/>
        <family val="2"/>
      </rPr>
      <t>Otra medida</t>
    </r>
    <r>
      <rPr>
        <sz val="11"/>
        <color rgb="FF1F497D"/>
        <rFont val="Arial Narrow"/>
        <family val="2"/>
        <charset val="1"/>
      </rPr>
      <t>.</t>
    </r>
  </si>
  <si>
    <t>Edificio / Sede</t>
  </si>
  <si>
    <t>Área afectada</t>
  </si>
  <si>
    <t>Medida a aplicar</t>
  </si>
  <si>
    <t>Otra medida</t>
  </si>
  <si>
    <t>Energía ahorrada (kWh)</t>
  </si>
  <si>
    <t>Emisiones reducidas (kgCO2eq)</t>
  </si>
  <si>
    <t>Mejora de la envolvente</t>
  </si>
  <si>
    <t>Iluminación</t>
  </si>
  <si>
    <t>Climatización</t>
  </si>
  <si>
    <t>Equipos</t>
  </si>
  <si>
    <t>Generación eléctrica</t>
  </si>
  <si>
    <t>Refrigeración</t>
  </si>
  <si>
    <t>Transporte</t>
  </si>
  <si>
    <t>Medidas genéricas</t>
  </si>
  <si>
    <t>Absoluto</t>
  </si>
  <si>
    <t>Relativo o de intensidad</t>
  </si>
  <si>
    <t>Objectivo doble</t>
  </si>
  <si>
    <t>Sustitución de marcos y vidrios</t>
  </si>
  <si>
    <t>Aprovechamiento de luz natural</t>
  </si>
  <si>
    <t>Instalación de paneles solares térmicos</t>
  </si>
  <si>
    <t>Uso de regletas múltiples con interruptor o enchufe programable</t>
  </si>
  <si>
    <t>Instalación de sistemas de cogeneración</t>
  </si>
  <si>
    <t>Control de la temperatura de refrigeración</t>
  </si>
  <si>
    <t>Fomento de modos de transporte más respetuosos con el medio ambiente: Transporte público y/o bicicleta</t>
  </si>
  <si>
    <t>Mantenimiento adecuado de las instalaciones</t>
  </si>
  <si>
    <t>Reducción de infiltraciones a través de puertas y ventanas</t>
  </si>
  <si>
    <t>Sustitución de lámparas incandescentes por fluorescentes de bajo consumo</t>
  </si>
  <si>
    <t>Instalación de válvulas termostáticas en radiadores</t>
  </si>
  <si>
    <t>Apagado de los aparatos eléctricos cuando no se usan</t>
  </si>
  <si>
    <t>Instalación de paneles solares fotovoltaicos</t>
  </si>
  <si>
    <t>Mantenimiento de las puertas cerradas</t>
  </si>
  <si>
    <t>Gestión de rutas</t>
  </si>
  <si>
    <t>Instalación de sistemas de telegestión energética en los edificios</t>
  </si>
  <si>
    <t>Aislante de la envolvente</t>
  </si>
  <si>
    <t>Sustitución de lámparas halógenas convencionales por lámparas halógenas IRC</t>
  </si>
  <si>
    <t>Regulación de la temperatura de climatitzación</t>
  </si>
  <si>
    <t>Instalación de variadores de velocidad en motores</t>
  </si>
  <si>
    <t>Instalación de otros sistemas de generación eléctrica a partir de fuentes renovables</t>
  </si>
  <si>
    <t>Evitar sobrecargar las neveras</t>
  </si>
  <si>
    <t>Renovación del parque de vehículos por vehículos menos contaminantes</t>
  </si>
  <si>
    <t>Incorporación de buenas prácticas entre los empleados (sustitución de reuniones presenciales por video-conferencias, vestimenta adecuada a la temperatura, etc.)</t>
  </si>
  <si>
    <t>Cubiertas vegetales</t>
  </si>
  <si>
    <t>Sustitución de balastos electromagnéticos por balastos electrónicos en luminarias</t>
  </si>
  <si>
    <t>Substitución de caldera por otra más eficiente</t>
  </si>
  <si>
    <t>Uso de motores de alta eficiencia</t>
  </si>
  <si>
    <t>Evitar la proximidad de los equipos de refrigeración a fuentes de calor</t>
  </si>
  <si>
    <t>Formación en técnicas de conducción más eficiente</t>
  </si>
  <si>
    <t>Instalación de cortinas de aire en puertas exteriores</t>
  </si>
  <si>
    <t>Instalación de detectores de presencia en zonas de uso esporádico</t>
  </si>
  <si>
    <t>Uso de enfriamiento gratuito o freecooling</t>
  </si>
  <si>
    <t>Otras posibilidades de ahorro en motores</t>
  </si>
  <si>
    <t>Compra de equipos eficientes energéticamente</t>
  </si>
  <si>
    <t>Realización de las revisiones periódicas del vehículo</t>
  </si>
  <si>
    <t>Aprovechamiento de luz natural mediante sensores de luz</t>
  </si>
  <si>
    <t>Zonificación de las áreas a climatizar</t>
  </si>
  <si>
    <t>Utilización de herramientas informáticas para la monitorización de consumos</t>
  </si>
  <si>
    <t>Dejar espacio suficiente para la ventilación</t>
  </si>
  <si>
    <t>Cambio de neumáticos y comprobación regular del estado de los mismos</t>
  </si>
  <si>
    <t>Zonificación de la iluminación</t>
  </si>
  <si>
    <t>Aislamiento de circuito de distribución de climatitzación</t>
  </si>
  <si>
    <t>Control de las pérdidas (fugas) de refrigerante</t>
  </si>
  <si>
    <t>Hinchar los neumáticos con nitrógeno seco</t>
  </si>
  <si>
    <t>Iluminación con luces LED</t>
  </si>
  <si>
    <t>Sustitución de gasóleo o carbón por biomasa preferiblemente o gas natural</t>
  </si>
  <si>
    <t>Apagado del aire acondicionado cuando no es necesario</t>
  </si>
  <si>
    <t>Instalación de cortinas de plástico en las puertas de las cámaras frigoríficas</t>
  </si>
  <si>
    <t>Evitar cargas innecesarias en el vehículo</t>
  </si>
  <si>
    <t>Sustitución de lámparas de vapor de mercurio en iluminación exterior</t>
  </si>
  <si>
    <t>Optimitzación del rendimento de las calderas y asegurar un buen mantenimento</t>
  </si>
  <si>
    <t>Programación de revisiones periódicas de los equipos</t>
  </si>
  <si>
    <t>Revisar la aerodinámica del vehículo</t>
  </si>
  <si>
    <t>Limpieza regular de ventanas i luces</t>
  </si>
  <si>
    <t>Instalación de quemadores modulantes y sensores de oxígeno</t>
  </si>
  <si>
    <t>Sustitución de equipos por otros que funcionen con refrigerantes de menor PCG</t>
  </si>
  <si>
    <t>Sustitución de radiadores o aerotermos eléctricos por bombas de calor</t>
  </si>
  <si>
    <t>Tapado de condensadores exteriores de enfriadores y bombas de calor</t>
  </si>
  <si>
    <t>Sistemas radiantes</t>
  </si>
  <si>
    <t>Recuperadores de calor</t>
  </si>
  <si>
    <t>Instalación de energía geotérmica para climatitzación de edificios</t>
  </si>
  <si>
    <t>Uso de toldos y persianas</t>
  </si>
  <si>
    <t>Regulación del aire acondicionado a 26ºC en verano y 21ºC en invierno</t>
  </si>
  <si>
    <t>Consumo de combustibles en instalaciones fijas como calderas, turbinas, etc. que pertenecen o son controlados por la organización.</t>
  </si>
  <si>
    <r>
      <t>A.</t>
    </r>
    <r>
      <rPr>
        <sz val="12"/>
        <color rgb="FF808080"/>
        <rFont val="Arial Narrow"/>
        <family val="2"/>
        <charset val="1"/>
      </rPr>
      <t xml:space="preserve">   </t>
    </r>
    <r>
      <rPr>
        <sz val="12"/>
        <color rgb="FF003366"/>
        <rFont val="Arial Narrow"/>
        <family val="2"/>
        <charset val="1"/>
      </rPr>
      <t>Instalaciones fijas (calderas, motores estacionarios, etc.) NO sujetas a las obligaciones establecidas en la Ley 1/2005, de 9 de marzo, que regula el régimen del comercio de derechos de emisión de gases de efecto invernadero.</t>
    </r>
  </si>
  <si>
    <r>
      <t>B</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Instalaciones fijas (calderas, turbinas, hornos, etc.)  sujetas a las obligaciones establecidas en la Ley 1/2005, de 9 de marzo, que regula el régimen del comercio de derechos de emisión de gases de efecto invernadero.</t>
    </r>
  </si>
  <si>
    <t>A.    INSTALACIONES FIJAS (CALDERAS, MOTORES ESTACIONARIOS, ETC.) NO SUJETAS A LAS OBLIGACIONES ESTABLECIDAS EN LA LEY 1/2005, DE 9 DE MARZO</t>
  </si>
  <si>
    <t xml:space="preserve"> Tipo de Combustible</t>
  </si>
  <si>
    <t>Cantidad comb. (ud)</t>
  </si>
  <si>
    <t>Factores de emisión por defecte</t>
  </si>
  <si>
    <r>
      <t xml:space="preserve">Factores de emisión para combustible </t>
    </r>
    <r>
      <rPr>
        <b/>
        <i/>
        <sz val="10"/>
        <color rgb="FFFFFFFF"/>
        <rFont val="Arial Narrow"/>
        <family val="2"/>
      </rPr>
      <t>Otros (ud)</t>
    </r>
  </si>
  <si>
    <r>
      <t>Emisiones CO</t>
    </r>
    <r>
      <rPr>
        <b/>
        <vertAlign val="subscript"/>
        <sz val="10"/>
        <color rgb="FFFFFFFF"/>
        <rFont val="Arial Narrow"/>
        <family val="2"/>
      </rPr>
      <t>2</t>
    </r>
    <r>
      <rPr>
        <b/>
        <sz val="10"/>
        <color rgb="FFFFFFFF"/>
        <rFont val="Arial Narrow"/>
        <family val="2"/>
        <charset val="1"/>
      </rPr>
      <t xml:space="preserve">
(kg CO</t>
    </r>
    <r>
      <rPr>
        <b/>
        <vertAlign val="subscript"/>
        <sz val="10"/>
        <color rgb="FFFFFFFF"/>
        <rFont val="Arial Narrow"/>
        <family val="2"/>
        <charset val="1"/>
      </rPr>
      <t>2</t>
    </r>
    <r>
      <rPr>
        <b/>
        <sz val="10"/>
        <color rgb="FFFFFFFF"/>
        <rFont val="Arial Narrow"/>
        <family val="2"/>
        <charset val="1"/>
      </rPr>
      <t>)</t>
    </r>
  </si>
  <si>
    <r>
      <t>Emisiones CH</t>
    </r>
    <r>
      <rPr>
        <b/>
        <vertAlign val="subscript"/>
        <sz val="10"/>
        <color rgb="FFFFFFFF"/>
        <rFont val="Arial Narrow"/>
        <family val="2"/>
      </rPr>
      <t>4</t>
    </r>
    <r>
      <rPr>
        <b/>
        <sz val="10"/>
        <color rgb="FFFFFFFF"/>
        <rFont val="Arial Narrow"/>
        <family val="2"/>
        <charset val="1"/>
      </rPr>
      <t xml:space="preserve">
(g CH</t>
    </r>
    <r>
      <rPr>
        <b/>
        <vertAlign val="subscript"/>
        <sz val="10"/>
        <color rgb="FFFFFFFF"/>
        <rFont val="Arial Narrow"/>
        <family val="2"/>
      </rPr>
      <t>4</t>
    </r>
    <r>
      <rPr>
        <b/>
        <sz val="10"/>
        <color rgb="FFFFFFFF"/>
        <rFont val="Arial Narrow"/>
        <family val="2"/>
        <charset val="1"/>
      </rPr>
      <t>)</t>
    </r>
  </si>
  <si>
    <r>
      <t>Emisiones N</t>
    </r>
    <r>
      <rPr>
        <b/>
        <vertAlign val="subscript"/>
        <sz val="10"/>
        <color rgb="FFFFFFFF"/>
        <rFont val="Arial Narrow"/>
        <family val="2"/>
      </rPr>
      <t>2</t>
    </r>
    <r>
      <rPr>
        <b/>
        <sz val="10"/>
        <color rgb="FFFFFFFF"/>
        <rFont val="Arial Narrow"/>
        <family val="2"/>
        <charset val="1"/>
      </rPr>
      <t>O
(g N</t>
    </r>
    <r>
      <rPr>
        <b/>
        <vertAlign val="subscript"/>
        <sz val="10"/>
        <color rgb="FFFFFFFF"/>
        <rFont val="Arial Narrow"/>
        <family val="2"/>
        <charset val="1"/>
      </rPr>
      <t>2</t>
    </r>
    <r>
      <rPr>
        <b/>
        <sz val="10"/>
        <color rgb="FFFFFFFF"/>
        <rFont val="Arial Narrow"/>
        <family val="2"/>
      </rPr>
      <t>O</t>
    </r>
    <r>
      <rPr>
        <b/>
        <sz val="10"/>
        <color rgb="FFFFFFFF"/>
        <rFont val="Arial Narrow"/>
        <family val="2"/>
        <charset val="1"/>
      </rPr>
      <t>)</t>
    </r>
  </si>
  <si>
    <r>
      <t>Emisiones totales
(kg CO</t>
    </r>
    <r>
      <rPr>
        <b/>
        <vertAlign val="subscript"/>
        <sz val="10"/>
        <color rgb="FFFFFFFF"/>
        <rFont val="Arial Narrow"/>
        <family val="2"/>
        <charset val="1"/>
      </rPr>
      <t>2</t>
    </r>
    <r>
      <rPr>
        <b/>
        <sz val="10"/>
        <color rgb="FFFFFFFF"/>
        <rFont val="Arial Narrow"/>
        <family val="2"/>
        <charset val="1"/>
      </rPr>
      <t xml:space="preserve">eq) </t>
    </r>
  </si>
  <si>
    <t xml:space="preserve">                                          CATEGORÍA 1: CONSUMO DE COMBUSTIBLES FÓSILES EN INSTALACIONES FIJAS</t>
  </si>
  <si>
    <t>* Factor de emisión del gas natural expresado en kgCO2/kWhPCS</t>
  </si>
  <si>
    <t>B.    INSTALACIONES FIJAS (CALDERAS, TURBINAS, HORNOS, ETC.) SUJETAS A LAS OBLIGACIONES ESTABLECIDAS EN LA LEY 1/2005, DE 9 DE MARZO</t>
  </si>
  <si>
    <t>Categoria de actividad (según Anejo I de la Ley 1/2005, de 9 de marzo)</t>
  </si>
  <si>
    <t>Instalación</t>
  </si>
  <si>
    <t>Emisiones verificadas Ley 1/2005</t>
  </si>
  <si>
    <t>1. Combustión en instalaciones (PTN &gt; 20 MW)</t>
  </si>
  <si>
    <t>2. Refinería de petróleo</t>
  </si>
  <si>
    <t>3. Producción de coque</t>
  </si>
  <si>
    <t>4. Calcinación o sinterización, incluida la peletización, de minerales metálicos, incluido el mineral sulfuroso</t>
  </si>
  <si>
    <t>5. Producción de arrabio o de acero (instalaciones colada continua &gt; de 2,5 t/h)</t>
  </si>
  <si>
    <t>6. Producción o transformación de metales férreos (PTN &gt; 20 MW)</t>
  </si>
  <si>
    <t xml:space="preserve">7. Producción de aluminio primario </t>
  </si>
  <si>
    <t>8. Producción de aluminio secundario (PTN &gt; 20 MW)</t>
  </si>
  <si>
    <t>9. Producción o transformación de metales no férreos (PTN &gt; 20 MW)</t>
  </si>
  <si>
    <t>10. Fabricación de cemento sin pulverizar («clinker») con producción &gt; 50 t/día</t>
  </si>
  <si>
    <t>11. Producción de cal o calcinación de dolomita o magnesita (producción &gt; 50 t/día)</t>
  </si>
  <si>
    <t>12. Fabricación de vidrio incluida la fibra de vidrio (capacidad de fusión &gt; 20 t/día)</t>
  </si>
  <si>
    <t>13. Fabricación de productos cerámicos (producción &gt; 75 t/día)</t>
  </si>
  <si>
    <t>14. Fabricación de material aislante de lana mineral utilizando cristal, roca o escoria (producción &gt; 20 t/día)</t>
  </si>
  <si>
    <t>15. Secado o calcinación de yeso o producción de placas de yeso laminado y otros productos de yeso (PTN &gt;20 MW)</t>
  </si>
  <si>
    <t>16. Fabricación de pasta de papel</t>
  </si>
  <si>
    <t>17. Papel o cartón (producción &gt; 20 t/día)</t>
  </si>
  <si>
    <t>18. Producción de negro de humo</t>
  </si>
  <si>
    <t>19. Producción de ácido nítrico</t>
  </si>
  <si>
    <t>20. Producción de ácido adípico</t>
  </si>
  <si>
    <t>21. Producción de ácido de glioxal y ácido glioxílico</t>
  </si>
  <si>
    <t>22. Producción de amoníaco</t>
  </si>
  <si>
    <t>23. Fabricación de productos químicos orgánicos en bruto (producción &gt; 100 t/día)</t>
  </si>
  <si>
    <t>24. Producción de hidrógeno (H2) y gas de síntesis (producción &gt; 25 t/día)</t>
  </si>
  <si>
    <t>25. Producción de carbonato sódico (Na2CO3) y bicarbonato de sodio (NaHCO3)</t>
  </si>
  <si>
    <t>26. Captura de gases de efecto invernadero (Directiva 2009/31/CE)</t>
  </si>
  <si>
    <t>27. Transporte de gases de efecto invernadero (Directiva 2009/31/CE)</t>
  </si>
  <si>
    <t>28. Almacenamiento geológico de gases de efecto invernadero (Directiva 2009/31/CE)</t>
  </si>
  <si>
    <t>29. Aviación</t>
  </si>
  <si>
    <t>Gasóleo C (l)</t>
  </si>
  <si>
    <t>Gasóleo B (l)</t>
  </si>
  <si>
    <t>Fuelóleo (l)</t>
  </si>
  <si>
    <t>Queroseno (l)</t>
  </si>
  <si>
    <t>Gas propano (kg)</t>
  </si>
  <si>
    <t>Gas butano (kg)</t>
  </si>
  <si>
    <t>Gas manufacturado (kg)</t>
  </si>
  <si>
    <t>Biomasa madera (kg)**</t>
  </si>
  <si>
    <t>Biomasa pellets (kg)**</t>
  </si>
  <si>
    <t>Biomasa astillas (kg)**</t>
  </si>
  <si>
    <t>Biomasa cáscara f. secos (kg)**</t>
  </si>
  <si>
    <t>Biomasa hueso aceituna (kg)**</t>
  </si>
  <si>
    <t>Carbón vegetal (kg)**</t>
  </si>
  <si>
    <t>Coque de petróleo (kg)</t>
  </si>
  <si>
    <t>Coque de carbón (kg)</t>
  </si>
  <si>
    <t>Otros (ud)</t>
  </si>
  <si>
    <r>
      <t>Gasóleo (</t>
    </r>
    <r>
      <rPr>
        <sz val="10"/>
        <color theme="1"/>
        <rFont val="Calibri"/>
        <family val="2"/>
        <scheme val="minor"/>
      </rPr>
      <t>l)</t>
    </r>
  </si>
  <si>
    <t>Gasóleo (l)</t>
  </si>
  <si>
    <t>Gasóleo (km)</t>
  </si>
  <si>
    <t>Transporte ferroviario</t>
  </si>
  <si>
    <t>Transporte marítimo</t>
  </si>
  <si>
    <t>Transporte aéreo</t>
  </si>
  <si>
    <t>Gasolina para aviación (l)</t>
  </si>
  <si>
    <t>Maquinaria agrícola</t>
  </si>
  <si>
    <t>Maquinaria forestal</t>
  </si>
  <si>
    <t>Dióxido de Carbono</t>
  </si>
  <si>
    <t>Metano</t>
  </si>
  <si>
    <t>Óxido nitroso</t>
  </si>
  <si>
    <t>Hexafluoruro de azufre</t>
  </si>
  <si>
    <t>Trifluoruro de nitrógeno</t>
  </si>
  <si>
    <t>Isoflurano</t>
  </si>
  <si>
    <t>Desflurano</t>
  </si>
  <si>
    <t>Sevoflurano</t>
  </si>
  <si>
    <t>Hexafluoroetano</t>
  </si>
  <si>
    <t>Octofluorpropano</t>
  </si>
  <si>
    <t>Producción de cemento</t>
  </si>
  <si>
    <t>Producción de cal</t>
  </si>
  <si>
    <t>Producción de vidrio (descarbonatación)</t>
  </si>
  <si>
    <t>Producción cerámica (baldosas, ladrillos y tejas)</t>
  </si>
  <si>
    <t>Otros usos de carbonato sódico (calcinación)</t>
  </si>
  <si>
    <t>Fabricación de magnesitas no metalúrgica</t>
  </si>
  <si>
    <t>Producción de amoniaco</t>
  </si>
  <si>
    <t>Producción de ácido nítrico</t>
  </si>
  <si>
    <t>Producción de caprolactama</t>
  </si>
  <si>
    <t>Producción de carburos</t>
  </si>
  <si>
    <t>Producción de carbonato sódico</t>
  </si>
  <si>
    <t>Industria petroquímica y negro de humo</t>
  </si>
  <si>
    <t>Procesos agrícolas</t>
  </si>
  <si>
    <t>Tratamiento de residuos y/o aiguas residuales</t>
  </si>
  <si>
    <t>Aire comprimido</t>
  </si>
  <si>
    <t>Frío</t>
  </si>
  <si>
    <t xml:space="preserve">                                          CATEGORÍA 1: CONSUMO DE COMBUSTIBLES FÓSILES EN VEHÍCULOS Y MAQUINARIA</t>
  </si>
  <si>
    <t>Consumo de combustibles en equipos de transporte, como vehículos a motor, camiones, barcos, que pertenecen o están controlados por la organización. Además, se incluyen en esta pestaña les consumos de combustible de maquinaria móvil (tractores, motosierras, etc.)</t>
  </si>
  <si>
    <r>
      <t>A.</t>
    </r>
    <r>
      <rPr>
        <sz val="12"/>
        <color rgb="FF808080"/>
        <rFont val="Arial Narrow"/>
        <family val="2"/>
        <charset val="1"/>
      </rPr>
      <t xml:space="preserve">   </t>
    </r>
    <r>
      <rPr>
        <sz val="12"/>
        <color rgb="FF003366"/>
        <rFont val="Arial Narrow"/>
        <family val="2"/>
        <charset val="1"/>
      </rPr>
      <t>Transporte por carretera</t>
    </r>
  </si>
  <si>
    <r>
      <t>B</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Transporte ferroviario, marítimo y aéreo que controla la organización</t>
    </r>
  </si>
  <si>
    <r>
      <rPr>
        <b/>
        <sz val="12"/>
        <color rgb="FF0066CC"/>
        <rFont val="Arial Narrow"/>
        <family val="2"/>
      </rPr>
      <t>C</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Funcionamiento de maquinaria móvil (tractores, motosierras, etc.)</t>
    </r>
  </si>
  <si>
    <t>A.   TRANSPORTE POR CARRETERA (VEHÍCULOS DE COMBUSTIÓN)</t>
  </si>
  <si>
    <r>
      <rPr>
        <u/>
        <sz val="12"/>
        <color rgb="FF1F497D"/>
        <rFont val="Arial Narrow"/>
        <family val="2"/>
      </rPr>
      <t>Tipo de combustible</t>
    </r>
    <r>
      <rPr>
        <sz val="12"/>
        <color rgb="FF1F497D"/>
        <rFont val="Arial Narrow"/>
        <family val="2"/>
        <charset val="1"/>
      </rPr>
      <t>: a partir del año 2019, y debido a la entrada en vigor del Real Decreto 639/2016, de 9 de diciembre, las opciones correctas de "Gasolina" y "Gasoil" a escoger en el desplegable son las mezclas de estos combustibles con la correspondiente proporción "bio" (E5, B7, etc.).
Si en su factura aparece el dato de combustible como gasolina o gasoil A sin especificar la proporción de biocombustible, deberá escoger la opción más conservadora que son E5 y B7 respectivamente.</t>
    </r>
  </si>
  <si>
    <r>
      <rPr>
        <u/>
        <sz val="12"/>
        <color rgb="FF1F497D"/>
        <rFont val="Arial Narrow"/>
        <family val="2"/>
      </rPr>
      <t>Opciones de cálculo</t>
    </r>
    <r>
      <rPr>
        <sz val="12"/>
        <color rgb="FF1F497D"/>
        <rFont val="Arial Narrow"/>
        <family val="2"/>
        <charset val="1"/>
      </rPr>
      <t>: únicamente deberá cumplimentar una de las dos opciones, A.1 o A.2, para cada vehículo, en función de los datos disponibles (si cumplimenta las dos, estará duplicando emisiones).</t>
    </r>
  </si>
  <si>
    <t>Opción A.1: Cantidad de combustible consumido</t>
  </si>
  <si>
    <t>Edificio / Sede al que está
asociado el vehículo</t>
  </si>
  <si>
    <t>Categoría de vehículo</t>
  </si>
  <si>
    <t>Factores de emisión por defecto</t>
  </si>
  <si>
    <r>
      <t>Emisiones totales A.1
(kg CO</t>
    </r>
    <r>
      <rPr>
        <b/>
        <vertAlign val="subscript"/>
        <sz val="10"/>
        <color rgb="FFFFFFFF"/>
        <rFont val="Arial Narrow"/>
        <family val="2"/>
        <charset val="1"/>
      </rPr>
      <t>2</t>
    </r>
    <r>
      <rPr>
        <b/>
        <sz val="10"/>
        <color rgb="FFFFFFFF"/>
        <rFont val="Arial Narrow"/>
        <family val="2"/>
        <charset val="1"/>
      </rPr>
      <t xml:space="preserve">eq) </t>
    </r>
  </si>
  <si>
    <r>
      <rPr>
        <u/>
        <sz val="12"/>
        <color rgb="FF1F497D"/>
        <rFont val="Arial Narrow"/>
        <family val="2"/>
      </rPr>
      <t>Método de propulsión</t>
    </r>
    <r>
      <rPr>
        <sz val="12"/>
        <color rgb="FF1F497D"/>
        <rFont val="Arial Narrow"/>
        <family val="2"/>
        <charset val="1"/>
      </rPr>
      <t xml:space="preserve">: en el caso de tratarse de vehículos eléctricos o híbridos, la parte de consumo de combustible se debe indicar en esta pestaña. La parte de consumo eléctrico se debe indicar en la pestaña </t>
    </r>
    <r>
      <rPr>
        <i/>
        <sz val="12"/>
        <color rgb="FF1F497D"/>
        <rFont val="Arial Narrow"/>
        <family val="2"/>
      </rPr>
      <t>2_Categoría 2</t>
    </r>
    <r>
      <rPr>
        <sz val="12"/>
        <color rgb="FF1F497D"/>
        <rFont val="Arial Narrow"/>
        <family val="2"/>
        <charset val="1"/>
      </rPr>
      <t xml:space="preserve"> en el apartado B.</t>
    </r>
  </si>
  <si>
    <t>Opción A.2: Kilómetros recorridos</t>
  </si>
  <si>
    <t>Distancia recorrida (km)</t>
  </si>
  <si>
    <r>
      <t>Emisiones totales A.2
(kg CO</t>
    </r>
    <r>
      <rPr>
        <b/>
        <vertAlign val="subscript"/>
        <sz val="11"/>
        <color rgb="FFFFFFFF"/>
        <rFont val="Arial Narrow"/>
        <family val="2"/>
        <charset val="1"/>
      </rPr>
      <t>2</t>
    </r>
    <r>
      <rPr>
        <b/>
        <sz val="11"/>
        <color rgb="FFFFFFFF"/>
        <rFont val="Arial Narrow"/>
        <family val="2"/>
        <charset val="1"/>
      </rPr>
      <t>eq)</t>
    </r>
  </si>
  <si>
    <t>B.   TRANSPORTE FERROVIARIO, MARÍTIMO Y AÉREO EN VEHÍCULOS QUE LA ORGANIZACIÓN CONTROLA</t>
  </si>
  <si>
    <r>
      <t xml:space="preserve">En este apartado solo se han de introducir los datos de consumo de los ferrocarriles (tren, metro, tranvía), embarcaciones y/o aeronaves que sean propiedad de la organización o sobre los que tengan control.
No se han de considerar en este apartado los viajes </t>
    </r>
    <r>
      <rPr>
        <i/>
        <sz val="12"/>
        <color rgb="FF1F497D"/>
        <rFont val="Arial Narrow"/>
        <family val="2"/>
      </rPr>
      <t>in itinere</t>
    </r>
    <r>
      <rPr>
        <sz val="12"/>
        <color rgb="FF1F497D"/>
        <rFont val="Arial Narrow"/>
        <family val="2"/>
      </rPr>
      <t xml:space="preserve"> de los trabajadores, los viajes de negocios en medios que no sean propios, etc.</t>
    </r>
  </si>
  <si>
    <r>
      <t xml:space="preserve">Factors de emisión para combustible </t>
    </r>
    <r>
      <rPr>
        <b/>
        <i/>
        <sz val="10"/>
        <color rgb="FFFFFFFF"/>
        <rFont val="Arial Narrow"/>
        <family val="2"/>
      </rPr>
      <t>Otros (ud)</t>
    </r>
  </si>
  <si>
    <r>
      <t xml:space="preserve">En el caso del transporte ferroviario, el consumo de electricidad se ha de indicar en la pestaña </t>
    </r>
    <r>
      <rPr>
        <i/>
        <sz val="12"/>
        <color rgb="FF1F497D"/>
        <rFont val="Arial Narrow"/>
        <family val="2"/>
      </rPr>
      <t>2_Categoría 2</t>
    </r>
    <r>
      <rPr>
        <sz val="12"/>
        <color rgb="FF1F497D"/>
        <rFont val="Arial Narrow"/>
        <family val="2"/>
      </rPr>
      <t>.</t>
    </r>
  </si>
  <si>
    <t>C.   FUNCIONAMIENTO DE MAQUINARIA (TRACTORES, MOTOSIERRAS, ETC.)</t>
  </si>
  <si>
    <t>Tipo de maquinaria</t>
  </si>
  <si>
    <t>Rellenar en caso que la organización, para el desarrollo de su actividad, realice procesos con emisiones de GEI asociadas a actividades biológicas, mecánicas o otras que no provengan de la combustión directa de combustibles fósiles o de fugas de equipos y sistemas de almacenaje y transporte. Esta categoría comprende los siguientes procesos:
A. Emisiones directas relacionadas con procesos:
      A.1. Procesos industriales.
      A.2. Procesos agrícolas (putrefacción y fermentación, ganado, purines, aplicación de fertilizantes de nitrógeno, etc.).
      A.3. Procesos de tratamiento de residuos y de aiguas residuales.
B. Emisiones directas causadas por el uso del suelo, cambios en el uso del suelo y la silvicultura.</t>
  </si>
  <si>
    <t xml:space="preserve">                                           CATEGORÍA 1: EMISIONES DIRECTAS RELACIONADAS CON LOS PROCESOS Y POR USOS DEL SUELO</t>
  </si>
  <si>
    <t>A.  EMISIONES DIRECTAS RELACIONADAS CON PROCESOS</t>
  </si>
  <si>
    <t>Edificio / Sede / Centro
de Trabajo</t>
  </si>
  <si>
    <t>Tipo de proceso</t>
  </si>
  <si>
    <t>Producción anual</t>
  </si>
  <si>
    <r>
      <t>Emisiones parciales
(kg CO</t>
    </r>
    <r>
      <rPr>
        <b/>
        <vertAlign val="subscript"/>
        <sz val="10"/>
        <color rgb="FFFFFFFF"/>
        <rFont val="Arial Narrow"/>
        <family val="2"/>
        <charset val="1"/>
      </rPr>
      <t>2</t>
    </r>
    <r>
      <rPr>
        <b/>
        <sz val="10"/>
        <color rgb="FFFFFFFF"/>
        <rFont val="Arial Narrow"/>
        <family val="2"/>
        <charset val="1"/>
      </rPr>
      <t>eq)</t>
    </r>
  </si>
  <si>
    <t>Cantidad</t>
  </si>
  <si>
    <t>Unidad</t>
  </si>
  <si>
    <t>B.  EMISIONES DIRECTAS CAUSADAS POR EL USO DEL SUELO, LOS CAMBIOS EN EL USO DEL SUELO Y LA SILVICULTURA</t>
  </si>
  <si>
    <t>Descripción</t>
  </si>
  <si>
    <t>Indicador (superficie, nº pies)</t>
  </si>
  <si>
    <t xml:space="preserve">                                          CATEGORÍA 1: EMISIONES FUGITIVAS</t>
  </si>
  <si>
    <t>Fugas de gases de efecto invernadero que se producen en instalaciones de climatización y/o refrigeración, sistemas de protección contra incendios (extintores), equipos de conmutación de alta tensión, etc. que sean propiedad de la organización o estén bajo su control.</t>
  </si>
  <si>
    <r>
      <t>A.</t>
    </r>
    <r>
      <rPr>
        <sz val="12"/>
        <color rgb="FF808080"/>
        <rFont val="Arial Narrow"/>
        <family val="2"/>
        <charset val="1"/>
      </rPr>
      <t xml:space="preserve">   </t>
    </r>
    <r>
      <rPr>
        <sz val="12"/>
        <color rgb="FF003366"/>
        <rFont val="Arial Narrow"/>
        <family val="2"/>
        <charset val="1"/>
      </rPr>
      <t>Equipos de climatización / refrigreración: fugas de equipos de climatización y/o refrigeración que utilicen gases de efecto invernadero y sucedan durante su uso o durante las tareas de mantenimento.</t>
    </r>
  </si>
  <si>
    <r>
      <t>B</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Fugas en equipos de conmutación de alta tensión, y fugas y/o uso de extintores. También se consideran en esta categoría las emisiones de determinados gases que se liberan como consecuencia de su uso como N</t>
    </r>
    <r>
      <rPr>
        <vertAlign val="subscript"/>
        <sz val="12"/>
        <color rgb="FF003366"/>
        <rFont val="Arial Narrow"/>
        <family val="2"/>
      </rPr>
      <t>2</t>
    </r>
    <r>
      <rPr>
        <sz val="12"/>
        <color rgb="FF003366"/>
        <rFont val="Arial Narrow"/>
        <family val="2"/>
        <charset val="1"/>
      </rPr>
      <t>O en gases anestésicos,</t>
    </r>
  </si>
  <si>
    <r>
      <t xml:space="preserve">  </t>
    </r>
    <r>
      <rPr>
        <sz val="12"/>
        <color rgb="FF808080"/>
        <rFont val="Arial Narrow"/>
        <family val="2"/>
        <charset val="1"/>
      </rPr>
      <t xml:space="preserve">    </t>
    </r>
    <r>
      <rPr>
        <sz val="12"/>
        <color rgb="FF003366"/>
        <rFont val="Arial Narrow"/>
        <family val="2"/>
        <charset val="1"/>
      </rPr>
      <t>N</t>
    </r>
    <r>
      <rPr>
        <vertAlign val="subscript"/>
        <sz val="12"/>
        <color rgb="FF003366"/>
        <rFont val="Arial Narrow"/>
        <family val="2"/>
      </rPr>
      <t>2</t>
    </r>
    <r>
      <rPr>
        <sz val="12"/>
        <color rgb="FF003366"/>
        <rFont val="Arial Narrow"/>
        <family val="2"/>
        <charset val="1"/>
      </rPr>
      <t>O en gases propelentes en aerosoles alimentarios, etc.</t>
    </r>
  </si>
  <si>
    <t>A.    EQUIPOS DE CLIMATIZACIÓN / REFRIGERACIÓN</t>
  </si>
  <si>
    <t>Refrigerante de cada equipo</t>
  </si>
  <si>
    <t xml:space="preserve"> Tipo de equipo</t>
  </si>
  <si>
    <t>Carga inicial del equipo (kg)</t>
  </si>
  <si>
    <t xml:space="preserve">Recarga anual del equipo (kg) </t>
  </si>
  <si>
    <r>
      <t>Emisiones
(kg CO</t>
    </r>
    <r>
      <rPr>
        <b/>
        <vertAlign val="subscript"/>
        <sz val="10"/>
        <color rgb="FFFFFFFF"/>
        <rFont val="Arial Narrow"/>
        <family val="2"/>
        <charset val="1"/>
      </rPr>
      <t>2</t>
    </r>
    <r>
      <rPr>
        <b/>
        <sz val="10"/>
        <color rgb="FFFFFFFF"/>
        <rFont val="Arial Narrow"/>
        <family val="2"/>
        <charset val="1"/>
      </rPr>
      <t>eq)</t>
    </r>
  </si>
  <si>
    <t>Nombre del gas o 
de la mezcla</t>
  </si>
  <si>
    <t>OTRAS MEZCLAS</t>
  </si>
  <si>
    <t>Fórmula  química</t>
  </si>
  <si>
    <t>* En caso de considerar otros gases puros (fluorados y no fluorados) no incluidos en el listado, puede consultar su PCA en los Anejos I, II y IV del Reglamento (UE) N° 517/2014 del Parlamento Europeo y del Consejo, de 16 de abril de 2014, sobre los gases fluorados de efecto invernadero y por el cual se deroga el Reglamento (CE) N° 842/2006. Así mismo, si incluye en el cálculo otras mezclas no contempladas en el listado, deberá calcular su PCA utilizando los PCA de cada uno de sus componentes y en función de la proporción en que aparezcan en la mezcla.</t>
  </si>
  <si>
    <t>Nota: las emisiones calculadas en este apartado se deben a fugas que hayan podido producirse durante años anteriores pero no han sido registradas hasta el año en que se realiza su recarga.</t>
  </si>
  <si>
    <t>B.    OTROS</t>
  </si>
  <si>
    <t xml:space="preserve">Recarga / Uso (kg) </t>
  </si>
  <si>
    <t xml:space="preserve">                                           CATEGORÍA 2: ELECTRICIDAD Y OTRAS ENERGÍAS ILLES BALEARS</t>
  </si>
  <si>
    <t>Rellenar en caso de que la organización, para el desarrollo de su actividad, consuma electricidad contratada, disponga de vehículos eléctricos y/o híbridos enchufables, y/o disponga de un suministro de calor, vapor, frío o aire comprimido.</t>
  </si>
  <si>
    <t>A. CONSUMO DE ELECTRICIDAD EN EDIFICIOS</t>
  </si>
  <si>
    <r>
      <rPr>
        <sz val="12"/>
        <color rgb="FF1F497D"/>
        <rFont val="Arial Narrow"/>
        <family val="2"/>
      </rPr>
      <t xml:space="preserve">En el siguiente cuadro tendrá que reflejar si la electricidad contratada dispone de </t>
    </r>
    <r>
      <rPr>
        <b/>
        <sz val="12"/>
        <color rgb="FF1F497D"/>
        <rFont val="Arial Narrow"/>
        <family val="2"/>
      </rPr>
      <t>certificado de Garantía de Origen (*GdO) con procedencia de instalaciones situadas en las Illes Balears. Los dos posibles valores que puede tomar el factor de emisión son:
- Si la energía se produce a partir de una instalación de generación situada en las Illes Balears, la opción a elegir es *GdO origen renovable Illes Balears. Se tendrá que acreditar que el origen de la energía proviene de instalaciones productoras situadas en las Illes Balears. En este caso, el factor de emisión que se aplica es igual a cero.
- Por el resto de tipo de contrato, el factor de emisión que se aplica al consumo de electricidad es igual al factor de emisión del mix eléctrico de las Illes Balears del año correspondiente.</t>
    </r>
  </si>
  <si>
    <t xml:space="preserve">    Nombre de la comercializadora suministradora de energía</t>
  </si>
  <si>
    <t>¿Dispone de Garantía de Origen renovable (GdO) con procedencia de instalaciones situadas en las Illes Balears?</t>
  </si>
  <si>
    <r>
      <t xml:space="preserve"> Datos de consumo </t>
    </r>
    <r>
      <rPr>
        <b/>
        <sz val="9"/>
        <color rgb="FFFFFFFF"/>
        <rFont val="Arial Narrow"/>
        <family val="2"/>
        <charset val="1"/>
      </rPr>
      <t>(kWh)</t>
    </r>
  </si>
  <si>
    <r>
      <t xml:space="preserve">Factor emisión
</t>
    </r>
    <r>
      <rPr>
        <b/>
        <sz val="9"/>
        <color rgb="FFFFFFFF"/>
        <rFont val="Arial Narrow"/>
        <family val="2"/>
        <charset val="1"/>
      </rPr>
      <t>(kg CO</t>
    </r>
    <r>
      <rPr>
        <b/>
        <vertAlign val="subscript"/>
        <sz val="9"/>
        <color rgb="FFFFFFFF"/>
        <rFont val="Arial Narrow"/>
        <family val="2"/>
        <charset val="1"/>
      </rPr>
      <t>2</t>
    </r>
    <r>
      <rPr>
        <b/>
        <sz val="9"/>
        <color rgb="FFFFFFFF"/>
        <rFont val="Arial Narrow"/>
        <family val="2"/>
        <charset val="1"/>
      </rPr>
      <t>/kWh)</t>
    </r>
  </si>
  <si>
    <r>
      <t>Emisiones totales
(kg CO</t>
    </r>
    <r>
      <rPr>
        <b/>
        <vertAlign val="subscript"/>
        <sz val="11"/>
        <color rgb="FFFFFFFF"/>
        <rFont val="Arial Narrow"/>
        <family val="2"/>
        <charset val="1"/>
      </rPr>
      <t>2</t>
    </r>
    <r>
      <rPr>
        <b/>
        <sz val="11"/>
        <color rgb="FFFFFFFF"/>
        <rFont val="Arial Narrow"/>
        <family val="2"/>
        <charset val="1"/>
      </rPr>
      <t>)</t>
    </r>
  </si>
  <si>
    <r>
      <t xml:space="preserve">Se excluyen las emisiones derivadas de la electricidad comprada para ser revendida y las emisiones procedentes de la transmisión y distribución de la electricidad. Estas emisiones són opcionales y se incluirían en la pestaña </t>
    </r>
    <r>
      <rPr>
        <i/>
        <sz val="12"/>
        <color rgb="FF1F497D"/>
        <rFont val="Arial Narrow"/>
        <family val="2"/>
      </rPr>
      <t>3_Categorías 3-6</t>
    </r>
    <r>
      <rPr>
        <sz val="12"/>
        <color rgb="FF1F497D"/>
        <rFont val="Arial Narrow"/>
        <family val="2"/>
        <charset val="1"/>
      </rPr>
      <t>.</t>
    </r>
  </si>
  <si>
    <t>B. CONSUMO DE ELECTRICIDAD EN VEHÍCULOS ELÉCTRICOS Y/O HÍBRIDOS ENCHUFABLES</t>
  </si>
  <si>
    <r>
      <t xml:space="preserve">En caso de realizarse recargas de </t>
    </r>
    <r>
      <rPr>
        <b/>
        <sz val="12"/>
        <color rgb="FF1F497D"/>
        <rFont val="Arial Narrow"/>
        <family val="2"/>
      </rPr>
      <t>coches eléctricos</t>
    </r>
    <r>
      <rPr>
        <sz val="12"/>
        <color rgb="FF1F497D"/>
        <rFont val="Arial Narrow"/>
        <family val="2"/>
        <charset val="1"/>
      </rPr>
      <t xml:space="preserve"> o </t>
    </r>
    <r>
      <rPr>
        <b/>
        <sz val="12"/>
        <color rgb="FF1F497D"/>
        <rFont val="Arial Narrow"/>
        <family val="2"/>
      </rPr>
      <t>híbridos enchufables</t>
    </r>
    <r>
      <rPr>
        <sz val="12"/>
        <color rgb="FF1F497D"/>
        <rFont val="Arial Narrow"/>
        <family val="2"/>
        <charset val="1"/>
      </rPr>
      <t xml:space="preserve"> en electrolineras o puntos de recarga públicos, tendrá que indicar la opción “Otras” si desconoce cuál es la comercializadora que suministra la electricidad. Si las recargas se realizan en el </t>
    </r>
    <r>
      <rPr>
        <b/>
        <sz val="12"/>
        <color rgb="FF1F497D"/>
        <rFont val="Arial Narrow"/>
        <family val="2"/>
      </rPr>
      <t>puesto de trabajo</t>
    </r>
    <r>
      <rPr>
        <sz val="12"/>
        <color rgb="FF1F497D"/>
        <rFont val="Arial Narrow"/>
        <family val="2"/>
        <charset val="1"/>
      </rPr>
      <t xml:space="preserve"> pueden darse dos circunstancias:</t>
    </r>
  </si>
  <si>
    <t>- La factura de electricidad incluye además de los consumos del edificio, los consumos de los puntos de recarga para vehículos del garaje (único CUP): en este caso no dispondrá del dato desglosado para vehículos y edificio y tendrá que incluir el dato global en el primer apartado de esta pestaña.
- Existen *CUPS independientes para los consumos del edificio y para los puntos de recarga de los vehículos: en este caso tendrá que rellenar los dos apartados de esta pestaña a partir de las facturas de los diferentes *CUPS.</t>
  </si>
  <si>
    <t>Edificio / Sede asociado al vehículo</t>
  </si>
  <si>
    <t>Vehículo eléctrico o híbrido enchufable</t>
  </si>
  <si>
    <t>Nombre de la comercializadora suministradora de energía</t>
  </si>
  <si>
    <r>
      <t xml:space="preserve"> Datos de consumo (</t>
    </r>
    <r>
      <rPr>
        <b/>
        <sz val="9"/>
        <color rgb="FFFFFFFF"/>
        <rFont val="Arial Narrow"/>
        <family val="2"/>
        <charset val="1"/>
      </rPr>
      <t>kWh)</t>
    </r>
  </si>
  <si>
    <r>
      <t xml:space="preserve">Factor emisión
 </t>
    </r>
    <r>
      <rPr>
        <b/>
        <sz val="9"/>
        <color rgb="FFFFFFFF"/>
        <rFont val="Arial Narrow"/>
        <family val="2"/>
        <charset val="1"/>
      </rPr>
      <t>(kg CO</t>
    </r>
    <r>
      <rPr>
        <b/>
        <vertAlign val="subscript"/>
        <sz val="9"/>
        <color rgb="FFFFFFFF"/>
        <rFont val="Arial Narrow"/>
        <family val="2"/>
        <charset val="1"/>
      </rPr>
      <t>2</t>
    </r>
    <r>
      <rPr>
        <b/>
        <sz val="9"/>
        <color rgb="FFFFFFFF"/>
        <rFont val="Arial Narrow"/>
        <family val="2"/>
        <charset val="1"/>
      </rPr>
      <t>/kWh)</t>
    </r>
  </si>
  <si>
    <t>C. CONSUMO DE CALOR, VAPOR, FRÍO O AIRE COMPRIMIDO</t>
  </si>
  <si>
    <t>En este caso, no se proporcionan los valores de los factores de emisión. La organización deberá de solicitar el dato correspondiente a la compañía suministradora de calor, vapor, frío o aire comprimido.</t>
  </si>
  <si>
    <t>Tipo de energía adquirida</t>
  </si>
  <si>
    <t>Nombre de la compañía suministradora de energía</t>
  </si>
  <si>
    <t xml:space="preserve">                                           CATEGORÍA 2: ELECTRICIDAD Y OTRAS ENERGÍAS ESPAÑA</t>
  </si>
  <si>
    <r>
      <t xml:space="preserve">En el siguiente cuadro tendrá que reflejar si la electricidad contratada dispone de </t>
    </r>
    <r>
      <rPr>
        <b/>
        <sz val="12"/>
        <color rgb="FF1F497D"/>
        <rFont val="Arial Narrow"/>
        <family val="2"/>
      </rPr>
      <t>certificado de Garantía de Origen (*GdO) de la electricidad que podrán ser de dos tipos: *GdO de la electricidad procedente de fuentes de energía renovable o *GdO de la electricidad procedente de sistemas de cogeneración de alta eficiencia</t>
    </r>
    <r>
      <rPr>
        <sz val="12"/>
        <color rgb="FF1F497D"/>
        <rFont val="Arial Narrow"/>
        <family val="2"/>
        <charset val="1"/>
      </rPr>
      <t>. Además, tendrá que indicar la suma de los kWh consumidos durante el año según las diferentes comercializadoras que tenga contratadas. En caso de que su comercializadora no sea ninguna de las cuales aparece en el listado, tendrá que indicar la opción "Otras". En caso de multisuministro, en lugar de desglosar los consumos según comercializadoras, puede elegir también la opción "Diversas comercializadoras" y tendrá que indicar la suma de los kWh consumidos durante el año para todas las comercializadoras.</t>
    </r>
  </si>
  <si>
    <t>¿Dispone de Garantía de Origen (GdO)?</t>
  </si>
  <si>
    <r>
      <t xml:space="preserve">Se excluyen las emisiones derivadas de la electricidad comprada para ser revendida y las emisiones procedentes de la transmisión y distribución de la electricidad. Estas emisiones son opcionales y se incluirían en la pestaña </t>
    </r>
    <r>
      <rPr>
        <i/>
        <sz val="12"/>
        <color rgb="FF1F497D"/>
        <rFont val="Arial Narrow"/>
        <family val="2"/>
      </rPr>
      <t>3_Categorías 3-6</t>
    </r>
    <r>
      <rPr>
        <sz val="12"/>
        <color rgb="FF1F497D"/>
        <rFont val="Arial Narrow"/>
        <family val="2"/>
        <charset val="1"/>
      </rPr>
      <t>.</t>
    </r>
  </si>
  <si>
    <t>Nombre de la compañía suministradora</t>
  </si>
  <si>
    <r>
      <t>Emisiones parciales
(kg CO</t>
    </r>
    <r>
      <rPr>
        <b/>
        <vertAlign val="subscript"/>
        <sz val="11"/>
        <color rgb="FFFFFFFF"/>
        <rFont val="Arial Narrow"/>
        <family val="2"/>
        <charset val="1"/>
      </rPr>
      <t>2</t>
    </r>
    <r>
      <rPr>
        <b/>
        <sz val="11"/>
        <color rgb="FFFFFFFF"/>
        <rFont val="Arial Narrow"/>
        <family val="2"/>
        <charset val="1"/>
      </rPr>
      <t>)</t>
    </r>
  </si>
  <si>
    <t xml:space="preserve">                                          CATEGORÍA 3, 4, 5 Y 6:  EMISIONES INDIRECTAS (OPCIONAL)</t>
  </si>
  <si>
    <t>El cálculo de las emisiones de categoría 3, 4, 5 y 6 es opcional y no se tendrán en cuenta a la hora de establecer objetivos de reducción.</t>
  </si>
  <si>
    <r>
      <t>CATEGORÍA 3
(kg CO</t>
    </r>
    <r>
      <rPr>
        <b/>
        <vertAlign val="subscript"/>
        <sz val="11"/>
        <color rgb="FFFFFFFF"/>
        <rFont val="Arial Narrow"/>
        <family val="2"/>
      </rPr>
      <t>2</t>
    </r>
    <r>
      <rPr>
        <b/>
        <sz val="11"/>
        <color rgb="FFFFFFFF"/>
        <rFont val="Arial Narrow"/>
        <family val="2"/>
        <charset val="1"/>
      </rPr>
      <t>eq)</t>
    </r>
  </si>
  <si>
    <r>
      <t>CATEGORÍA 4
(kg CO</t>
    </r>
    <r>
      <rPr>
        <b/>
        <vertAlign val="subscript"/>
        <sz val="11"/>
        <color rgb="FFFFFFFF"/>
        <rFont val="Arial Narrow"/>
        <family val="2"/>
      </rPr>
      <t>2</t>
    </r>
    <r>
      <rPr>
        <b/>
        <sz val="11"/>
        <color rgb="FFFFFFFF"/>
        <rFont val="Arial Narrow"/>
        <family val="2"/>
        <charset val="1"/>
      </rPr>
      <t>eq)</t>
    </r>
  </si>
  <si>
    <r>
      <t>CATEGORÍA 5
(kg CO</t>
    </r>
    <r>
      <rPr>
        <b/>
        <vertAlign val="subscript"/>
        <sz val="11"/>
        <color rgb="FFFFFFFF"/>
        <rFont val="Arial Narrow"/>
        <family val="2"/>
      </rPr>
      <t>2</t>
    </r>
    <r>
      <rPr>
        <b/>
        <sz val="11"/>
        <color rgb="FFFFFFFF"/>
        <rFont val="Arial Narrow"/>
        <family val="2"/>
        <charset val="1"/>
      </rPr>
      <t>eq)</t>
    </r>
  </si>
  <si>
    <r>
      <t>CATEGORÍA 6
(kg CO</t>
    </r>
    <r>
      <rPr>
        <b/>
        <vertAlign val="subscript"/>
        <sz val="11"/>
        <color rgb="FFFFFFFF"/>
        <rFont val="Arial Narrow"/>
        <family val="2"/>
      </rPr>
      <t>2</t>
    </r>
    <r>
      <rPr>
        <b/>
        <sz val="11"/>
        <color rgb="FFFFFFFF"/>
        <rFont val="Arial Narrow"/>
        <family val="2"/>
        <charset val="1"/>
      </rPr>
      <t>eq)</t>
    </r>
  </si>
  <si>
    <r>
      <t xml:space="preserve">Casillas a rellenar por el usuario solo en el caso de escoger en el desplegable de tipo de combustible / gas contaminante la opción </t>
    </r>
    <r>
      <rPr>
        <i/>
        <sz val="11"/>
        <color rgb="FF000000"/>
        <rFont val="Arial Narrow"/>
        <family val="2"/>
      </rPr>
      <t>Otros (ud)</t>
    </r>
  </si>
  <si>
    <t>Nombre de la organización</t>
  </si>
  <si>
    <t>Sector de actividad</t>
  </si>
  <si>
    <t xml:space="preserve">                                          INFORME FINAL: RESULTADOS REGISTRO ILLES BALEARS</t>
  </si>
  <si>
    <t>RESULTADOS ABSOLUTOS AÑO DE CÁLCULO</t>
  </si>
  <si>
    <r>
      <t>Resultados en tn CO</t>
    </r>
    <r>
      <rPr>
        <b/>
        <i/>
        <vertAlign val="subscript"/>
        <sz val="13"/>
        <color rgb="FF1F497D"/>
        <rFont val="Arial Narrow"/>
        <family val="2"/>
        <charset val="1"/>
      </rPr>
      <t>2</t>
    </r>
    <r>
      <rPr>
        <b/>
        <i/>
        <sz val="13"/>
        <color rgb="FF1F497D"/>
        <rFont val="Arial Narrow"/>
        <family val="2"/>
        <charset val="1"/>
      </rPr>
      <t>eq</t>
    </r>
  </si>
  <si>
    <t>Año de cálculo</t>
  </si>
  <si>
    <t>TOTAL CATEGORÍA 1</t>
  </si>
  <si>
    <t>TOTAL CATEGORÍA 2</t>
  </si>
  <si>
    <t>COMPENSACIONES AÑO DE CÁLCULO</t>
  </si>
  <si>
    <t>HUELLA DE CARBONO REGISTRO BALEAR</t>
  </si>
  <si>
    <t>Categoría 1</t>
  </si>
  <si>
    <t>Categoría 2</t>
  </si>
  <si>
    <t>RESULTADOS POR TIPO DE GAS DESGLOSADOS POR SUBCATEGORÍAS</t>
  </si>
  <si>
    <t>a. Instalaciones fijas</t>
  </si>
  <si>
    <t>b. Vehículos y maquinaria*</t>
  </si>
  <si>
    <t>c. Emisiones de proceso</t>
  </si>
  <si>
    <t>d. Emisiones fugitivas</t>
  </si>
  <si>
    <t>e. Uso suelo, cambios uso y silvicultura</t>
  </si>
  <si>
    <t>a. Electricidad</t>
  </si>
  <si>
    <t>b. Calor, vapor, frío, aire comprimido</t>
  </si>
  <si>
    <t>* Se excluye el transporte a través de vehículos propulsados con electricidad que se incluye en la categoría 2.</t>
  </si>
  <si>
    <t>RESULTADOS RELATIVOS A LA CATEGORÍA 1+2 - INDICADOR DE ACTIVIDAD ANUAL</t>
  </si>
  <si>
    <t>COMPENSACIONES</t>
  </si>
  <si>
    <t>RESULTADO RELATIVO BALEAR</t>
  </si>
  <si>
    <r>
      <t>RESULTADOS POR EDIFICIO / SEDE * (unitats en kg CO</t>
    </r>
    <r>
      <rPr>
        <b/>
        <vertAlign val="subscript"/>
        <sz val="12"/>
        <color rgb="FFFFFFFF"/>
        <rFont val="Arial Narrow"/>
        <family val="2"/>
      </rPr>
      <t>2</t>
    </r>
    <r>
      <rPr>
        <b/>
        <sz val="12"/>
        <color rgb="FFFFFFFF"/>
        <rFont val="Arial Narrow"/>
        <family val="2"/>
        <charset val="1"/>
      </rPr>
      <t>eq)</t>
    </r>
  </si>
  <si>
    <t>Instalaciones fijas</t>
  </si>
  <si>
    <t>Vehículos y maquinaria</t>
  </si>
  <si>
    <t>Emisiones proceso</t>
  </si>
  <si>
    <t>Emisiones fugitivas</t>
  </si>
  <si>
    <t>Uso suelo, silvicultura</t>
  </si>
  <si>
    <t>Electricidad</t>
  </si>
  <si>
    <t>Calor, vapor, frío, aire comprimido</t>
  </si>
  <si>
    <t>* Las emisiones debidas al consumo de vehículos eléctricos / híbridos enchufables se incluyen en la Categoría 2.</t>
  </si>
  <si>
    <t>Otras energías</t>
  </si>
  <si>
    <t>Fugitivas</t>
  </si>
  <si>
    <t>Procesos</t>
  </si>
  <si>
    <t>Vehículos y maq.</t>
  </si>
  <si>
    <t>Inst. fijas</t>
  </si>
  <si>
    <t>V. eléctricos y/o híbridos</t>
  </si>
  <si>
    <t>Elec. edificios</t>
  </si>
  <si>
    <t>Maquinaria</t>
  </si>
  <si>
    <t>Ferro, marítimo y aéreo</t>
  </si>
  <si>
    <t xml:space="preserve">                                          INFORME FINAL: RESULTADOS REGISTRO ESTATAL</t>
  </si>
  <si>
    <t>Año  de cálculo</t>
  </si>
  <si>
    <t>EMISIONES DIRECTAS</t>
  </si>
  <si>
    <t>EMISIONES INDIRECTAS POR ENERGÍA COMPRADA</t>
  </si>
  <si>
    <t>Resultados por tipo de gas desglosados según actividades</t>
  </si>
  <si>
    <t>E. INDIRECTAS ENERGÍA COMPRADA</t>
  </si>
  <si>
    <t>Transporte por carretera*</t>
  </si>
  <si>
    <t>Transporte ferroviario, marítimo y aéreo</t>
  </si>
  <si>
    <t>Funcionamento de maquinaria</t>
  </si>
  <si>
    <t>Emisiones de proceso</t>
  </si>
  <si>
    <t>Electricidad en edificios</t>
  </si>
  <si>
    <t>Vehículos eléctricos y/o híbridos</t>
  </si>
  <si>
    <r>
      <t xml:space="preserve">* Se excluye el transporte a través de vehículos propulsados con electricidad que se incluye en </t>
    </r>
    <r>
      <rPr>
        <i/>
        <sz val="9"/>
        <color rgb="FF1F497D"/>
        <rFont val="Arial Narrow"/>
        <family val="2"/>
      </rPr>
      <t>Vehículos eléctricos y/o híbridos</t>
    </r>
    <r>
      <rPr>
        <sz val="9"/>
        <color rgb="FF1F497D"/>
        <rFont val="Arial Narrow"/>
        <family val="2"/>
        <charset val="1"/>
      </rPr>
      <t>.</t>
    </r>
  </si>
  <si>
    <t>RESULTADOS RELATIVOS AL ALCANCE 1+2 - INDICADOR DE ACTIVIDAD ANUAL</t>
  </si>
  <si>
    <t>ALCANCE 1</t>
  </si>
  <si>
    <t>ALCANCE 2</t>
  </si>
  <si>
    <t>ALCANCE 1+2</t>
  </si>
  <si>
    <r>
      <t>RESULTADOS POR EDIFICIO / SEDE * (unidades en kg CO</t>
    </r>
    <r>
      <rPr>
        <b/>
        <vertAlign val="subscript"/>
        <sz val="12"/>
        <color rgb="FFFFFFFF"/>
        <rFont val="Arial Narrow"/>
        <family val="2"/>
      </rPr>
      <t>2</t>
    </r>
    <r>
      <rPr>
        <b/>
        <sz val="12"/>
        <color rgb="FFFFFFFF"/>
        <rFont val="Arial Narrow"/>
        <family val="2"/>
        <charset val="1"/>
      </rPr>
      <t xml:space="preserve"> eq)</t>
    </r>
  </si>
  <si>
    <t>Introduzca previamente el AÑO DE CÁLCULO en la pestaña 1</t>
  </si>
  <si>
    <t>3c. Emisiones causadas por el desplazamiento diario de los empleados, incluyendo las emisiones relacionadas con el transporte de los empleados desde sus hogares hasta sus centros de trabajo. El aumento de consumos en modalidad de teletrabajo se incluye en esta subcategoría.</t>
  </si>
  <si>
    <t>3e. Emisiones causadas por viajes de negocios, debidas sobre todo al combustible consumido en fuentes móviles de combustión, las noches de hospedaje en hoteles si guardan relación con el viaje de negocios. Se deberían incluir también las emisiones indirectas generadas durante el viaje, si se dispone de dichos datos y resultan significativas.</t>
  </si>
  <si>
    <t>4.1a. Emisiones provenientes de los productos comprados, las cuales están asociadas con la fabricación del producto. Esta subcategoría incluye las emisiones asociadas con la producción de energía comprada (es decir, emisiones aguas arriba asociadas con la producción de petróleo y electricidad) que no se incluyen en la categoría 2.</t>
  </si>
  <si>
    <t>4.1b. Las emisiones provenientes de bienes de capital comprados y amortizados por la organización, incluyendo los bienes usados para fabricar un producto, prestar un servicio, o vender, almacenar y entregar mercancías. Se incluye todas las emisiones aguas arriba provenientes de la producción de bienes de capital comprados o adquiridos por la organización.</t>
  </si>
  <si>
    <t>4.2a. Las emisiones provenientes de la disposición de residuos sólidos y líquidos dependen de las características de los residuos y su tratamiento. El tipo común de tratamiento es mediante vertederos/rellenos sanitarios, incineración, tratamiento biológico o reciclaje.</t>
  </si>
  <si>
    <t>4.2b. Las emisiones provenientes del uso de activos que se generan a través de los equipos arrendados por la organización. Se podrían identificar tres tipos principales de arrendamiento: arrendamiento financiero, arrendamiento operativo y empleo por contrato.</t>
  </si>
  <si>
    <t>5a. Entre las emisiones o remociones provenientes de la etapa de uso del producto se incluyen las emisiones totales previstas durante el tiempo de vida de todos los productos vendidos pertinentes. Las emisiones de esta subcategoría están muy estrechamente vinculadas a los escenarios de la etapa de vida.</t>
  </si>
  <si>
    <t>5c. Entre las emisiones provenientes de la etapa final de vida del producto se incluyen las emisiones asociadas con el final de vida de todos los productos que vende la organización que informa durante el año del informe. Las emisiones de esta subcategoría están estrechamente vinculadas a los escenarios de final de vida.</t>
  </si>
  <si>
    <r>
      <rPr>
        <b/>
        <sz val="11"/>
        <color rgb="FF1F497D"/>
        <rFont val="Arial Narrow"/>
        <family val="2"/>
      </rPr>
      <t>A partir del año 2025</t>
    </r>
    <r>
      <rPr>
        <sz val="11"/>
        <color rgb="FF1F497D"/>
        <rFont val="Arial Narrow"/>
        <family val="2"/>
        <charset val="1"/>
      </rPr>
      <t xml:space="preserve">, los sujetos obligados a inscribir su huella de carbono en el Registro balear, también tienen que presentar un plan de reducción indicando: los compromisos y las medidas de reducción de emisiones que se llevarán a cabo, una planificación temporal para reducir la huella de carbono y una estimación cuantitativa de las reducciones que implicará cada medida. </t>
    </r>
    <r>
      <rPr>
        <b/>
        <sz val="11"/>
        <color rgb="FF1F497D"/>
        <rFont val="Arial Narrow"/>
        <family val="2"/>
      </rPr>
      <t>Solo se tienen que incluir los datos asociados a los centros de trabajo situados en el territorio balear.</t>
    </r>
  </si>
  <si>
    <t>2024N2O (g/ud)</t>
  </si>
  <si>
    <t>2024CO2 (kg/ud)</t>
  </si>
  <si>
    <t>2024CH4 (g/ud)</t>
  </si>
  <si>
    <t>Biogás (kg)**</t>
  </si>
  <si>
    <t>Biomasa serrines virutas (kg)**</t>
  </si>
  <si>
    <t>Hulla y antracita (kg)</t>
  </si>
  <si>
    <t>Hullas subituminosas (kg)</t>
  </si>
  <si>
    <t>Gasóleo A (l)</t>
  </si>
  <si>
    <t>Gasolina  (l)</t>
  </si>
  <si>
    <t>Otro (ud)</t>
  </si>
  <si>
    <t>Camiones (N2, N3)</t>
  </si>
  <si>
    <t>Ciclomotores (L1e, L2e)</t>
  </si>
  <si>
    <t>Motocicletas (L3e, L4e, L5e, L6e, L7e)</t>
  </si>
  <si>
    <t>Autobuses (M2, M3)</t>
  </si>
  <si>
    <t>LNG (kg)</t>
  </si>
  <si>
    <t>AdBlue (l)</t>
  </si>
  <si>
    <t>LNG (km)</t>
  </si>
  <si>
    <t>Maquinaria comercial, institucional e industrial</t>
  </si>
  <si>
    <t>Lubricantes (l)</t>
  </si>
  <si>
    <t>HCFC-22</t>
  </si>
  <si>
    <t>CHClF2</t>
  </si>
  <si>
    <t>R-125/134a/600a/600/601a (50,5/47/0,9/1/0,6)</t>
  </si>
  <si>
    <t xml:space="preserve">R-125/143a/600a/290 (77,5/20/1,9/0,6)              </t>
  </si>
  <si>
    <t>R-125/134a/600/601 (19,5/78,5/1,4/0,6)</t>
  </si>
  <si>
    <t>Autoconsumo</t>
  </si>
  <si>
    <t>Comercializadoras2022</t>
  </si>
  <si>
    <t>Comercializadoras2023</t>
  </si>
  <si>
    <t>Mix 2023</t>
  </si>
  <si>
    <t>ACENHOL ENERGIA, S.L.</t>
  </si>
  <si>
    <t>ADX Renovables, S.L.</t>
  </si>
  <si>
    <t>ALDERAAN ENERGIA, S.L.</t>
  </si>
  <si>
    <t>ANTEA ENERGIA COMERCIALIZADORA SL</t>
  </si>
  <si>
    <t>BSG ENERGIA S.L.</t>
  </si>
  <si>
    <t>COMERCAST ENERGIAS, S.L.</t>
  </si>
  <si>
    <t>CRECE SOLUCIONES DE ENERGÍA, S.L</t>
  </si>
  <si>
    <t>DRK ENERGY, S.L</t>
  </si>
  <si>
    <t>EBROENERGIA COMERCIALIZADORA, S.L.</t>
  </si>
  <si>
    <t>ECOFUTURA LUZ ENERGÍA, S.L.U.</t>
  </si>
  <si>
    <t>ELECTRACOMERCIAL CENTELLES,S.L.</t>
  </si>
  <si>
    <t>ELEK COMERCIALIZADORA ELECTRICA S.L.</t>
  </si>
  <si>
    <t>EMAYA, S.A.</t>
  </si>
  <si>
    <t>EMPRESA DE ALUMBRADO ELECTRICO DE CEUTA ENERGIA, S.L.</t>
  </si>
  <si>
    <t>ENERFIA, SL</t>
  </si>
  <si>
    <t>ENERGIA VIVA SPAIN, S.L.U.</t>
  </si>
  <si>
    <t>ENERGIES RENOVABLES PUBLIQUES DE CATALUNYA, S.A.U.</t>
  </si>
  <si>
    <t>ENERGY PLUS IBERIA, S.L.</t>
  </si>
  <si>
    <t>ENERGYSAVE PROJECTS S.L</t>
  </si>
  <si>
    <t>FENIE ENERGIA, S.A.</t>
  </si>
  <si>
    <t>IMPERIUM LUMEN, S.A.</t>
  </si>
  <si>
    <t>INGEBAU SOLUCIONES DE MEDIDA, S.L.</t>
  </si>
  <si>
    <t>LABOR SOLIS COMERCIALIZADORA DE ENERGIA, S.L.</t>
  </si>
  <si>
    <t>LUZ SOLIDARIA INCLUSIVA, S.L.</t>
  </si>
  <si>
    <t>LUZY ENERGIA RENOVABLE, S.L.</t>
  </si>
  <si>
    <t>MINAI SERVICIOS ENERGÉTICOS S.L.</t>
  </si>
  <si>
    <t>OK TU ENERGIA VERDE, S.L.</t>
  </si>
  <si>
    <t>RESPIRA ENERGIA MEDITERRANIA, S.A.</t>
  </si>
  <si>
    <t>REUS SERVEIS MUNICIPALS, S.A.</t>
  </si>
  <si>
    <t>SOLTEC GREEN ENERGY, S.L.</t>
  </si>
  <si>
    <t>SWAP ENERGIA SA</t>
  </si>
  <si>
    <t>TUNERGIA EFICIENCIA ENERGETICA Y RENOVABLE, S.L.</t>
  </si>
  <si>
    <t>Comercializadoras2024</t>
  </si>
  <si>
    <t>Mix 2024</t>
  </si>
  <si>
    <t>ACCIONA COMERCIALIZADORA B2C, S.L.</t>
  </si>
  <si>
    <t>ACENHOL ENERGIA CANARIAS, S.L</t>
  </si>
  <si>
    <t>AHORA LUZ ENERGIA, S.L.</t>
  </si>
  <si>
    <t>ALQUILER SEGURO ENERGÍA S.A.</t>
  </si>
  <si>
    <t>ASSENN ENERGY, S.L.</t>
  </si>
  <si>
    <t>CANARIAS LUZ ENERGIA RENOVABLE, S.L.</t>
  </si>
  <si>
    <t>CANDELA COMERCIALIZADORA, S.L.</t>
  </si>
  <si>
    <t>CARVISA ENERGIA SL</t>
  </si>
  <si>
    <t>COMERCIALIZADORA LUZ RURAL, S.L.</t>
  </si>
  <si>
    <t>CREA ENERGIA ECO, S.L.U.</t>
  </si>
  <si>
    <t>DYNEFF ESPAÑA, S.L.</t>
  </si>
  <si>
    <t>ECOVERGY RENOVABLES, S.L.</t>
  </si>
  <si>
    <t>ELECBALEAR, S.L.</t>
  </si>
  <si>
    <t>ENERGETICA HOTELERA, S.L.</t>
  </si>
  <si>
    <t>ENERGIAS RENOVADORAS, S.L.</t>
  </si>
  <si>
    <t>EVOLVE ENERGIA, SL</t>
  </si>
  <si>
    <t>FRANK ENERGIA IBERIA, S.L.</t>
  </si>
  <si>
    <t>GALAPAGO ENERGIA, S.L.U.</t>
  </si>
  <si>
    <t>GARCIA MUNTE ENERGIA, S.L</t>
  </si>
  <si>
    <t>GREENING SMART ENERGY, S.L.</t>
  </si>
  <si>
    <t>IBERDESA COMERCIALIZADORA SL</t>
  </si>
  <si>
    <t>NEÓN ENERGÍA EFICIENTE, S.L</t>
  </si>
  <si>
    <t>NIEVES ENERGÍA , S.L.</t>
  </si>
  <si>
    <t>NOBE SOLUCIONES Y ENERGÍA, S.L.</t>
  </si>
  <si>
    <t>PARATIENERGÍA S.L.</t>
  </si>
  <si>
    <t>POWER WATT ENERGY ISLAND, SL</t>
  </si>
  <si>
    <t>SIRAX ENERGY, S.L.</t>
  </si>
  <si>
    <t>SOLWE ENERGIA, S.L.</t>
  </si>
  <si>
    <t>TOTALENERGIES MERCADO ESPAÑA, S.A.U. (EXTINGUIDA)</t>
  </si>
  <si>
    <t>WEKIWI, S.L.</t>
  </si>
  <si>
    <t>ZETA ENERXÍA GALEGA, S.L.</t>
  </si>
  <si>
    <t>CALCULADORA DE HUELLA DE CARBONO
PARA ORGANIZACIONES 2024</t>
  </si>
  <si>
    <r>
      <rPr>
        <sz val="11"/>
        <rFont val="Arial Narrow"/>
        <family val="2"/>
      </rPr>
      <t xml:space="preserve">En caso de duda, se recomienda consultar la </t>
    </r>
    <r>
      <rPr>
        <u/>
        <sz val="11"/>
        <color rgb="FF0000FF"/>
        <rFont val="Arial Narrow"/>
        <family val="2"/>
      </rPr>
      <t>Guía para el usuario de la calculadora para el registro de la huella de carbono 2024.</t>
    </r>
  </si>
  <si>
    <t>A partir del día 1 de enero de 2022, entra en vigor el Decreto 48/2021 de 13 de diciembre, regulador del Registro balear de huella de carbono que obliga a las medianas y grandes empresas que cuenten con centros de trabajo situados en el territorio de las Illes Balears, y a la Administración Autonómica a declarar el alcance 1 y 2 de su huella de carbono.
Por este motivo, se pone a disposición del usuario la herramienta CALCULADORA DE LA HUELLA DE CARBONO PARA ORGANIZACIONES 2024 diseñada para calcular las emisiones de gases de efecto invernadero (GEI) asociadas a las actividades de una organización, empresa o administración, tanto las emisiones directas (Categoría 1) como las emisiones indirectas debidas al consumo de electricidad y otras energías contratadas (Categoría 2) siguiendo la metodología y procedimento de cálculo basado en la norma UNE-EN ISO 14064-1.
Se ha creado la pestaña 3. Categorías 3-6 para poder reportar los datos de las Categorías 3, 4, 5 y 6 (de acuerdo con la UNE-EN ISO 14064-1). Se recuerda que estas categorías son opcionales.
Esta calculadora se ha elaborado a partir de la versión 2023.2 y la calculadora publicada por el Ministerio para la Transición Ecológica y el Reto Demográfico (MITERD) en su página web (versión V.31).
Se da la opción al usuario de calcular únicament la huella de carbono requerida en el registro balear, o calcular simultániamente las huellas del registro balear y estatal.</t>
  </si>
  <si>
    <t>Versión 2024.1 de la Calculadora balear de huella de carbono (17 de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</si>
</sst>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 #,##0.00&quot;    &quot;;\-* #,##0.00&quot;    &quot;;* \-#&quot;    &quot;;@\ "/>
    <numFmt numFmtId="165" formatCode="#,##0.0"/>
    <numFmt numFmtId="166" formatCode="0.000"/>
    <numFmt numFmtId="167" formatCode="#,##0.0000"/>
    <numFmt numFmtId="168" formatCode="0.00\ %"/>
    <numFmt numFmtId="169" formatCode="0.0%"/>
    <numFmt numFmtId="170" formatCode="#,##0.000"/>
    <numFmt numFmtId="171" formatCode="0.0000"/>
  </numFmts>
  <fonts count="152" x14ac:knownFonts="1">
    <font>
      <sz val="11"/>
      <color rgb="FF000000"/>
      <name val="Calibri"/>
      <family val="2"/>
      <charset val="1"/>
    </font>
    <font>
      <sz val="11"/>
      <color theme="1"/>
      <name val="Calibri"/>
      <family val="2"/>
      <scheme val="minor"/>
    </font>
    <font>
      <b/>
      <sz val="10"/>
      <color rgb="FFFFFFFF"/>
      <name val="Arial"/>
      <family val="2"/>
      <charset val="1"/>
    </font>
    <font>
      <sz val="11"/>
      <color rgb="FF333399"/>
      <name val="Calibri"/>
      <family val="2"/>
      <charset val="1"/>
    </font>
    <font>
      <sz val="10"/>
      <name val="Arial"/>
      <family val="2"/>
      <charset val="1"/>
    </font>
    <font>
      <sz val="10"/>
      <color rgb="FF000000"/>
      <name val="Arial"/>
      <family val="2"/>
      <charset val="1"/>
    </font>
    <font>
      <sz val="10"/>
      <name val="Verdana"/>
      <family val="2"/>
      <charset val="1"/>
    </font>
    <font>
      <sz val="11"/>
      <color rgb="FF000000"/>
      <name val="Arial Narrow"/>
      <family val="2"/>
      <charset val="1"/>
    </font>
    <font>
      <b/>
      <sz val="20"/>
      <color rgb="FFFFFFFF"/>
      <name val="Arial Narrow"/>
      <family val="2"/>
      <charset val="1"/>
    </font>
    <font>
      <b/>
      <sz val="18"/>
      <color rgb="FFFFFFFF"/>
      <name val="Arial Narrow"/>
      <family val="2"/>
      <charset val="1"/>
    </font>
    <font>
      <b/>
      <sz val="18"/>
      <color rgb="FF000000"/>
      <name val="Arial Narrow"/>
      <family val="2"/>
      <charset val="1"/>
    </font>
    <font>
      <b/>
      <sz val="14"/>
      <color rgb="FFFFFFFF"/>
      <name val="Arial Narrow"/>
      <family val="2"/>
      <charset val="1"/>
    </font>
    <font>
      <sz val="12"/>
      <color rgb="FF1F497D"/>
      <name val="Arial Narrow"/>
      <family val="2"/>
      <charset val="1"/>
    </font>
    <font>
      <sz val="14"/>
      <color rgb="FF000000"/>
      <name val="Arial Narrow"/>
      <family val="2"/>
      <charset val="1"/>
    </font>
    <font>
      <b/>
      <sz val="14"/>
      <color rgb="FF0066CC"/>
      <name val="Arial Narrow"/>
      <family val="2"/>
      <charset val="1"/>
    </font>
    <font>
      <u/>
      <sz val="11"/>
      <color rgb="FF0000FF"/>
      <name val="Calibri"/>
      <family val="2"/>
      <charset val="1"/>
    </font>
    <font>
      <sz val="11"/>
      <color rgb="FF0066CC"/>
      <name val="Arial Narrow"/>
      <family val="2"/>
      <charset val="1"/>
    </font>
    <font>
      <b/>
      <sz val="11"/>
      <color rgb="FFC0C0C0"/>
      <name val="Arial Narrow"/>
      <family val="2"/>
      <charset val="1"/>
    </font>
    <font>
      <b/>
      <sz val="10"/>
      <color rgb="FFFFFFFF"/>
      <name val="Arial Narrow"/>
      <family val="2"/>
      <charset val="1"/>
    </font>
    <font>
      <b/>
      <sz val="11"/>
      <color rgb="FF0066CC"/>
      <name val="Arial Narrow"/>
      <family val="2"/>
      <charset val="1"/>
    </font>
    <font>
      <b/>
      <sz val="11"/>
      <color rgb="FFFFFFFF"/>
      <name val="Arial Narrow"/>
      <family val="2"/>
      <charset val="1"/>
    </font>
    <font>
      <b/>
      <sz val="11"/>
      <color rgb="FF000000"/>
      <name val="Arial Narrow"/>
      <family val="2"/>
      <charset val="1"/>
    </font>
    <font>
      <b/>
      <sz val="10"/>
      <color rgb="FF0066CC"/>
      <name val="Arial Narrow"/>
      <family val="2"/>
      <charset val="1"/>
    </font>
    <font>
      <sz val="11"/>
      <color rgb="FFCCFFFF"/>
      <name val="Calibri"/>
      <family val="2"/>
      <charset val="1"/>
    </font>
    <font>
      <sz val="11"/>
      <color rgb="FF1F497D"/>
      <name val="Arial Narrow"/>
      <family val="2"/>
      <charset val="1"/>
    </font>
    <font>
      <sz val="10"/>
      <name val="Arial Narrow"/>
      <family val="2"/>
      <charset val="1"/>
    </font>
    <font>
      <b/>
      <sz val="11"/>
      <name val="Arial Narrow"/>
      <family val="2"/>
      <charset val="1"/>
    </font>
    <font>
      <b/>
      <sz val="12"/>
      <color rgb="FFFFFFFF"/>
      <name val="Arial Narrow"/>
      <family val="2"/>
      <charset val="1"/>
    </font>
    <font>
      <sz val="11"/>
      <color rgb="FF003366"/>
      <name val="Arial Narrow"/>
      <family val="2"/>
      <charset val="1"/>
    </font>
    <font>
      <sz val="11"/>
      <color rgb="FFFF0000"/>
      <name val="Calibri"/>
      <family val="2"/>
      <charset val="1"/>
    </font>
    <font>
      <sz val="10"/>
      <color rgb="FF000000"/>
      <name val="Arial Narrow"/>
      <family val="2"/>
      <charset val="1"/>
    </font>
    <font>
      <b/>
      <sz val="12"/>
      <color rgb="FF0066CC"/>
      <name val="Arial Narrow"/>
      <family val="2"/>
      <charset val="1"/>
    </font>
    <font>
      <sz val="12"/>
      <color rgb="FF808080"/>
      <name val="Arial Narrow"/>
      <family val="2"/>
      <charset val="1"/>
    </font>
    <font>
      <sz val="12"/>
      <color rgb="FF003366"/>
      <name val="Arial Narrow"/>
      <family val="2"/>
      <charset val="1"/>
    </font>
    <font>
      <sz val="11"/>
      <color rgb="FF808080"/>
      <name val="Arial Narrow"/>
      <family val="2"/>
      <charset val="1"/>
    </font>
    <font>
      <sz val="10"/>
      <color rgb="FF808080"/>
      <name val="Arial Narrow"/>
      <family val="2"/>
      <charset val="1"/>
    </font>
    <font>
      <b/>
      <sz val="11"/>
      <color rgb="FF808080"/>
      <name val="Arial Narrow"/>
      <family val="2"/>
      <charset val="1"/>
    </font>
    <font>
      <sz val="12"/>
      <color rgb="FF0066CC"/>
      <name val="Arial Narrow"/>
      <family val="2"/>
      <charset val="1"/>
    </font>
    <font>
      <b/>
      <sz val="11"/>
      <color rgb="FF0000FF"/>
      <name val="Arial Narrow"/>
      <family val="2"/>
      <charset val="1"/>
    </font>
    <font>
      <b/>
      <sz val="11"/>
      <color rgb="FFFF0000"/>
      <name val="Arial Narrow"/>
      <family val="2"/>
      <charset val="1"/>
    </font>
    <font>
      <b/>
      <vertAlign val="subscript"/>
      <sz val="10"/>
      <color rgb="FFFFFFFF"/>
      <name val="Arial Narrow"/>
      <family val="2"/>
      <charset val="1"/>
    </font>
    <font>
      <b/>
      <sz val="9"/>
      <color rgb="FFFFFFFF"/>
      <name val="Arial Narrow"/>
      <family val="2"/>
      <charset val="1"/>
    </font>
    <font>
      <b/>
      <vertAlign val="subscript"/>
      <sz val="9"/>
      <color rgb="FFFFFFFF"/>
      <name val="Arial Narrow"/>
      <family val="2"/>
      <charset val="1"/>
    </font>
    <font>
      <b/>
      <sz val="10"/>
      <name val="Arial Narrow"/>
      <family val="2"/>
      <charset val="1"/>
    </font>
    <font>
      <sz val="10"/>
      <color rgb="FF003366"/>
      <name val="Arial Narrow"/>
      <family val="2"/>
      <charset val="1"/>
    </font>
    <font>
      <sz val="11"/>
      <name val="Arial Narrow"/>
      <family val="2"/>
      <charset val="1"/>
    </font>
    <font>
      <b/>
      <vertAlign val="subscript"/>
      <sz val="11"/>
      <color rgb="FFFFFFFF"/>
      <name val="Arial Narrow"/>
      <family val="2"/>
      <charset val="1"/>
    </font>
    <font>
      <sz val="10"/>
      <color rgb="FFFF0000"/>
      <name val="Arial Narrow"/>
      <family val="2"/>
      <charset val="1"/>
    </font>
    <font>
      <sz val="11"/>
      <color rgb="FFFF0000"/>
      <name val="Arial Narrow"/>
      <family val="2"/>
      <charset val="1"/>
    </font>
    <font>
      <b/>
      <sz val="11"/>
      <color rgb="FF1F497D"/>
      <name val="Arial Narrow"/>
      <family val="2"/>
      <charset val="1"/>
    </font>
    <font>
      <sz val="11"/>
      <name val="Calibri"/>
      <family val="2"/>
      <charset val="1"/>
    </font>
    <font>
      <i/>
      <sz val="11"/>
      <color rgb="FF000000"/>
      <name val="Arial Narrow"/>
      <family val="2"/>
      <charset val="1"/>
    </font>
    <font>
      <sz val="11"/>
      <color rgb="FFCCFFFF"/>
      <name val="Arial Narrow"/>
      <family val="2"/>
      <charset val="1"/>
    </font>
    <font>
      <sz val="8"/>
      <color rgb="FF000000"/>
      <name val="Arial Narrow"/>
      <family val="2"/>
      <charset val="1"/>
    </font>
    <font>
      <b/>
      <sz val="11"/>
      <color rgb="FFCCFFFF"/>
      <name val="Arial Narrow"/>
      <family val="2"/>
      <charset val="1"/>
    </font>
    <font>
      <sz val="18"/>
      <color rgb="FF993300"/>
      <name val="Arial Narrow"/>
      <family val="2"/>
      <charset val="1"/>
    </font>
    <font>
      <b/>
      <sz val="10"/>
      <color rgb="FF000000"/>
      <name val="Arial Narrow"/>
      <family val="2"/>
      <charset val="1"/>
    </font>
    <font>
      <b/>
      <i/>
      <sz val="13"/>
      <color rgb="FF0070C0"/>
      <name val="Arial Narrow"/>
      <family val="2"/>
      <charset val="1"/>
    </font>
    <font>
      <sz val="10"/>
      <color rgb="FFCCFFFF"/>
      <name val="Arial Narrow"/>
      <family val="2"/>
      <charset val="1"/>
    </font>
    <font>
      <b/>
      <sz val="12"/>
      <color rgb="FF000000"/>
      <name val="Arial Narrow"/>
      <family val="2"/>
      <charset val="1"/>
    </font>
    <font>
      <b/>
      <vertAlign val="subscript"/>
      <sz val="10"/>
      <color rgb="FF000000"/>
      <name val="Arial Narrow"/>
      <family val="2"/>
      <charset val="1"/>
    </font>
    <font>
      <b/>
      <sz val="10"/>
      <color rgb="FF808080"/>
      <name val="Arial Narrow"/>
      <family val="2"/>
      <charset val="1"/>
    </font>
    <font>
      <sz val="9"/>
      <color rgb="FF1F497D"/>
      <name val="Arial Narrow"/>
      <family val="2"/>
      <charset val="1"/>
    </font>
    <font>
      <sz val="10"/>
      <color rgb="FFFFFFFF"/>
      <name val="Arial Narrow"/>
      <family val="2"/>
      <charset val="1"/>
    </font>
    <font>
      <sz val="14"/>
      <color rgb="FF808080"/>
      <name val="Arial Narrow"/>
      <family val="2"/>
      <charset val="1"/>
    </font>
    <font>
      <sz val="10"/>
      <color rgb="FF1F497D"/>
      <name val="Arial Narrow"/>
      <family val="2"/>
      <charset val="1"/>
    </font>
    <font>
      <sz val="9"/>
      <color rgb="FF000000"/>
      <name val="Arial Narrow"/>
      <family val="2"/>
      <charset val="1"/>
    </font>
    <font>
      <sz val="11"/>
      <color rgb="FFFFFFFF"/>
      <name val="Calibri"/>
      <family val="2"/>
      <charset val="1"/>
    </font>
    <font>
      <b/>
      <sz val="14"/>
      <color rgb="FF000000"/>
      <name val="Calibri"/>
      <family val="2"/>
      <charset val="1"/>
    </font>
    <font>
      <b/>
      <sz val="9"/>
      <color rgb="FF000000"/>
      <name val="Calibri"/>
      <family val="2"/>
      <charset val="1"/>
    </font>
    <font>
      <sz val="9"/>
      <color rgb="FF000000"/>
      <name val="Calibri"/>
      <family val="2"/>
      <charset val="1"/>
    </font>
    <font>
      <b/>
      <sz val="11"/>
      <color rgb="FF000000"/>
      <name val="Calibri"/>
      <family val="2"/>
      <charset val="1"/>
    </font>
    <font>
      <u/>
      <sz val="9"/>
      <color rgb="FF000000"/>
      <name val="Calibri"/>
      <family val="2"/>
      <charset val="1"/>
    </font>
    <font>
      <sz val="11"/>
      <color rgb="FF000000"/>
      <name val="Arial"/>
      <family val="2"/>
      <charset val="1"/>
    </font>
    <font>
      <u/>
      <sz val="9"/>
      <color rgb="FF0000FF"/>
      <name val="Calibri"/>
      <family val="2"/>
      <charset val="1"/>
    </font>
    <font>
      <b/>
      <sz val="9"/>
      <name val="Arial"/>
      <family val="2"/>
      <charset val="1"/>
    </font>
    <font>
      <b/>
      <sz val="20"/>
      <color rgb="FFFF0000"/>
      <name val="Calibri"/>
      <family val="2"/>
      <charset val="1"/>
    </font>
    <font>
      <b/>
      <sz val="9"/>
      <name val="Arial Narrow"/>
      <family val="2"/>
      <charset val="1"/>
    </font>
    <font>
      <u/>
      <sz val="11"/>
      <color rgb="FF000000"/>
      <name val="Calibri"/>
      <family val="2"/>
      <charset val="1"/>
    </font>
    <font>
      <b/>
      <sz val="11"/>
      <color rgb="FFFFFFFF"/>
      <name val="Calibri"/>
      <family val="2"/>
      <charset val="1"/>
    </font>
    <font>
      <sz val="9"/>
      <color rgb="FF000000"/>
      <name val="Tahoma"/>
      <family val="2"/>
      <charset val="1"/>
    </font>
    <font>
      <sz val="11"/>
      <color rgb="FF000000"/>
      <name val="Calibri"/>
      <family val="2"/>
      <charset val="1"/>
    </font>
    <font>
      <sz val="11"/>
      <color rgb="FF000000"/>
      <name val="Arial Narrow"/>
      <family val="2"/>
    </font>
    <font>
      <sz val="10"/>
      <color rgb="FF000000"/>
      <name val="Arial Narrow"/>
      <family val="2"/>
    </font>
    <font>
      <b/>
      <sz val="10"/>
      <name val="Arial Narrow"/>
      <family val="2"/>
    </font>
    <font>
      <b/>
      <vertAlign val="subscript"/>
      <sz val="10"/>
      <color rgb="FFFFFFFF"/>
      <name val="Arial Narrow"/>
      <family val="2"/>
    </font>
    <font>
      <b/>
      <sz val="10"/>
      <color rgb="FFFFFFFF"/>
      <name val="Arial Narrow"/>
      <family val="2"/>
    </font>
    <font>
      <vertAlign val="subscript"/>
      <sz val="11"/>
      <color rgb="FF000000"/>
      <name val="Calibri"/>
      <family val="2"/>
    </font>
    <font>
      <sz val="11"/>
      <name val="Arial Narrow"/>
      <family val="2"/>
    </font>
    <font>
      <b/>
      <vertAlign val="subscript"/>
      <sz val="12"/>
      <color rgb="FFFFFFFF"/>
      <name val="Arial Narrow"/>
      <family val="2"/>
    </font>
    <font>
      <b/>
      <sz val="11"/>
      <color theme="1"/>
      <name val="Calibri"/>
      <family val="2"/>
      <scheme val="minor"/>
    </font>
    <font>
      <b/>
      <sz val="11"/>
      <color rgb="FF000000"/>
      <name val="Arial"/>
      <family val="2"/>
    </font>
    <font>
      <i/>
      <u/>
      <sz val="11"/>
      <color theme="1"/>
      <name val="Calibri"/>
      <family val="2"/>
      <scheme val="minor"/>
    </font>
    <font>
      <b/>
      <u/>
      <sz val="11"/>
      <name val="Calibri"/>
      <family val="2"/>
      <scheme val="minor"/>
    </font>
    <font>
      <sz val="11"/>
      <name val="Calibri"/>
      <family val="2"/>
      <scheme val="minor"/>
    </font>
    <font>
      <u/>
      <sz val="11"/>
      <name val="Calibri"/>
      <family val="2"/>
      <scheme val="minor"/>
    </font>
    <font>
      <sz val="10"/>
      <color theme="1"/>
      <name val="Calibri"/>
      <family val="2"/>
      <scheme val="minor"/>
    </font>
    <font>
      <sz val="10"/>
      <name val="Calibri"/>
      <family val="2"/>
      <scheme val="minor"/>
    </font>
    <font>
      <i/>
      <sz val="11"/>
      <color theme="1"/>
      <name val="Calibri"/>
      <family val="2"/>
      <scheme val="minor"/>
    </font>
    <font>
      <b/>
      <sz val="16"/>
      <color rgb="FF000000"/>
      <name val="Calibri"/>
      <family val="2"/>
      <charset val="1"/>
    </font>
    <font>
      <sz val="16"/>
      <color rgb="FF000000"/>
      <name val="Calibri"/>
      <family val="2"/>
      <charset val="1"/>
    </font>
    <font>
      <sz val="16"/>
      <color rgb="FF000000"/>
      <name val="Arial"/>
      <family val="2"/>
      <charset val="1"/>
    </font>
    <font>
      <u/>
      <sz val="16"/>
      <color rgb="FF000000"/>
      <name val="Calibri"/>
      <family val="2"/>
      <charset val="1"/>
    </font>
    <font>
      <b/>
      <i/>
      <sz val="10"/>
      <color rgb="FFFFFFFF"/>
      <name val="Arial Narrow"/>
      <family val="2"/>
    </font>
    <font>
      <i/>
      <sz val="11"/>
      <name val="Calibri"/>
      <family val="2"/>
      <scheme val="minor"/>
    </font>
    <font>
      <sz val="9"/>
      <name val="Calibri"/>
      <family val="2"/>
      <scheme val="minor"/>
    </font>
    <font>
      <i/>
      <sz val="10"/>
      <name val="Calibri"/>
      <family val="2"/>
      <scheme val="minor"/>
    </font>
    <font>
      <i/>
      <sz val="10"/>
      <color theme="1"/>
      <name val="Calibri"/>
      <family val="2"/>
      <scheme val="minor"/>
    </font>
    <font>
      <i/>
      <u/>
      <sz val="11"/>
      <name val="Calibri"/>
      <family val="2"/>
      <scheme val="minor"/>
    </font>
    <font>
      <b/>
      <sz val="12"/>
      <color rgb="FF0066CC"/>
      <name val="Arial Narrow"/>
      <family val="2"/>
    </font>
    <font>
      <sz val="12"/>
      <color rgb="FF0066CC"/>
      <name val="Arial Narrow"/>
      <family val="2"/>
    </font>
    <font>
      <b/>
      <u/>
      <sz val="12"/>
      <color rgb="FF1F497D"/>
      <name val="Arial Narrow"/>
      <family val="2"/>
    </font>
    <font>
      <u/>
      <sz val="12"/>
      <color rgb="FF1F497D"/>
      <name val="Arial Narrow"/>
      <family val="2"/>
    </font>
    <font>
      <sz val="12"/>
      <color rgb="FF1F497D"/>
      <name val="Arial Narrow"/>
      <family val="2"/>
    </font>
    <font>
      <i/>
      <sz val="12"/>
      <color rgb="FF1F497D"/>
      <name val="Arial Narrow"/>
      <family val="2"/>
    </font>
    <font>
      <sz val="10"/>
      <name val="Arial"/>
      <family val="2"/>
    </font>
    <font>
      <sz val="11"/>
      <color theme="0" tint="-0.499984740745262"/>
      <name val="Calibri"/>
      <family val="2"/>
      <scheme val="minor"/>
    </font>
    <font>
      <b/>
      <sz val="11"/>
      <name val="Calibri"/>
      <family val="2"/>
      <scheme val="minor"/>
    </font>
    <font>
      <b/>
      <u/>
      <sz val="16"/>
      <name val="Calibri"/>
      <family val="2"/>
      <scheme val="minor"/>
    </font>
    <font>
      <i/>
      <sz val="9"/>
      <name val="Calibri"/>
      <family val="2"/>
      <scheme val="minor"/>
    </font>
    <font>
      <sz val="9"/>
      <color theme="1"/>
      <name val="Calibri"/>
      <family val="2"/>
      <scheme val="minor"/>
    </font>
    <font>
      <u/>
      <sz val="10"/>
      <color theme="1"/>
      <name val="Calibri"/>
      <family val="2"/>
      <scheme val="minor"/>
    </font>
    <font>
      <sz val="7"/>
      <color theme="1"/>
      <name val="Calibri"/>
      <family val="2"/>
      <scheme val="minor"/>
    </font>
    <font>
      <vertAlign val="subscript"/>
      <sz val="12"/>
      <color rgb="FF003366"/>
      <name val="Arial Narrow"/>
      <family val="2"/>
    </font>
    <font>
      <b/>
      <sz val="16"/>
      <color rgb="FF000000"/>
      <name val="Calibri"/>
      <family val="2"/>
    </font>
    <font>
      <b/>
      <sz val="11"/>
      <color theme="0"/>
      <name val="Arial Narrow"/>
      <family val="2"/>
      <charset val="1"/>
    </font>
    <font>
      <b/>
      <vertAlign val="subscript"/>
      <sz val="10"/>
      <color rgb="FF000000"/>
      <name val="Arial Narrow"/>
      <family val="2"/>
    </font>
    <font>
      <b/>
      <vertAlign val="subscript"/>
      <sz val="11"/>
      <color rgb="FFFFFFFF"/>
      <name val="Arial Narrow"/>
      <family val="2"/>
    </font>
    <font>
      <b/>
      <i/>
      <sz val="13"/>
      <color rgb="FF1F497D"/>
      <name val="Arial Narrow"/>
      <family val="2"/>
      <charset val="1"/>
    </font>
    <font>
      <b/>
      <i/>
      <vertAlign val="subscript"/>
      <sz val="13"/>
      <color rgb="FF1F497D"/>
      <name val="Arial Narrow"/>
      <family val="2"/>
      <charset val="1"/>
    </font>
    <font>
      <i/>
      <sz val="11"/>
      <color rgb="FF000000"/>
      <name val="Arial Narrow"/>
      <family val="2"/>
    </font>
    <font>
      <b/>
      <sz val="11"/>
      <color rgb="FF000000"/>
      <name val="Arial Narrow"/>
      <family val="2"/>
    </font>
    <font>
      <b/>
      <u/>
      <sz val="11"/>
      <color rgb="FF000000"/>
      <name val="Arial Narrow"/>
      <family val="2"/>
    </font>
    <font>
      <b/>
      <sz val="11"/>
      <color rgb="FF000000"/>
      <name val="Calibri"/>
      <family val="2"/>
    </font>
    <font>
      <b/>
      <sz val="10"/>
      <color theme="1"/>
      <name val="Arial Narrow"/>
      <family val="2"/>
      <charset val="1"/>
    </font>
    <font>
      <b/>
      <sz val="10"/>
      <color theme="1"/>
      <name val="Calibri Light"/>
      <family val="2"/>
    </font>
    <font>
      <b/>
      <sz val="10"/>
      <color rgb="FF1F497D"/>
      <name val="Arial Narrow"/>
      <family val="2"/>
    </font>
    <font>
      <sz val="10"/>
      <color rgb="FF1F497D"/>
      <name val="Arial Narrow"/>
      <family val="2"/>
    </font>
    <font>
      <b/>
      <sz val="14"/>
      <color rgb="FF1F497D"/>
      <name val="Arial Narrow"/>
      <family val="2"/>
    </font>
    <font>
      <i/>
      <sz val="11"/>
      <color rgb="FF1F497D"/>
      <name val="Arial Narrow"/>
      <family val="2"/>
    </font>
    <font>
      <b/>
      <sz val="14"/>
      <color rgb="FF000000"/>
      <name val="Arial Narrow"/>
      <family val="2"/>
    </font>
    <font>
      <b/>
      <sz val="12"/>
      <color rgb="FF000000"/>
      <name val="Arial Narrow"/>
      <family val="2"/>
    </font>
    <font>
      <b/>
      <sz val="11"/>
      <color theme="1"/>
      <name val="Arial Narrow"/>
      <family val="2"/>
      <charset val="1"/>
    </font>
    <font>
      <b/>
      <sz val="11"/>
      <color theme="1"/>
      <name val="Calibri Light"/>
      <family val="2"/>
      <scheme val="major"/>
    </font>
    <font>
      <b/>
      <sz val="11"/>
      <color rgb="FF1F497D"/>
      <name val="Arial Narrow"/>
      <family val="2"/>
    </font>
    <font>
      <b/>
      <i/>
      <sz val="11"/>
      <color rgb="FF1F497D"/>
      <name val="Arial Narrow"/>
      <family val="2"/>
    </font>
    <font>
      <sz val="11"/>
      <color rgb="FF1F497D"/>
      <name val="Arial Narrow"/>
      <family val="2"/>
    </font>
    <font>
      <b/>
      <sz val="12"/>
      <color rgb="FF1F497D"/>
      <name val="Arial Narrow"/>
      <family val="2"/>
    </font>
    <font>
      <i/>
      <sz val="9"/>
      <color rgb="FF1F497D"/>
      <name val="Arial Narrow"/>
      <family val="2"/>
    </font>
    <font>
      <u/>
      <sz val="11"/>
      <color rgb="FF0000FF"/>
      <name val="Arial Narrow"/>
      <family val="2"/>
    </font>
    <font>
      <sz val="10"/>
      <name val="Arial Narrow"/>
      <family val="2"/>
    </font>
    <font>
      <sz val="10"/>
      <color theme="1"/>
      <name val="Arial"/>
      <family val="2"/>
    </font>
  </fonts>
  <fills count="41">
    <fill>
      <patternFill patternType="none"/>
    </fill>
    <fill>
      <patternFill patternType="gray125"/>
    </fill>
    <fill>
      <patternFill patternType="solid">
        <fgColor rgb="FFBF819E"/>
        <bgColor rgb="FFC2829E"/>
      </patternFill>
    </fill>
    <fill>
      <patternFill patternType="darkGray">
        <fgColor rgb="FFFFCC99"/>
        <bgColor rgb="FFFFCC8E"/>
      </patternFill>
    </fill>
    <fill>
      <patternFill patternType="solid">
        <fgColor rgb="FFFFFFFF"/>
        <bgColor rgb="FFF2F2F2"/>
      </patternFill>
    </fill>
    <fill>
      <patternFill patternType="mediumGray">
        <fgColor rgb="FF55308D"/>
        <bgColor rgb="FF443091"/>
      </patternFill>
    </fill>
    <fill>
      <patternFill patternType="solid">
        <fgColor rgb="FFE0C2CD"/>
        <bgColor rgb="FFCCC4D9"/>
      </patternFill>
    </fill>
    <fill>
      <patternFill patternType="solid">
        <fgColor rgb="FF55308D"/>
        <bgColor rgb="FF443091"/>
      </patternFill>
    </fill>
    <fill>
      <patternFill patternType="solid">
        <fgColor rgb="FFC2829E"/>
        <bgColor rgb="FFBF819E"/>
      </patternFill>
    </fill>
    <fill>
      <patternFill patternType="solid">
        <fgColor rgb="FF808080"/>
        <bgColor rgb="FF878787"/>
      </patternFill>
    </fill>
    <fill>
      <patternFill patternType="solid">
        <fgColor rgb="FFDEDCE6"/>
        <bgColor rgb="FFDDDDDD"/>
      </patternFill>
    </fill>
    <fill>
      <patternFill patternType="solid">
        <fgColor rgb="FFFFFF00"/>
        <bgColor rgb="FFFFF200"/>
      </patternFill>
    </fill>
    <fill>
      <patternFill patternType="solid">
        <fgColor rgb="FFD9D9D9"/>
        <bgColor rgb="FFDDDDDD"/>
      </patternFill>
    </fill>
    <fill>
      <patternFill patternType="solid">
        <fgColor rgb="FFA73403"/>
        <bgColor rgb="FF4D4D4D"/>
      </patternFill>
    </fill>
    <fill>
      <patternFill patternType="solid">
        <fgColor rgb="FF00B050"/>
        <bgColor rgb="FF0070C0"/>
      </patternFill>
    </fill>
    <fill>
      <patternFill patternType="solid">
        <fgColor rgb="FFDEDCE6"/>
        <bgColor rgb="FFF2F2F2"/>
      </patternFill>
    </fill>
    <fill>
      <patternFill patternType="solid">
        <fgColor theme="0"/>
        <bgColor rgb="FFF2F2F2"/>
      </patternFill>
    </fill>
    <fill>
      <patternFill patternType="solid">
        <fgColor theme="0"/>
        <bgColor rgb="FFFFF200"/>
      </patternFill>
    </fill>
    <fill>
      <patternFill patternType="solid">
        <fgColor rgb="FFFF0000"/>
        <bgColor indexed="64"/>
      </patternFill>
    </fill>
    <fill>
      <patternFill patternType="solid">
        <fgColor theme="5" tint="0.79998168889431442"/>
        <bgColor rgb="FFF2F2F2"/>
      </patternFill>
    </fill>
    <fill>
      <patternFill patternType="solid">
        <fgColor theme="0"/>
        <bgColor rgb="FFBF819E"/>
      </patternFill>
    </fill>
    <fill>
      <patternFill patternType="solid">
        <fgColor theme="0"/>
        <bgColor rgb="FFDDDDDD"/>
      </patternFill>
    </fill>
    <fill>
      <patternFill patternType="solid">
        <fgColor rgb="FFFFFF00"/>
        <bgColor indexed="64"/>
      </patternFill>
    </fill>
    <fill>
      <patternFill patternType="solid">
        <fgColor theme="0"/>
        <bgColor rgb="FFC2829E"/>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2F2F2"/>
        <bgColor indexed="64"/>
      </patternFill>
    </fill>
    <fill>
      <patternFill patternType="solid">
        <fgColor theme="0"/>
        <bgColor rgb="FFCCC4D9"/>
      </patternFill>
    </fill>
    <fill>
      <patternFill patternType="solid">
        <fgColor theme="7" tint="-0.249977111117893"/>
        <bgColor indexed="64"/>
      </patternFill>
    </fill>
    <fill>
      <patternFill patternType="solid">
        <fgColor theme="5" tint="-0.249977111117893"/>
        <bgColor indexed="64"/>
      </patternFill>
    </fill>
    <fill>
      <patternFill patternType="solid">
        <fgColor rgb="FF808080"/>
        <bgColor rgb="FFF2F2F2"/>
      </patternFill>
    </fill>
    <fill>
      <patternFill patternType="solid">
        <fgColor rgb="FFFFFF00"/>
        <bgColor rgb="FFF2F2F2"/>
      </patternFill>
    </fill>
    <fill>
      <patternFill patternType="solid">
        <fgColor theme="0"/>
        <bgColor indexed="64"/>
      </patternFill>
    </fill>
    <fill>
      <patternFill patternType="solid">
        <fgColor theme="8" tint="0.79998168889431442"/>
        <bgColor rgb="FFF2F2F2"/>
      </patternFill>
    </fill>
    <fill>
      <patternFill patternType="solid">
        <fgColor theme="1" tint="0.499984740745262"/>
        <bgColor rgb="FFBF819E"/>
      </patternFill>
    </fill>
    <fill>
      <patternFill patternType="solid">
        <fgColor theme="5" tint="0.59999389629810485"/>
        <bgColor rgb="FFF2F2F2"/>
      </patternFill>
    </fill>
    <fill>
      <patternFill patternType="solid">
        <fgColor theme="0"/>
        <bgColor rgb="FF443091"/>
      </patternFill>
    </fill>
  </fills>
  <borders count="67">
    <border>
      <left/>
      <right/>
      <top/>
      <bottom/>
      <diagonal/>
    </border>
    <border>
      <left style="thin">
        <color rgb="FF808080"/>
      </left>
      <right style="thin">
        <color rgb="FF808080"/>
      </right>
      <top style="thin">
        <color rgb="FF808080"/>
      </top>
      <bottom style="thin">
        <color rgb="FF808080"/>
      </bottom>
      <diagonal/>
    </border>
    <border>
      <left style="thin">
        <color rgb="FFFFFFFF"/>
      </left>
      <right/>
      <top/>
      <bottom/>
      <diagonal/>
    </border>
    <border>
      <left/>
      <right style="thin">
        <color rgb="FF808080"/>
      </right>
      <top style="thin">
        <color rgb="FF808080"/>
      </top>
      <bottom style="thin">
        <color rgb="FF808080"/>
      </bottom>
      <diagonal/>
    </border>
    <border>
      <left style="thin">
        <color rgb="FF808080"/>
      </left>
      <right style="thin">
        <color rgb="FF808080"/>
      </right>
      <top/>
      <bottom style="thin">
        <color rgb="FF80808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style="thin">
        <color rgb="FF808080"/>
      </left>
      <right/>
      <top/>
      <bottom style="thin">
        <color rgb="FF808080"/>
      </bottom>
      <diagonal/>
    </border>
    <border>
      <left/>
      <right style="thin">
        <color rgb="FF969696"/>
      </right>
      <top style="thin">
        <color rgb="FF969696"/>
      </top>
      <bottom style="thin">
        <color rgb="FF969696"/>
      </bottom>
      <diagonal/>
    </border>
    <border>
      <left/>
      <right style="thin">
        <color rgb="FFCCFFFF"/>
      </right>
      <top/>
      <bottom/>
      <diagonal/>
    </border>
    <border>
      <left style="thin">
        <color rgb="FF969696"/>
      </left>
      <right/>
      <top style="thin">
        <color rgb="FF969696"/>
      </top>
      <bottom/>
      <diagonal/>
    </border>
    <border>
      <left/>
      <right/>
      <top style="thin">
        <color rgb="FF969696"/>
      </top>
      <bottom/>
      <diagonal/>
    </border>
    <border>
      <left/>
      <right style="thin">
        <color rgb="FF969696"/>
      </right>
      <top style="thin">
        <color rgb="FF969696"/>
      </top>
      <bottom/>
      <diagonal/>
    </border>
    <border>
      <left style="thin">
        <color rgb="FF969696"/>
      </left>
      <right/>
      <top/>
      <bottom/>
      <diagonal/>
    </border>
    <border>
      <left/>
      <right style="thin">
        <color rgb="FF969696"/>
      </right>
      <top/>
      <bottom/>
      <diagonal/>
    </border>
    <border>
      <left style="thin">
        <color rgb="FF969696"/>
      </left>
      <right/>
      <top/>
      <bottom style="thin">
        <color rgb="FF969696"/>
      </bottom>
      <diagonal/>
    </border>
    <border>
      <left/>
      <right/>
      <top/>
      <bottom style="thin">
        <color rgb="FF969696"/>
      </bottom>
      <diagonal/>
    </border>
    <border>
      <left/>
      <right style="thin">
        <color rgb="FF969696"/>
      </right>
      <top/>
      <bottom style="thin">
        <color rgb="FF969696"/>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rgb="FF808080"/>
      </bottom>
      <diagonal/>
    </border>
    <border>
      <left style="thin">
        <color rgb="FF808080"/>
      </left>
      <right style="thin">
        <color rgb="FF808080"/>
      </right>
      <top/>
      <bottom/>
      <diagonal/>
    </border>
    <border>
      <left style="thin">
        <color rgb="FF808080"/>
      </left>
      <right style="thin">
        <color rgb="FF808080"/>
      </right>
      <top style="thin">
        <color rgb="FF808080"/>
      </top>
      <bottom/>
      <diagonal/>
    </border>
    <border>
      <left style="thin">
        <color rgb="FF808080"/>
      </left>
      <right/>
      <top style="thin">
        <color rgb="FF808080"/>
      </top>
      <bottom/>
      <diagonal/>
    </border>
    <border>
      <left/>
      <right style="thin">
        <color rgb="FF808080"/>
      </right>
      <top style="thin">
        <color rgb="FF808080"/>
      </top>
      <bottom/>
      <diagonal/>
    </border>
    <border>
      <left/>
      <right/>
      <top style="thin">
        <color rgb="FF80808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rgb="FF808080"/>
      </top>
      <bottom style="thin">
        <color rgb="FF808080"/>
      </bottom>
      <diagonal/>
    </border>
    <border>
      <left style="thin">
        <color rgb="FF1F497D"/>
      </left>
      <right/>
      <top style="thin">
        <color rgb="FF1F497D"/>
      </top>
      <bottom/>
      <diagonal/>
    </border>
    <border>
      <left/>
      <right/>
      <top style="thin">
        <color rgb="FF1F497D"/>
      </top>
      <bottom/>
      <diagonal/>
    </border>
    <border>
      <left/>
      <right style="thin">
        <color rgb="FF1F497D"/>
      </right>
      <top style="thin">
        <color rgb="FF1F497D"/>
      </top>
      <bottom/>
      <diagonal/>
    </border>
    <border>
      <left style="thin">
        <color rgb="FF1F497D"/>
      </left>
      <right/>
      <top/>
      <bottom style="thin">
        <color rgb="FF1F497D"/>
      </bottom>
      <diagonal/>
    </border>
    <border>
      <left/>
      <right/>
      <top/>
      <bottom style="thin">
        <color rgb="FF1F497D"/>
      </bottom>
      <diagonal/>
    </border>
    <border>
      <left/>
      <right style="thin">
        <color rgb="FF1F497D"/>
      </right>
      <top/>
      <bottom style="thin">
        <color rgb="FF1F497D"/>
      </bottom>
      <diagonal/>
    </border>
    <border>
      <left style="thin">
        <color rgb="FF808080"/>
      </left>
      <right/>
      <top style="thin">
        <color rgb="FF969696"/>
      </top>
      <bottom style="thin">
        <color rgb="FF969696"/>
      </bottom>
      <diagonal/>
    </border>
    <border>
      <left/>
      <right/>
      <top style="thin">
        <color rgb="FF969696"/>
      </top>
      <bottom style="thin">
        <color rgb="FF969696"/>
      </bottom>
      <diagonal/>
    </border>
    <border>
      <left/>
      <right style="thin">
        <color rgb="FF808080"/>
      </right>
      <top style="thin">
        <color rgb="FF969696"/>
      </top>
      <bottom style="thin">
        <color rgb="FF969696"/>
      </bottom>
      <diagonal/>
    </border>
    <border>
      <left/>
      <right/>
      <top style="thin">
        <color indexed="64"/>
      </top>
      <bottom/>
      <diagonal/>
    </border>
    <border>
      <left/>
      <right/>
      <top/>
      <bottom style="thin">
        <color indexed="64"/>
      </bottom>
      <diagonal/>
    </border>
    <border>
      <left style="thin">
        <color rgb="FF808080"/>
      </left>
      <right style="thin">
        <color rgb="FF808080"/>
      </right>
      <top/>
      <bottom style="thin">
        <color indexed="64"/>
      </bottom>
      <diagonal/>
    </border>
    <border>
      <left style="thin">
        <color theme="0" tint="-0.499984740745262"/>
      </left>
      <right style="thin">
        <color indexed="64"/>
      </right>
      <top style="thin">
        <color indexed="64"/>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style="thin">
        <color indexed="64"/>
      </top>
      <bottom style="thin">
        <color indexed="64"/>
      </bottom>
      <diagonal/>
    </border>
    <border>
      <left style="thin">
        <color theme="0" tint="-0.499984740745262"/>
      </left>
      <right style="thin">
        <color indexed="64"/>
      </right>
      <top/>
      <bottom style="thin">
        <color theme="0" tint="-0.499984740745262"/>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indexed="23"/>
      </left>
      <right/>
      <top style="thin">
        <color indexed="23"/>
      </top>
      <bottom style="thin">
        <color indexed="23"/>
      </bottom>
      <diagonal/>
    </border>
    <border>
      <left style="thin">
        <color indexed="64"/>
      </left>
      <right style="thin">
        <color indexed="64"/>
      </right>
      <top style="thin">
        <color indexed="64"/>
      </top>
      <bottom style="thin">
        <color indexed="23"/>
      </bottom>
      <diagonal/>
    </border>
    <border>
      <left style="thin">
        <color indexed="64"/>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indexed="23"/>
      </left>
      <right/>
      <top style="thin">
        <color indexed="23"/>
      </top>
      <bottom/>
      <diagonal/>
    </border>
    <border>
      <left style="thin">
        <color indexed="64"/>
      </left>
      <right style="thin">
        <color indexed="64"/>
      </right>
      <top style="thin">
        <color indexed="64"/>
      </top>
      <bottom/>
      <diagonal/>
    </border>
  </borders>
  <cellStyleXfs count="14">
    <xf numFmtId="0" fontId="0" fillId="0" borderId="0"/>
    <xf numFmtId="0" fontId="15" fillId="0" borderId="0" applyBorder="0" applyProtection="0"/>
    <xf numFmtId="0" fontId="2" fillId="2" borderId="1" applyProtection="0"/>
    <xf numFmtId="0" fontId="3" fillId="3" borderId="1" applyProtection="0"/>
    <xf numFmtId="164" fontId="81" fillId="0" borderId="0" applyBorder="0" applyProtection="0"/>
    <xf numFmtId="164" fontId="81" fillId="0" borderId="0" applyBorder="0" applyProtection="0"/>
    <xf numFmtId="164" fontId="81" fillId="0" borderId="0" applyBorder="0" applyProtection="0"/>
    <xf numFmtId="164" fontId="81" fillId="0" borderId="0" applyBorder="0" applyProtection="0"/>
    <xf numFmtId="0" fontId="4" fillId="0" borderId="0"/>
    <xf numFmtId="0" fontId="5" fillId="0" borderId="0"/>
    <xf numFmtId="0" fontId="4" fillId="0" borderId="0"/>
    <xf numFmtId="0" fontId="5" fillId="0" borderId="0"/>
    <xf numFmtId="0" fontId="6" fillId="0" borderId="0"/>
    <xf numFmtId="0" fontId="115" fillId="0" borderId="0"/>
  </cellStyleXfs>
  <cellXfs count="677">
    <xf numFmtId="0" fontId="0" fillId="0" borderId="0" xfId="0"/>
    <xf numFmtId="0" fontId="7" fillId="4" borderId="0" xfId="0" applyFont="1" applyFill="1"/>
    <xf numFmtId="0" fontId="10" fillId="4" borderId="0" xfId="0" applyFont="1" applyFill="1" applyAlignment="1">
      <alignment vertical="center" wrapText="1"/>
    </xf>
    <xf numFmtId="0" fontId="11" fillId="4" borderId="0" xfId="0" applyFont="1" applyFill="1"/>
    <xf numFmtId="0" fontId="0" fillId="4" borderId="0" xfId="0" applyFill="1"/>
    <xf numFmtId="0" fontId="11" fillId="4" borderId="0" xfId="0" applyFont="1" applyFill="1" applyAlignment="1">
      <alignment vertical="center"/>
    </xf>
    <xf numFmtId="0" fontId="13" fillId="4" borderId="0" xfId="0" applyFont="1" applyFill="1"/>
    <xf numFmtId="0" fontId="14" fillId="4" borderId="0" xfId="0" applyFont="1" applyFill="1"/>
    <xf numFmtId="0" fontId="14" fillId="4" borderId="0" xfId="1" applyFont="1" applyFill="1" applyBorder="1" applyProtection="1"/>
    <xf numFmtId="0" fontId="16" fillId="4" borderId="0" xfId="0" applyFont="1" applyFill="1"/>
    <xf numFmtId="0" fontId="17" fillId="4" borderId="0" xfId="1" applyFont="1" applyFill="1" applyBorder="1" applyAlignment="1" applyProtection="1">
      <alignment vertical="center"/>
    </xf>
    <xf numFmtId="0" fontId="19" fillId="4" borderId="0" xfId="1" applyFont="1" applyFill="1" applyBorder="1" applyAlignment="1" applyProtection="1">
      <alignment vertical="center"/>
    </xf>
    <xf numFmtId="0" fontId="22" fillId="4" borderId="0" xfId="1" applyFont="1" applyFill="1" applyBorder="1" applyAlignment="1" applyProtection="1">
      <alignment vertical="center"/>
    </xf>
    <xf numFmtId="0" fontId="22" fillId="4" borderId="0" xfId="1" applyFont="1" applyFill="1" applyBorder="1" applyAlignment="1" applyProtection="1">
      <alignment horizontal="left" vertical="center"/>
    </xf>
    <xf numFmtId="0" fontId="20" fillId="8" borderId="1" xfId="0" applyFont="1" applyFill="1" applyBorder="1" applyAlignment="1">
      <alignment horizontal="center" vertical="center"/>
    </xf>
    <xf numFmtId="0" fontId="23" fillId="4" borderId="0" xfId="0" applyFont="1" applyFill="1"/>
    <xf numFmtId="0" fontId="19" fillId="4" borderId="0" xfId="0" applyFont="1" applyFill="1"/>
    <xf numFmtId="0" fontId="25" fillId="4" borderId="0" xfId="0" applyFont="1" applyFill="1" applyAlignment="1">
      <alignment horizontal="right"/>
    </xf>
    <xf numFmtId="0" fontId="26" fillId="4" borderId="0" xfId="0" applyFont="1" applyFill="1" applyAlignment="1">
      <alignment vertical="center" wrapText="1"/>
    </xf>
    <xf numFmtId="0" fontId="24" fillId="4" borderId="0" xfId="0" applyFont="1" applyFill="1" applyAlignment="1">
      <alignment horizontal="left" vertical="center" wrapText="1"/>
    </xf>
    <xf numFmtId="0" fontId="26" fillId="4" borderId="0" xfId="0" applyFont="1" applyFill="1" applyAlignment="1">
      <alignment horizontal="left" vertical="center" wrapText="1" indent="1"/>
    </xf>
    <xf numFmtId="0" fontId="29" fillId="4" borderId="0" xfId="0" applyFont="1" applyFill="1"/>
    <xf numFmtId="0" fontId="30" fillId="4" borderId="0" xfId="0" applyFont="1" applyFill="1"/>
    <xf numFmtId="0" fontId="31" fillId="4" borderId="0" xfId="0" applyFont="1" applyFill="1" applyAlignment="1">
      <alignment horizontal="left" vertical="center" indent="15"/>
    </xf>
    <xf numFmtId="0" fontId="34" fillId="4" borderId="0" xfId="0" applyFont="1" applyFill="1" applyAlignment="1">
      <alignment vertical="center" wrapText="1"/>
    </xf>
    <xf numFmtId="0" fontId="35" fillId="4" borderId="0" xfId="0" applyFont="1" applyFill="1" applyAlignment="1">
      <alignment horizontal="right"/>
    </xf>
    <xf numFmtId="0" fontId="36" fillId="4" borderId="0" xfId="0" applyFont="1" applyFill="1" applyAlignment="1">
      <alignment vertical="center" wrapText="1"/>
    </xf>
    <xf numFmtId="0" fontId="22" fillId="4" borderId="0" xfId="0" applyFont="1" applyFill="1"/>
    <xf numFmtId="0" fontId="38" fillId="4" borderId="0" xfId="0" applyFont="1" applyFill="1" applyAlignment="1">
      <alignment vertical="center"/>
    </xf>
    <xf numFmtId="0" fontId="39" fillId="4" borderId="0" xfId="0" applyFont="1" applyFill="1" applyAlignment="1">
      <alignment horizontal="left"/>
    </xf>
    <xf numFmtId="0" fontId="25" fillId="4" borderId="0" xfId="0" applyFont="1" applyFill="1" applyAlignment="1">
      <alignment horizontal="center"/>
    </xf>
    <xf numFmtId="0" fontId="43" fillId="4" borderId="1" xfId="0" applyFont="1" applyFill="1" applyBorder="1" applyAlignment="1">
      <alignment horizontal="center" vertical="center" wrapText="1"/>
    </xf>
    <xf numFmtId="0" fontId="18" fillId="4" borderId="1" xfId="0" applyFont="1" applyFill="1" applyBorder="1" applyAlignment="1">
      <alignment horizontal="center" vertical="top" wrapText="1"/>
    </xf>
    <xf numFmtId="0" fontId="18" fillId="4" borderId="1" xfId="0" applyFont="1" applyFill="1" applyBorder="1" applyAlignment="1">
      <alignment horizontal="center" vertical="center" wrapText="1"/>
    </xf>
    <xf numFmtId="0" fontId="25" fillId="4" borderId="1" xfId="0" applyFont="1" applyFill="1" applyBorder="1" applyAlignment="1">
      <alignment horizontal="center" vertical="center" wrapText="1"/>
    </xf>
    <xf numFmtId="166" fontId="25" fillId="4" borderId="1" xfId="0" applyNumberFormat="1" applyFont="1" applyFill="1" applyBorder="1" applyAlignment="1">
      <alignment horizontal="right" vertical="center" wrapText="1"/>
    </xf>
    <xf numFmtId="4" fontId="25" fillId="4" borderId="1" xfId="0" applyNumberFormat="1" applyFont="1" applyFill="1" applyBorder="1" applyAlignment="1">
      <alignment horizontal="right" vertical="center"/>
    </xf>
    <xf numFmtId="4" fontId="18" fillId="9" borderId="1" xfId="0" applyNumberFormat="1" applyFont="1" applyFill="1" applyBorder="1" applyAlignment="1">
      <alignment horizontal="right"/>
    </xf>
    <xf numFmtId="0" fontId="45" fillId="4" borderId="0" xfId="0" applyFont="1" applyFill="1" applyAlignment="1">
      <alignment horizontal="right"/>
    </xf>
    <xf numFmtId="0" fontId="47" fillId="4" borderId="0" xfId="0" applyFont="1" applyFill="1" applyAlignment="1">
      <alignment vertical="center" wrapText="1"/>
    </xf>
    <xf numFmtId="0" fontId="48" fillId="4" borderId="0" xfId="0" applyFont="1" applyFill="1" applyAlignment="1">
      <alignment horizontal="right" vertical="center" wrapText="1"/>
    </xf>
    <xf numFmtId="0" fontId="7" fillId="4" borderId="0" xfId="0" applyFont="1" applyFill="1" applyAlignment="1">
      <alignment horizontal="center"/>
    </xf>
    <xf numFmtId="0" fontId="24" fillId="4" borderId="0" xfId="0" applyFont="1" applyFill="1" applyAlignment="1">
      <alignment horizontal="left" wrapText="1"/>
    </xf>
    <xf numFmtId="0" fontId="49" fillId="4" borderId="0" xfId="0" applyFont="1" applyFill="1" applyAlignment="1">
      <alignment vertical="center" wrapText="1"/>
    </xf>
    <xf numFmtId="0" fontId="36" fillId="4" borderId="0" xfId="0" applyFont="1" applyFill="1" applyAlignment="1">
      <alignment horizontal="left" vertical="center" wrapText="1"/>
    </xf>
    <xf numFmtId="0" fontId="24" fillId="4" borderId="0" xfId="0" applyFont="1" applyFill="1" applyAlignment="1">
      <alignment wrapText="1"/>
    </xf>
    <xf numFmtId="0" fontId="38" fillId="4" borderId="0" xfId="0" applyFont="1" applyFill="1" applyAlignment="1">
      <alignment vertical="center" wrapText="1"/>
    </xf>
    <xf numFmtId="0" fontId="45" fillId="4" borderId="0" xfId="0" applyFont="1" applyFill="1"/>
    <xf numFmtId="0" fontId="30" fillId="4" borderId="1" xfId="0" applyFont="1" applyFill="1" applyBorder="1"/>
    <xf numFmtId="3" fontId="25" fillId="4" borderId="1" xfId="0" applyNumberFormat="1" applyFont="1" applyFill="1" applyBorder="1" applyAlignment="1">
      <alignment horizontal="center" vertical="center" wrapText="1"/>
    </xf>
    <xf numFmtId="4" fontId="18" fillId="9" borderId="1" xfId="0" applyNumberFormat="1" applyFont="1" applyFill="1" applyBorder="1" applyAlignment="1">
      <alignment vertical="center"/>
    </xf>
    <xf numFmtId="3" fontId="22" fillId="4" borderId="0" xfId="1" applyNumberFormat="1" applyFont="1" applyFill="1" applyBorder="1" applyAlignment="1" applyProtection="1">
      <alignment vertical="center"/>
    </xf>
    <xf numFmtId="0" fontId="51" fillId="4" borderId="0" xfId="0" applyFont="1" applyFill="1"/>
    <xf numFmtId="0" fontId="30" fillId="4" borderId="0" xfId="0" applyFont="1" applyFill="1" applyAlignment="1">
      <alignment vertical="top" wrapText="1"/>
    </xf>
    <xf numFmtId="0" fontId="52" fillId="4" borderId="0" xfId="0" applyFont="1" applyFill="1"/>
    <xf numFmtId="0" fontId="34" fillId="4" borderId="0" xfId="0" applyFont="1" applyFill="1"/>
    <xf numFmtId="0" fontId="24" fillId="4" borderId="0" xfId="0" applyFont="1" applyFill="1" applyAlignment="1">
      <alignment horizontal="left" vertical="top" wrapText="1"/>
    </xf>
    <xf numFmtId="0" fontId="27" fillId="4" borderId="0" xfId="0" applyFont="1" applyFill="1" applyAlignment="1">
      <alignment horizontal="left" vertical="center"/>
    </xf>
    <xf numFmtId="0" fontId="47" fillId="4" borderId="0" xfId="0" applyFont="1" applyFill="1"/>
    <xf numFmtId="0" fontId="24" fillId="4" borderId="0" xfId="0" applyFont="1" applyFill="1" applyAlignment="1">
      <alignment vertical="top" wrapText="1"/>
    </xf>
    <xf numFmtId="4" fontId="30" fillId="4" borderId="1" xfId="0" applyNumberFormat="1" applyFont="1" applyFill="1" applyBorder="1" applyAlignment="1">
      <alignment horizontal="right" vertical="center"/>
    </xf>
    <xf numFmtId="0" fontId="54" fillId="4" borderId="0" xfId="0" applyFont="1" applyFill="1" applyAlignment="1">
      <alignment horizontal="left" vertical="center" wrapText="1"/>
    </xf>
    <xf numFmtId="0" fontId="54" fillId="4" borderId="0" xfId="0" applyFont="1" applyFill="1"/>
    <xf numFmtId="0" fontId="52" fillId="4" borderId="0" xfId="0" applyFont="1" applyFill="1" applyAlignment="1">
      <alignment vertical="center" wrapText="1"/>
    </xf>
    <xf numFmtId="0" fontId="55" fillId="4" borderId="0" xfId="0" applyFont="1" applyFill="1"/>
    <xf numFmtId="0" fontId="0" fillId="4" borderId="0" xfId="0" applyFill="1" applyAlignment="1">
      <alignment horizontal="justify" vertical="center"/>
    </xf>
    <xf numFmtId="0" fontId="56" fillId="4" borderId="1" xfId="0" applyFont="1" applyFill="1" applyBorder="1"/>
    <xf numFmtId="0" fontId="39" fillId="4" borderId="0" xfId="0" applyFont="1" applyFill="1" applyAlignment="1">
      <alignment vertical="center" wrapText="1"/>
    </xf>
    <xf numFmtId="165" fontId="7" fillId="4" borderId="0" xfId="0" applyNumberFormat="1" applyFont="1" applyFill="1" applyAlignment="1">
      <alignment horizontal="center" vertical="center"/>
    </xf>
    <xf numFmtId="0" fontId="25" fillId="4" borderId="0" xfId="0" applyFont="1" applyFill="1"/>
    <xf numFmtId="0" fontId="36" fillId="4" borderId="0" xfId="0" applyFont="1" applyFill="1" applyAlignment="1">
      <alignment horizontal="right"/>
    </xf>
    <xf numFmtId="0" fontId="35" fillId="4" borderId="0" xfId="0" applyFont="1" applyFill="1"/>
    <xf numFmtId="0" fontId="58" fillId="4" borderId="0" xfId="0" applyFont="1" applyFill="1" applyAlignment="1">
      <alignment horizontal="right"/>
    </xf>
    <xf numFmtId="1" fontId="59" fillId="4" borderId="8" xfId="0" applyNumberFormat="1" applyFont="1" applyFill="1" applyBorder="1" applyAlignment="1">
      <alignment vertical="center" wrapText="1"/>
    </xf>
    <xf numFmtId="0" fontId="58" fillId="4" borderId="0" xfId="0" applyFont="1" applyFill="1"/>
    <xf numFmtId="167" fontId="54" fillId="4" borderId="0" xfId="0" applyNumberFormat="1" applyFont="1" applyFill="1" applyAlignment="1">
      <alignment vertical="center" wrapText="1"/>
    </xf>
    <xf numFmtId="4" fontId="36" fillId="4" borderId="0" xfId="0" applyNumberFormat="1" applyFont="1" applyFill="1" applyAlignment="1">
      <alignment horizontal="right" vertical="center" wrapText="1"/>
    </xf>
    <xf numFmtId="0" fontId="54" fillId="4" borderId="0" xfId="0" applyFont="1" applyFill="1" applyAlignment="1">
      <alignment vertical="center" wrapText="1"/>
    </xf>
    <xf numFmtId="0" fontId="57" fillId="4" borderId="0" xfId="0" applyFont="1" applyFill="1" applyAlignment="1">
      <alignment vertical="center" wrapText="1"/>
    </xf>
    <xf numFmtId="0" fontId="57" fillId="4" borderId="9" xfId="0" applyFont="1" applyFill="1" applyBorder="1" applyAlignment="1">
      <alignment vertical="center" wrapText="1"/>
    </xf>
    <xf numFmtId="0" fontId="57" fillId="4" borderId="0" xfId="0" applyFont="1" applyFill="1" applyAlignment="1">
      <alignment vertical="top" wrapText="1"/>
    </xf>
    <xf numFmtId="0" fontId="39" fillId="4" borderId="0" xfId="0" applyFont="1" applyFill="1" applyAlignment="1">
      <alignment vertical="center"/>
    </xf>
    <xf numFmtId="0" fontId="61" fillId="4" borderId="0" xfId="0" applyFont="1" applyFill="1" applyAlignment="1">
      <alignment vertical="center" wrapText="1"/>
    </xf>
    <xf numFmtId="4" fontId="56" fillId="4" borderId="0" xfId="0" applyNumberFormat="1" applyFont="1" applyFill="1" applyAlignment="1">
      <alignment horizontal="right" vertical="center" wrapText="1"/>
    </xf>
    <xf numFmtId="0" fontId="56" fillId="4" borderId="0" xfId="0" applyFont="1" applyFill="1" applyAlignment="1">
      <alignment vertical="center" wrapText="1"/>
    </xf>
    <xf numFmtId="0" fontId="62" fillId="4" borderId="0" xfId="0" applyFont="1" applyFill="1" applyAlignment="1">
      <alignment horizontal="left" vertical="top" wrapText="1" indent="1"/>
    </xf>
    <xf numFmtId="0" fontId="63" fillId="4" borderId="0" xfId="0" applyFont="1" applyFill="1"/>
    <xf numFmtId="167" fontId="56" fillId="4" borderId="0" xfId="0" applyNumberFormat="1" applyFont="1" applyFill="1" applyAlignment="1">
      <alignment vertical="center"/>
    </xf>
    <xf numFmtId="0" fontId="61" fillId="10" borderId="10" xfId="0" applyFont="1" applyFill="1" applyBorder="1"/>
    <xf numFmtId="0" fontId="61" fillId="10" borderId="11" xfId="0" applyFont="1" applyFill="1" applyBorder="1" applyAlignment="1">
      <alignment horizontal="left"/>
    </xf>
    <xf numFmtId="4" fontId="61" fillId="10" borderId="11" xfId="0" applyNumberFormat="1" applyFont="1" applyFill="1" applyBorder="1"/>
    <xf numFmtId="0" fontId="61" fillId="10" borderId="11" xfId="0" applyFont="1" applyFill="1" applyBorder="1" applyAlignment="1">
      <alignment horizontal="right"/>
    </xf>
    <xf numFmtId="0" fontId="27" fillId="10" borderId="0" xfId="0" applyFont="1" applyFill="1" applyAlignment="1">
      <alignment horizontal="left" wrapText="1"/>
    </xf>
    <xf numFmtId="0" fontId="56" fillId="10" borderId="0" xfId="0" applyFont="1" applyFill="1" applyAlignment="1">
      <alignment horizontal="right" vertical="center"/>
    </xf>
    <xf numFmtId="0" fontId="27" fillId="10" borderId="13" xfId="0" applyFont="1" applyFill="1" applyBorder="1" applyAlignment="1">
      <alignment wrapText="1"/>
    </xf>
    <xf numFmtId="4" fontId="64" fillId="10" borderId="0" xfId="0" applyNumberFormat="1" applyFont="1" applyFill="1"/>
    <xf numFmtId="165" fontId="30" fillId="10" borderId="0" xfId="0" applyNumberFormat="1" applyFont="1" applyFill="1" applyAlignment="1">
      <alignment horizontal="right"/>
    </xf>
    <xf numFmtId="0" fontId="11" fillId="10" borderId="13" xfId="0" applyFont="1" applyFill="1" applyBorder="1" applyAlignment="1">
      <alignment horizontal="center" vertical="center" wrapText="1"/>
    </xf>
    <xf numFmtId="0" fontId="11" fillId="10" borderId="0" xfId="0" applyFont="1" applyFill="1" applyAlignment="1">
      <alignment horizontal="left" vertical="center" wrapText="1"/>
    </xf>
    <xf numFmtId="4" fontId="35" fillId="10" borderId="0" xfId="0" applyNumberFormat="1" applyFont="1" applyFill="1"/>
    <xf numFmtId="0" fontId="36" fillId="10" borderId="15" xfId="0" applyFont="1" applyFill="1" applyBorder="1" applyAlignment="1">
      <alignment horizontal="left" vertical="center"/>
    </xf>
    <xf numFmtId="0" fontId="36" fillId="10" borderId="16" xfId="0" applyFont="1" applyFill="1" applyBorder="1" applyAlignment="1">
      <alignment horizontal="left" vertical="center"/>
    </xf>
    <xf numFmtId="4" fontId="36" fillId="10" borderId="16" xfId="0" applyNumberFormat="1" applyFont="1" applyFill="1" applyBorder="1" applyAlignment="1">
      <alignment horizontal="left" vertical="center"/>
    </xf>
    <xf numFmtId="0" fontId="18" fillId="10" borderId="16" xfId="0" applyFont="1" applyFill="1" applyBorder="1" applyAlignment="1">
      <alignment horizontal="left" vertical="center"/>
    </xf>
    <xf numFmtId="0" fontId="65" fillId="4" borderId="0" xfId="0" applyFont="1" applyFill="1" applyAlignment="1">
      <alignment horizontal="left" indent="1"/>
    </xf>
    <xf numFmtId="0" fontId="66" fillId="4" borderId="0" xfId="0" applyFont="1" applyFill="1"/>
    <xf numFmtId="0" fontId="67" fillId="4" borderId="0" xfId="0" applyFont="1" applyFill="1"/>
    <xf numFmtId="0" fontId="18" fillId="4" borderId="0" xfId="0" applyFont="1" applyFill="1" applyAlignment="1">
      <alignment vertical="center" wrapText="1"/>
    </xf>
    <xf numFmtId="0" fontId="50" fillId="4" borderId="0" xfId="0" applyFont="1" applyFill="1"/>
    <xf numFmtId="0" fontId="68" fillId="0" borderId="18" xfId="0" applyFont="1" applyBorder="1"/>
    <xf numFmtId="0" fontId="0" fillId="0" borderId="19" xfId="0" applyBorder="1"/>
    <xf numFmtId="1" fontId="0" fillId="0" borderId="20" xfId="0" applyNumberFormat="1" applyBorder="1"/>
    <xf numFmtId="0" fontId="70" fillId="0" borderId="0" xfId="0" applyFont="1"/>
    <xf numFmtId="0" fontId="71" fillId="0" borderId="0" xfId="0" applyFont="1"/>
    <xf numFmtId="0" fontId="73" fillId="0" borderId="0" xfId="0" applyFont="1"/>
    <xf numFmtId="0" fontId="74" fillId="0" borderId="0" xfId="1" applyFont="1" applyBorder="1" applyProtection="1"/>
    <xf numFmtId="0" fontId="75" fillId="0" borderId="21" xfId="0" applyFont="1" applyBorder="1" applyAlignment="1">
      <alignment horizontal="center" vertical="center" wrapText="1"/>
    </xf>
    <xf numFmtId="0" fontId="75" fillId="0" borderId="20" xfId="0" applyFont="1" applyBorder="1" applyAlignment="1">
      <alignment horizontal="center" vertical="center" wrapText="1"/>
    </xf>
    <xf numFmtId="0" fontId="5" fillId="0" borderId="20" xfId="0" applyFont="1" applyBorder="1"/>
    <xf numFmtId="4" fontId="0" fillId="0" borderId="0" xfId="0" applyNumberFormat="1"/>
    <xf numFmtId="0" fontId="0" fillId="0" borderId="20" xfId="0" applyBorder="1"/>
    <xf numFmtId="0" fontId="76" fillId="0" borderId="0" xfId="0" applyFont="1"/>
    <xf numFmtId="0" fontId="77" fillId="0" borderId="20" xfId="0" applyFont="1" applyBorder="1" applyAlignment="1">
      <alignment horizontal="center" vertical="center"/>
    </xf>
    <xf numFmtId="0" fontId="45" fillId="0" borderId="20" xfId="0" applyFont="1" applyBorder="1" applyAlignment="1">
      <alignment horizontal="left"/>
    </xf>
    <xf numFmtId="0" fontId="25" fillId="0" borderId="5" xfId="0" applyFont="1" applyBorder="1"/>
    <xf numFmtId="2" fontId="25" fillId="0" borderId="5" xfId="0" applyNumberFormat="1" applyFont="1" applyBorder="1"/>
    <xf numFmtId="2" fontId="25" fillId="0" borderId="1" xfId="0" applyNumberFormat="1" applyFont="1" applyBorder="1" applyAlignment="1">
      <alignment horizontal="center"/>
    </xf>
    <xf numFmtId="4" fontId="25" fillId="0" borderId="23" xfId="0" applyNumberFormat="1" applyFont="1" applyBorder="1" applyAlignment="1">
      <alignment horizontal="center"/>
    </xf>
    <xf numFmtId="0" fontId="25" fillId="4" borderId="5" xfId="0" applyFont="1" applyFill="1" applyBorder="1"/>
    <xf numFmtId="4" fontId="25" fillId="4" borderId="23" xfId="0" applyNumberFormat="1" applyFont="1" applyFill="1" applyBorder="1" applyAlignment="1">
      <alignment horizontal="center"/>
    </xf>
    <xf numFmtId="0" fontId="45" fillId="0" borderId="0" xfId="0" applyFont="1"/>
    <xf numFmtId="0" fontId="25" fillId="0" borderId="20" xfId="0" applyFont="1" applyBorder="1"/>
    <xf numFmtId="0" fontId="78" fillId="0" borderId="0" xfId="0" applyFont="1"/>
    <xf numFmtId="0" fontId="25" fillId="0" borderId="5" xfId="0" applyFont="1" applyBorder="1" applyAlignment="1">
      <alignment wrapText="1"/>
    </xf>
    <xf numFmtId="0" fontId="45" fillId="11" borderId="20" xfId="0" applyFont="1" applyFill="1" applyBorder="1" applyAlignment="1">
      <alignment horizontal="left" vertical="top" wrapText="1"/>
    </xf>
    <xf numFmtId="0" fontId="25" fillId="4" borderId="5" xfId="0" applyFont="1" applyFill="1" applyBorder="1" applyAlignment="1">
      <alignment wrapText="1"/>
    </xf>
    <xf numFmtId="0" fontId="25" fillId="4" borderId="20" xfId="0" applyFont="1" applyFill="1" applyBorder="1"/>
    <xf numFmtId="0" fontId="0" fillId="4" borderId="20" xfId="0" applyFill="1" applyBorder="1"/>
    <xf numFmtId="0" fontId="45" fillId="0" borderId="0" xfId="0" applyFont="1" applyAlignment="1">
      <alignment vertical="center"/>
    </xf>
    <xf numFmtId="0" fontId="0" fillId="0" borderId="0" xfId="0" applyAlignment="1">
      <alignment horizontal="left"/>
    </xf>
    <xf numFmtId="1" fontId="45" fillId="0" borderId="0" xfId="0" applyNumberFormat="1" applyFont="1"/>
    <xf numFmtId="4" fontId="0" fillId="0" borderId="20" xfId="0" applyNumberFormat="1" applyBorder="1"/>
    <xf numFmtId="0" fontId="29" fillId="0" borderId="0" xfId="0" applyFont="1"/>
    <xf numFmtId="1" fontId="0" fillId="0" borderId="0" xfId="0" applyNumberFormat="1"/>
    <xf numFmtId="169" fontId="0" fillId="0" borderId="20" xfId="0" applyNumberFormat="1" applyBorder="1"/>
    <xf numFmtId="2" fontId="0" fillId="0" borderId="20" xfId="0" applyNumberFormat="1" applyBorder="1"/>
    <xf numFmtId="171" fontId="0" fillId="0" borderId="20" xfId="0" applyNumberFormat="1" applyBorder="1"/>
    <xf numFmtId="167" fontId="0" fillId="0" borderId="20" xfId="0" applyNumberFormat="1" applyBorder="1"/>
    <xf numFmtId="168" fontId="0" fillId="0" borderId="0" xfId="0" applyNumberFormat="1"/>
    <xf numFmtId="0" fontId="79" fillId="13" borderId="20" xfId="0" applyFont="1" applyFill="1" applyBorder="1" applyAlignment="1">
      <alignment horizontal="right"/>
    </xf>
    <xf numFmtId="168" fontId="79" fillId="13" borderId="20" xfId="0" applyNumberFormat="1" applyFont="1" applyFill="1" applyBorder="1" applyAlignment="1">
      <alignment horizontal="right"/>
    </xf>
    <xf numFmtId="171" fontId="0" fillId="0" borderId="0" xfId="0" applyNumberFormat="1"/>
    <xf numFmtId="0" fontId="79" fillId="14" borderId="20" xfId="0" applyFont="1" applyFill="1" applyBorder="1" applyAlignment="1">
      <alignment horizontal="right"/>
    </xf>
    <xf numFmtId="168" fontId="79" fillId="14" borderId="20" xfId="0" applyNumberFormat="1" applyFont="1" applyFill="1" applyBorder="1" applyAlignment="1">
      <alignment horizontal="right"/>
    </xf>
    <xf numFmtId="4" fontId="50" fillId="0" borderId="0" xfId="0" applyNumberFormat="1" applyFont="1"/>
    <xf numFmtId="4" fontId="50" fillId="0" borderId="20" xfId="0" applyNumberFormat="1" applyFont="1" applyBorder="1"/>
    <xf numFmtId="11" fontId="4" fillId="0" borderId="0" xfId="0" applyNumberFormat="1" applyFont="1" applyAlignment="1">
      <alignment horizontal="right"/>
    </xf>
    <xf numFmtId="0" fontId="0" fillId="18" borderId="0" xfId="0" applyFill="1"/>
    <xf numFmtId="0" fontId="7" fillId="4" borderId="0" xfId="0" applyFont="1" applyFill="1" applyAlignment="1">
      <alignment vertical="top" wrapText="1"/>
    </xf>
    <xf numFmtId="0" fontId="20" fillId="8"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18" fillId="4" borderId="0" xfId="0" applyFont="1" applyFill="1" applyAlignment="1">
      <alignment vertical="center"/>
    </xf>
    <xf numFmtId="0" fontId="18" fillId="4" borderId="0" xfId="0" applyFont="1" applyFill="1" applyAlignment="1">
      <alignment horizontal="center" vertical="center"/>
    </xf>
    <xf numFmtId="0" fontId="88" fillId="20" borderId="5" xfId="0" applyFont="1" applyFill="1" applyBorder="1" applyAlignment="1">
      <alignment vertical="center" wrapText="1"/>
    </xf>
    <xf numFmtId="0" fontId="88" fillId="20" borderId="1" xfId="0" applyFont="1" applyFill="1" applyBorder="1" applyAlignment="1">
      <alignment horizontal="center" vertical="center" wrapText="1"/>
    </xf>
    <xf numFmtId="4" fontId="18" fillId="4" borderId="0" xfId="0" applyNumberFormat="1" applyFont="1" applyFill="1" applyAlignment="1">
      <alignment horizontal="center" vertical="center" wrapText="1"/>
    </xf>
    <xf numFmtId="0" fontId="25" fillId="16" borderId="0" xfId="0" applyFont="1" applyFill="1" applyAlignment="1">
      <alignment horizontal="center"/>
    </xf>
    <xf numFmtId="1" fontId="21" fillId="15" borderId="3" xfId="0" applyNumberFormat="1" applyFont="1" applyFill="1" applyBorder="1" applyAlignment="1" applyProtection="1">
      <alignment horizontal="center" vertical="center"/>
      <protection locked="0"/>
    </xf>
    <xf numFmtId="0" fontId="7" fillId="15" borderId="1" xfId="0" applyFont="1" applyFill="1" applyBorder="1" applyAlignment="1" applyProtection="1">
      <alignment horizontal="center" vertical="center"/>
      <protection locked="0"/>
    </xf>
    <xf numFmtId="0" fontId="25" fillId="10" borderId="1" xfId="0" applyFont="1" applyFill="1" applyBorder="1" applyAlignment="1" applyProtection="1">
      <alignment horizontal="left" vertical="center" wrapText="1"/>
      <protection locked="0"/>
    </xf>
    <xf numFmtId="0" fontId="25" fillId="15" borderId="1" xfId="0" applyFont="1" applyFill="1" applyBorder="1" applyAlignment="1" applyProtection="1">
      <alignment horizontal="center" vertical="center" wrapText="1"/>
      <protection locked="0"/>
    </xf>
    <xf numFmtId="165" fontId="25" fillId="15" borderId="1" xfId="0" applyNumberFormat="1" applyFont="1" applyFill="1" applyBorder="1" applyAlignment="1" applyProtection="1">
      <alignment vertical="center" wrapText="1"/>
      <protection locked="0"/>
    </xf>
    <xf numFmtId="166" fontId="25" fillId="19" borderId="1" xfId="0" applyNumberFormat="1" applyFont="1" applyFill="1" applyBorder="1" applyAlignment="1" applyProtection="1">
      <alignment horizontal="right" vertical="center" wrapText="1"/>
      <protection locked="0"/>
    </xf>
    <xf numFmtId="0" fontId="25" fillId="19" borderId="1" xfId="0" applyFont="1" applyFill="1" applyBorder="1" applyAlignment="1" applyProtection="1">
      <alignment horizontal="center" vertical="center" wrapText="1"/>
      <protection locked="0"/>
    </xf>
    <xf numFmtId="3" fontId="25" fillId="19" borderId="1" xfId="0" applyNumberFormat="1" applyFont="1" applyFill="1" applyBorder="1" applyAlignment="1" applyProtection="1">
      <alignment horizontal="center" vertical="center" wrapText="1"/>
      <protection locked="0"/>
    </xf>
    <xf numFmtId="166" fontId="25" fillId="15" borderId="1" xfId="0" applyNumberFormat="1" applyFont="1" applyFill="1" applyBorder="1" applyAlignment="1" applyProtection="1">
      <alignment horizontal="center" vertical="center" wrapText="1"/>
      <protection locked="0"/>
    </xf>
    <xf numFmtId="165" fontId="53" fillId="15" borderId="1" xfId="0" applyNumberFormat="1" applyFont="1" applyFill="1" applyBorder="1" applyAlignment="1" applyProtection="1">
      <alignment horizontal="left" vertical="center"/>
      <protection locked="0"/>
    </xf>
    <xf numFmtId="0" fontId="30" fillId="15" borderId="1" xfId="0" applyFont="1" applyFill="1" applyBorder="1" applyAlignment="1" applyProtection="1">
      <alignment horizontal="left" vertical="center"/>
      <protection locked="0"/>
    </xf>
    <xf numFmtId="165" fontId="30" fillId="15" borderId="1" xfId="0" applyNumberFormat="1" applyFont="1" applyFill="1" applyBorder="1" applyAlignment="1" applyProtection="1">
      <alignment horizontal="right" vertical="center"/>
      <protection locked="0"/>
    </xf>
    <xf numFmtId="165" fontId="30" fillId="10" borderId="1" xfId="0" applyNumberFormat="1" applyFont="1" applyFill="1" applyBorder="1" applyAlignment="1" applyProtection="1">
      <alignment horizontal="right" vertical="center"/>
      <protection locked="0"/>
    </xf>
    <xf numFmtId="0" fontId="57" fillId="4" borderId="0" xfId="0" applyFont="1" applyFill="1" applyAlignment="1">
      <alignment horizontal="left" vertical="center" wrapText="1"/>
    </xf>
    <xf numFmtId="0" fontId="44" fillId="4" borderId="0" xfId="0" applyFont="1" applyFill="1" applyAlignment="1">
      <alignment horizontal="left" vertical="top" wrapText="1" indent="15"/>
    </xf>
    <xf numFmtId="0" fontId="77" fillId="17" borderId="20" xfId="0" applyFont="1" applyFill="1" applyBorder="1" applyAlignment="1">
      <alignment horizontal="center" vertical="center"/>
    </xf>
    <xf numFmtId="0" fontId="0" fillId="0" borderId="0" xfId="0" applyAlignment="1">
      <alignment horizontal="left" vertical="center"/>
    </xf>
    <xf numFmtId="0" fontId="75" fillId="0" borderId="0" xfId="0" applyFont="1" applyAlignment="1">
      <alignment horizontal="center" vertical="center" wrapText="1"/>
    </xf>
    <xf numFmtId="0" fontId="45" fillId="0" borderId="0" xfId="0" applyFont="1" applyAlignment="1">
      <alignment horizontal="left"/>
    </xf>
    <xf numFmtId="2" fontId="45" fillId="0" borderId="0" xfId="0" applyNumberFormat="1" applyFont="1" applyAlignment="1">
      <alignment horizontal="left"/>
    </xf>
    <xf numFmtId="2" fontId="45" fillId="0" borderId="0" xfId="0" applyNumberFormat="1" applyFont="1"/>
    <xf numFmtId="1" fontId="0" fillId="0" borderId="29" xfId="0" applyNumberFormat="1" applyBorder="1"/>
    <xf numFmtId="0" fontId="0" fillId="0" borderId="29" xfId="0" applyBorder="1"/>
    <xf numFmtId="0" fontId="45" fillId="0" borderId="29" xfId="0" applyFont="1" applyBorder="1" applyAlignment="1">
      <alignment horizontal="left"/>
    </xf>
    <xf numFmtId="166" fontId="45" fillId="0" borderId="29" xfId="0" applyNumberFormat="1" applyFont="1" applyBorder="1" applyAlignment="1">
      <alignment horizontal="center"/>
    </xf>
    <xf numFmtId="0" fontId="71" fillId="0" borderId="29" xfId="0" applyFont="1" applyBorder="1" applyAlignment="1">
      <alignment horizontal="left"/>
    </xf>
    <xf numFmtId="165" fontId="0" fillId="0" borderId="0" xfId="0" applyNumberFormat="1"/>
    <xf numFmtId="0" fontId="69" fillId="0" borderId="0" xfId="0" applyFont="1"/>
    <xf numFmtId="0" fontId="72" fillId="0" borderId="0" xfId="0" applyFont="1"/>
    <xf numFmtId="0" fontId="70" fillId="0" borderId="0" xfId="0" applyFont="1" applyAlignment="1">
      <alignment horizontal="left" indent="1"/>
    </xf>
    <xf numFmtId="0" fontId="91" fillId="0" borderId="0" xfId="0" applyFont="1"/>
    <xf numFmtId="0" fontId="92" fillId="0" borderId="0" xfId="0" applyFont="1"/>
    <xf numFmtId="0" fontId="93" fillId="0" borderId="0" xfId="8" applyFont="1"/>
    <xf numFmtId="0" fontId="94" fillId="0" borderId="0" xfId="8" applyFont="1"/>
    <xf numFmtId="0" fontId="94" fillId="0" borderId="0" xfId="8" applyFont="1" applyAlignment="1">
      <alignment horizontal="center" vertical="center" wrapText="1"/>
    </xf>
    <xf numFmtId="0" fontId="95" fillId="0" borderId="0" xfId="8" applyFont="1"/>
    <xf numFmtId="0" fontId="96" fillId="24" borderId="29" xfId="0" applyFont="1" applyFill="1" applyBorder="1" applyAlignment="1">
      <alignment horizontal="center" vertical="center"/>
    </xf>
    <xf numFmtId="0" fontId="96" fillId="25" borderId="29" xfId="0" applyFont="1" applyFill="1" applyBorder="1" applyAlignment="1">
      <alignment horizontal="center" vertical="center"/>
    </xf>
    <xf numFmtId="9" fontId="0" fillId="0" borderId="0" xfId="0" applyNumberFormat="1"/>
    <xf numFmtId="0" fontId="97" fillId="24" borderId="18" xfId="0" applyFont="1" applyFill="1" applyBorder="1" applyAlignment="1">
      <alignment horizontal="left" vertical="center"/>
    </xf>
    <xf numFmtId="0" fontId="97" fillId="24" borderId="29" xfId="0" applyFont="1" applyFill="1" applyBorder="1" applyAlignment="1">
      <alignment horizontal="left" vertical="center"/>
    </xf>
    <xf numFmtId="0" fontId="90" fillId="0" borderId="0" xfId="0" applyFont="1"/>
    <xf numFmtId="0" fontId="98" fillId="24" borderId="21" xfId="0" applyFont="1" applyFill="1" applyBorder="1" applyAlignment="1">
      <alignment horizontal="left"/>
    </xf>
    <xf numFmtId="0" fontId="99" fillId="26" borderId="0" xfId="0" applyFont="1" applyFill="1"/>
    <xf numFmtId="0" fontId="100" fillId="26" borderId="0" xfId="0" applyFont="1" applyFill="1"/>
    <xf numFmtId="0" fontId="101" fillId="26" borderId="0" xfId="0" applyFont="1" applyFill="1"/>
    <xf numFmtId="0" fontId="102" fillId="26" borderId="0" xfId="0" applyFont="1" applyFill="1"/>
    <xf numFmtId="0" fontId="100" fillId="26" borderId="0" xfId="0" applyFont="1" applyFill="1" applyAlignment="1">
      <alignment horizontal="left" indent="1"/>
    </xf>
    <xf numFmtId="0" fontId="44" fillId="4" borderId="0" xfId="0" applyFont="1" applyFill="1" applyAlignment="1">
      <alignment vertical="top" wrapText="1"/>
    </xf>
    <xf numFmtId="166" fontId="25" fillId="16" borderId="1" xfId="0" applyNumberFormat="1" applyFont="1" applyFill="1" applyBorder="1" applyAlignment="1">
      <alignment horizontal="center" vertical="center" wrapText="1"/>
    </xf>
    <xf numFmtId="4" fontId="94" fillId="0" borderId="0" xfId="8" applyNumberFormat="1" applyFont="1"/>
    <xf numFmtId="0" fontId="104" fillId="0" borderId="21" xfId="8" applyFont="1" applyBorder="1" applyAlignment="1">
      <alignment horizontal="left" vertical="center"/>
    </xf>
    <xf numFmtId="0" fontId="98" fillId="0" borderId="30" xfId="0" applyFont="1" applyBorder="1" applyAlignment="1">
      <alignment horizontal="left" vertical="center"/>
    </xf>
    <xf numFmtId="0" fontId="98" fillId="0" borderId="31" xfId="0" applyFont="1" applyBorder="1" applyAlignment="1">
      <alignment horizontal="left" vertical="center"/>
    </xf>
    <xf numFmtId="0" fontId="94" fillId="0" borderId="0" xfId="1" applyFont="1" applyBorder="1" applyAlignment="1" applyProtection="1">
      <alignment horizontal="left" vertical="center"/>
    </xf>
    <xf numFmtId="0" fontId="94" fillId="0" borderId="0" xfId="8" applyFont="1" applyAlignment="1">
      <alignment horizontal="left" indent="2"/>
    </xf>
    <xf numFmtId="0" fontId="104" fillId="27" borderId="0" xfId="8" applyFont="1" applyFill="1"/>
    <xf numFmtId="0" fontId="94" fillId="27" borderId="0" xfId="8" applyFont="1" applyFill="1"/>
    <xf numFmtId="0" fontId="94" fillId="27" borderId="0" xfId="8" applyFont="1" applyFill="1" applyAlignment="1">
      <alignment horizontal="center" vertical="center" wrapText="1"/>
    </xf>
    <xf numFmtId="0" fontId="104" fillId="28" borderId="0" xfId="8" applyFont="1" applyFill="1"/>
    <xf numFmtId="0" fontId="94" fillId="28" borderId="0" xfId="8" applyFont="1" applyFill="1"/>
    <xf numFmtId="0" fontId="94" fillId="28" borderId="0" xfId="8" applyFont="1" applyFill="1" applyAlignment="1">
      <alignment horizontal="center" vertical="center" wrapText="1"/>
    </xf>
    <xf numFmtId="0" fontId="104" fillId="29" borderId="0" xfId="8" applyFont="1" applyFill="1"/>
    <xf numFmtId="0" fontId="94" fillId="29" borderId="0" xfId="8" applyFont="1" applyFill="1"/>
    <xf numFmtId="0" fontId="94" fillId="29" borderId="0" xfId="8" applyFont="1" applyFill="1" applyAlignment="1">
      <alignment horizontal="center" vertical="center" wrapText="1"/>
    </xf>
    <xf numFmtId="0" fontId="97" fillId="24" borderId="29" xfId="0" applyFont="1" applyFill="1" applyBorder="1" applyAlignment="1">
      <alignment horizontal="left" vertical="center" wrapText="1"/>
    </xf>
    <xf numFmtId="0" fontId="96" fillId="25" borderId="18" xfId="0" applyFont="1" applyFill="1" applyBorder="1"/>
    <xf numFmtId="0" fontId="0" fillId="24" borderId="21" xfId="0" applyFill="1" applyBorder="1" applyAlignment="1">
      <alignment horizontal="center"/>
    </xf>
    <xf numFmtId="0" fontId="104" fillId="0" borderId="32" xfId="8" applyFont="1" applyBorder="1" applyAlignment="1">
      <alignment horizontal="left" vertical="center"/>
    </xf>
    <xf numFmtId="0" fontId="0" fillId="0" borderId="33" xfId="0" applyBorder="1"/>
    <xf numFmtId="0" fontId="98" fillId="0" borderId="34" xfId="0" applyFont="1" applyBorder="1" applyAlignment="1">
      <alignment horizontal="left" vertical="center"/>
    </xf>
    <xf numFmtId="0" fontId="0" fillId="0" borderId="35" xfId="0" applyBorder="1"/>
    <xf numFmtId="0" fontId="98" fillId="0" borderId="36" xfId="0" applyFont="1" applyBorder="1" applyAlignment="1">
      <alignment horizontal="left" vertical="center"/>
    </xf>
    <xf numFmtId="0" fontId="0" fillId="0" borderId="37" xfId="0" applyBorder="1"/>
    <xf numFmtId="0" fontId="107" fillId="24" borderId="31" xfId="0" applyFont="1" applyFill="1" applyBorder="1" applyAlignment="1">
      <alignment horizontal="left"/>
    </xf>
    <xf numFmtId="0" fontId="0" fillId="0" borderId="34" xfId="0" applyBorder="1" applyAlignment="1">
      <alignment horizontal="left"/>
    </xf>
    <xf numFmtId="0" fontId="0" fillId="0" borderId="30" xfId="0" applyBorder="1" applyAlignment="1">
      <alignment horizontal="left"/>
    </xf>
    <xf numFmtId="0" fontId="0" fillId="0" borderId="36" xfId="0" applyBorder="1" applyAlignment="1">
      <alignment horizontal="left"/>
    </xf>
    <xf numFmtId="0" fontId="0" fillId="0" borderId="31" xfId="0" applyBorder="1"/>
    <xf numFmtId="0" fontId="0" fillId="0" borderId="30" xfId="0" applyBorder="1"/>
    <xf numFmtId="0" fontId="108" fillId="0" borderId="0" xfId="8" applyFont="1"/>
    <xf numFmtId="0" fontId="12" fillId="4" borderId="0" xfId="0" applyFont="1" applyFill="1" applyAlignment="1">
      <alignment vertical="center" wrapText="1"/>
    </xf>
    <xf numFmtId="0" fontId="110" fillId="4" borderId="0" xfId="0" applyFont="1" applyFill="1" applyAlignment="1">
      <alignment horizontal="left" vertical="center" indent="15"/>
    </xf>
    <xf numFmtId="11" fontId="25" fillId="16" borderId="0" xfId="0" applyNumberFormat="1" applyFont="1" applyFill="1" applyAlignment="1">
      <alignment horizontal="right" vertical="center" wrapText="1"/>
    </xf>
    <xf numFmtId="166" fontId="25" fillId="16" borderId="0" xfId="0" applyNumberFormat="1" applyFont="1" applyFill="1" applyAlignment="1">
      <alignment horizontal="right" vertical="center" wrapText="1"/>
    </xf>
    <xf numFmtId="166" fontId="25" fillId="16" borderId="0" xfId="0" applyNumberFormat="1" applyFont="1" applyFill="1" applyAlignment="1" applyProtection="1">
      <alignment horizontal="right" vertical="center" wrapText="1"/>
      <protection locked="0"/>
    </xf>
    <xf numFmtId="4" fontId="25" fillId="16" borderId="0" xfId="0" applyNumberFormat="1" applyFont="1" applyFill="1" applyAlignment="1">
      <alignment horizontal="right" vertical="center"/>
    </xf>
    <xf numFmtId="0" fontId="25" fillId="16" borderId="0" xfId="0" applyFont="1" applyFill="1" applyAlignment="1">
      <alignment horizontal="right"/>
    </xf>
    <xf numFmtId="0" fontId="45" fillId="16" borderId="0" xfId="0" applyFont="1" applyFill="1" applyAlignment="1">
      <alignment horizontal="right"/>
    </xf>
    <xf numFmtId="4" fontId="43" fillId="31" borderId="0" xfId="0" applyNumberFormat="1" applyFont="1" applyFill="1" applyAlignment="1">
      <alignment horizontal="right"/>
    </xf>
    <xf numFmtId="0" fontId="20" fillId="2" borderId="1" xfId="0" applyFont="1" applyFill="1" applyBorder="1" applyAlignment="1">
      <alignment horizontal="center" vertical="center" wrapText="1"/>
    </xf>
    <xf numFmtId="0" fontId="116" fillId="0" borderId="0" xfId="0" applyFont="1"/>
    <xf numFmtId="9" fontId="116" fillId="0" borderId="0" xfId="0" applyNumberFormat="1" applyFont="1"/>
    <xf numFmtId="0" fontId="104" fillId="24" borderId="29" xfId="8" applyFont="1" applyFill="1" applyBorder="1" applyAlignment="1">
      <alignment horizontal="left" vertical="center"/>
    </xf>
    <xf numFmtId="0" fontId="1" fillId="25" borderId="29" xfId="0" applyFont="1" applyFill="1" applyBorder="1" applyAlignment="1">
      <alignment horizontal="left" vertical="center"/>
    </xf>
    <xf numFmtId="0" fontId="98" fillId="24" borderId="29" xfId="0" applyFont="1" applyFill="1" applyBorder="1" applyAlignment="1">
      <alignment horizontal="left" vertical="center"/>
    </xf>
    <xf numFmtId="0" fontId="105" fillId="0" borderId="0" xfId="8" applyFont="1"/>
    <xf numFmtId="0" fontId="104" fillId="24" borderId="21" xfId="8" applyFont="1" applyFill="1" applyBorder="1" applyAlignment="1">
      <alignment horizontal="left" vertical="center"/>
    </xf>
    <xf numFmtId="0" fontId="94" fillId="24" borderId="29" xfId="8" applyFont="1" applyFill="1" applyBorder="1" applyAlignment="1">
      <alignment horizontal="center" vertical="center"/>
    </xf>
    <xf numFmtId="0" fontId="104" fillId="24" borderId="32" xfId="8" applyFont="1" applyFill="1" applyBorder="1" applyAlignment="1">
      <alignment horizontal="left" vertical="center"/>
    </xf>
    <xf numFmtId="0" fontId="98" fillId="24" borderId="21" xfId="0" applyFont="1" applyFill="1" applyBorder="1" applyAlignment="1">
      <alignment horizontal="left" vertical="center"/>
    </xf>
    <xf numFmtId="0" fontId="117" fillId="0" borderId="0" xfId="8" applyFont="1"/>
    <xf numFmtId="0" fontId="0" fillId="0" borderId="21" xfId="0" applyBorder="1"/>
    <xf numFmtId="0" fontId="105" fillId="0" borderId="0" xfId="13" applyFont="1"/>
    <xf numFmtId="0" fontId="118" fillId="0" borderId="0" xfId="13" applyFont="1"/>
    <xf numFmtId="0" fontId="119" fillId="0" borderId="0" xfId="13" applyFont="1"/>
    <xf numFmtId="0" fontId="105" fillId="0" borderId="0" xfId="13" applyFont="1" applyAlignment="1">
      <alignment horizontal="center" vertical="center" wrapText="1"/>
    </xf>
    <xf numFmtId="0" fontId="105" fillId="32" borderId="0" xfId="13" applyFont="1" applyFill="1"/>
    <xf numFmtId="0" fontId="105" fillId="32" borderId="0" xfId="13" applyFont="1" applyFill="1" applyAlignment="1">
      <alignment horizontal="center" vertical="center" wrapText="1"/>
    </xf>
    <xf numFmtId="0" fontId="105" fillId="28" borderId="0" xfId="13" applyFont="1" applyFill="1"/>
    <xf numFmtId="0" fontId="105" fillId="28" borderId="0" xfId="13" applyFont="1" applyFill="1" applyAlignment="1">
      <alignment horizontal="center" vertical="center" wrapText="1"/>
    </xf>
    <xf numFmtId="0" fontId="105" fillId="33" borderId="0" xfId="13" applyFont="1" applyFill="1"/>
    <xf numFmtId="0" fontId="105" fillId="33" borderId="0" xfId="13" applyFont="1" applyFill="1" applyAlignment="1">
      <alignment horizontal="center" vertical="center" wrapText="1"/>
    </xf>
    <xf numFmtId="9" fontId="120" fillId="0" borderId="0" xfId="0" applyNumberFormat="1" applyFont="1"/>
    <xf numFmtId="167" fontId="97" fillId="0" borderId="0" xfId="13" applyNumberFormat="1" applyFont="1"/>
    <xf numFmtId="9" fontId="121" fillId="0" borderId="0" xfId="0" applyNumberFormat="1" applyFont="1"/>
    <xf numFmtId="0" fontId="104" fillId="0" borderId="0" xfId="0" applyFont="1" applyAlignment="1">
      <alignment horizontal="left" vertical="center" indent="1"/>
    </xf>
    <xf numFmtId="9" fontId="96" fillId="0" borderId="0" xfId="0" applyNumberFormat="1" applyFont="1"/>
    <xf numFmtId="0" fontId="94" fillId="0" borderId="0" xfId="13" applyFont="1"/>
    <xf numFmtId="0" fontId="95" fillId="0" borderId="0" xfId="13" applyFont="1"/>
    <xf numFmtId="9" fontId="96" fillId="24" borderId="21" xfId="0" applyNumberFormat="1" applyFont="1" applyFill="1" applyBorder="1"/>
    <xf numFmtId="9" fontId="96" fillId="24" borderId="29" xfId="0" applyNumberFormat="1" applyFont="1" applyFill="1" applyBorder="1"/>
    <xf numFmtId="9" fontId="122" fillId="0" borderId="0" xfId="0" applyNumberFormat="1" applyFont="1"/>
    <xf numFmtId="167" fontId="94" fillId="0" borderId="0" xfId="13" applyNumberFormat="1" applyFont="1" applyAlignment="1">
      <alignment horizontal="right"/>
    </xf>
    <xf numFmtId="167" fontId="94" fillId="0" borderId="0" xfId="13" applyNumberFormat="1" applyFont="1"/>
    <xf numFmtId="0" fontId="104" fillId="24" borderId="21" xfId="13" applyFont="1" applyFill="1" applyBorder="1" applyAlignment="1">
      <alignment horizontal="left" vertical="center"/>
    </xf>
    <xf numFmtId="0" fontId="94" fillId="24" borderId="29" xfId="13" applyFont="1" applyFill="1" applyBorder="1" applyAlignment="1">
      <alignment horizontal="center" vertical="center"/>
    </xf>
    <xf numFmtId="0" fontId="106" fillId="29" borderId="0" xfId="13" applyFont="1" applyFill="1"/>
    <xf numFmtId="0" fontId="106" fillId="25" borderId="29" xfId="13" applyFont="1" applyFill="1" applyBorder="1" applyAlignment="1">
      <alignment horizontal="left" vertical="center"/>
    </xf>
    <xf numFmtId="0" fontId="106" fillId="25" borderId="29" xfId="13" applyFont="1" applyFill="1" applyBorder="1" applyAlignment="1">
      <alignment horizontal="right" vertical="center"/>
    </xf>
    <xf numFmtId="0" fontId="94" fillId="0" borderId="30" xfId="13" applyFont="1" applyBorder="1"/>
    <xf numFmtId="0" fontId="117" fillId="0" borderId="0" xfId="13" applyFont="1"/>
    <xf numFmtId="0" fontId="108" fillId="0" borderId="0" xfId="13" applyFont="1"/>
    <xf numFmtId="0" fontId="77" fillId="12" borderId="29" xfId="0" applyFont="1" applyFill="1" applyBorder="1" applyAlignment="1">
      <alignment horizontal="center" vertical="center" wrapText="1"/>
    </xf>
    <xf numFmtId="0" fontId="45" fillId="0" borderId="38" xfId="0" applyFont="1" applyBorder="1" applyAlignment="1">
      <alignment horizontal="left" vertical="top" wrapText="1"/>
    </xf>
    <xf numFmtId="0" fontId="44" fillId="4" borderId="28" xfId="0" applyFont="1" applyFill="1" applyBorder="1" applyAlignment="1">
      <alignment vertical="top" wrapText="1"/>
    </xf>
    <xf numFmtId="0" fontId="30" fillId="16" borderId="0" xfId="0" applyFont="1" applyFill="1"/>
    <xf numFmtId="0" fontId="7" fillId="16" borderId="0" xfId="0" applyFont="1" applyFill="1"/>
    <xf numFmtId="0" fontId="5" fillId="0" borderId="0" xfId="0" applyFont="1"/>
    <xf numFmtId="4" fontId="0" fillId="0" borderId="0" xfId="0" applyNumberFormat="1" applyAlignment="1">
      <alignment horizontal="right"/>
    </xf>
    <xf numFmtId="0" fontId="75" fillId="0" borderId="0" xfId="0" applyFont="1" applyAlignment="1">
      <alignment horizontal="left" vertical="center" wrapText="1"/>
    </xf>
    <xf numFmtId="3" fontId="4" fillId="0" borderId="0" xfId="0" applyNumberFormat="1" applyFont="1" applyAlignment="1">
      <alignment horizontal="right"/>
    </xf>
    <xf numFmtId="0" fontId="75" fillId="12" borderId="29" xfId="0" applyFont="1" applyFill="1" applyBorder="1" applyAlignment="1">
      <alignment horizontal="center" vertical="center" wrapText="1"/>
    </xf>
    <xf numFmtId="3" fontId="5" fillId="0" borderId="29" xfId="0" applyNumberFormat="1" applyFont="1" applyBorder="1"/>
    <xf numFmtId="0" fontId="5" fillId="0" borderId="29" xfId="0" applyFont="1" applyBorder="1"/>
    <xf numFmtId="0" fontId="0" fillId="0" borderId="0" xfId="0" applyAlignment="1">
      <alignment horizontal="right"/>
    </xf>
    <xf numFmtId="0" fontId="97" fillId="24" borderId="29" xfId="0" applyFont="1" applyFill="1" applyBorder="1" applyAlignment="1">
      <alignment horizontal="center" vertical="center" wrapText="1"/>
    </xf>
    <xf numFmtId="0" fontId="0" fillId="0" borderId="29" xfId="0" applyBorder="1" applyAlignment="1">
      <alignment vertical="center" wrapText="1"/>
    </xf>
    <xf numFmtId="3" fontId="0" fillId="0" borderId="29" xfId="0" applyNumberFormat="1" applyBorder="1" applyAlignment="1">
      <alignment vertical="center" wrapText="1"/>
    </xf>
    <xf numFmtId="0" fontId="96" fillId="0" borderId="0" xfId="0" applyFont="1"/>
    <xf numFmtId="3" fontId="0" fillId="0" borderId="0" xfId="0" applyNumberFormat="1" applyAlignment="1">
      <alignment horizontal="right"/>
    </xf>
    <xf numFmtId="0" fontId="94" fillId="30" borderId="18" xfId="0" applyFont="1" applyFill="1" applyBorder="1" applyAlignment="1">
      <alignment horizontal="center" vertical="center" wrapText="1"/>
    </xf>
    <xf numFmtId="0" fontId="117" fillId="30" borderId="22" xfId="0" applyFont="1" applyFill="1" applyBorder="1" applyAlignment="1">
      <alignment horizontal="center" vertical="center" wrapText="1"/>
    </xf>
    <xf numFmtId="0" fontId="94" fillId="30" borderId="29" xfId="0" applyFont="1" applyFill="1" applyBorder="1" applyAlignment="1">
      <alignment horizontal="center" vertical="center" wrapText="1"/>
    </xf>
    <xf numFmtId="0" fontId="94" fillId="0" borderId="29" xfId="0" applyFont="1" applyBorder="1" applyAlignment="1">
      <alignment vertical="center"/>
    </xf>
    <xf numFmtId="0" fontId="94" fillId="0" borderId="29" xfId="0" applyFont="1" applyBorder="1" applyAlignment="1">
      <alignment horizontal="right" vertical="center"/>
    </xf>
    <xf numFmtId="0" fontId="94" fillId="0" borderId="0" xfId="0" applyFont="1" applyAlignment="1">
      <alignment horizontal="center" vertical="center" wrapText="1"/>
    </xf>
    <xf numFmtId="0" fontId="117" fillId="0" borderId="0" xfId="0" applyFont="1" applyAlignment="1">
      <alignment horizontal="center" vertical="center" wrapText="1"/>
    </xf>
    <xf numFmtId="0" fontId="25" fillId="21" borderId="1" xfId="0" applyFont="1" applyFill="1" applyBorder="1" applyAlignment="1">
      <alignment horizontal="center" vertical="center" wrapText="1"/>
    </xf>
    <xf numFmtId="0" fontId="99" fillId="0" borderId="0" xfId="0" applyFont="1"/>
    <xf numFmtId="0" fontId="100" fillId="0" borderId="0" xfId="0" applyFont="1"/>
    <xf numFmtId="0" fontId="101" fillId="0" borderId="0" xfId="0" applyFont="1"/>
    <xf numFmtId="0" fontId="102" fillId="0" borderId="0" xfId="0" applyFont="1"/>
    <xf numFmtId="0" fontId="100" fillId="0" borderId="0" xfId="0" applyFont="1" applyAlignment="1">
      <alignment horizontal="left" indent="1"/>
    </xf>
    <xf numFmtId="0" fontId="124" fillId="26" borderId="0" xfId="0" applyFont="1" applyFill="1"/>
    <xf numFmtId="0" fontId="12" fillId="4" borderId="0" xfId="0" applyFont="1" applyFill="1" applyAlignment="1">
      <alignment vertical="top" wrapText="1"/>
    </xf>
    <xf numFmtId="0" fontId="12" fillId="4" borderId="0" xfId="0" applyFont="1" applyFill="1" applyAlignment="1">
      <alignment horizontal="left" vertical="top" wrapText="1"/>
    </xf>
    <xf numFmtId="0" fontId="18" fillId="23" borderId="1" xfId="0" applyFont="1" applyFill="1" applyBorder="1" applyAlignment="1">
      <alignment horizontal="center" vertical="center" wrapText="1"/>
    </xf>
    <xf numFmtId="0" fontId="56" fillId="4" borderId="1" xfId="0" applyFont="1" applyFill="1" applyBorder="1" applyAlignment="1">
      <alignment horizontal="center" vertical="center" wrapText="1"/>
    </xf>
    <xf numFmtId="0" fontId="56" fillId="4" borderId="1" xfId="0" applyFont="1" applyFill="1" applyBorder="1" applyAlignment="1">
      <alignment horizontal="center"/>
    </xf>
    <xf numFmtId="0" fontId="43" fillId="23" borderId="1" xfId="0" applyFont="1" applyFill="1" applyBorder="1" applyAlignment="1">
      <alignment horizontal="center" vertical="center" wrapText="1"/>
    </xf>
    <xf numFmtId="0" fontId="84" fillId="4" borderId="0" xfId="0" applyFont="1" applyFill="1" applyAlignment="1">
      <alignment horizontal="center"/>
    </xf>
    <xf numFmtId="0" fontId="56" fillId="10" borderId="1" xfId="0" applyFont="1" applyFill="1" applyBorder="1" applyAlignment="1">
      <alignment horizontal="center" vertical="center" wrapText="1"/>
    </xf>
    <xf numFmtId="4" fontId="83" fillId="4" borderId="3" xfId="0" applyNumberFormat="1" applyFont="1" applyFill="1" applyBorder="1" applyAlignment="1">
      <alignment horizontal="center" vertical="center" wrapText="1"/>
    </xf>
    <xf numFmtId="4" fontId="21" fillId="10" borderId="5" xfId="0" applyNumberFormat="1" applyFont="1" applyFill="1" applyBorder="1" applyAlignment="1">
      <alignment horizontal="center" vertical="center" wrapText="1"/>
    </xf>
    <xf numFmtId="4" fontId="21" fillId="4" borderId="3" xfId="0" applyNumberFormat="1" applyFont="1" applyFill="1" applyBorder="1" applyAlignment="1">
      <alignment horizontal="center" vertical="center" wrapText="1"/>
    </xf>
    <xf numFmtId="4" fontId="20" fillId="9" borderId="5" xfId="0" applyNumberFormat="1" applyFont="1" applyFill="1" applyBorder="1" applyAlignment="1">
      <alignment horizontal="center" vertical="center" wrapText="1"/>
    </xf>
    <xf numFmtId="169" fontId="0" fillId="0" borderId="29" xfId="0" applyNumberFormat="1" applyBorder="1"/>
    <xf numFmtId="4" fontId="0" fillId="0" borderId="29" xfId="0" applyNumberFormat="1" applyBorder="1"/>
    <xf numFmtId="165" fontId="83" fillId="4" borderId="3" xfId="0" applyNumberFormat="1" applyFont="1" applyFill="1" applyBorder="1" applyAlignment="1">
      <alignment horizontal="center" vertical="center" wrapText="1"/>
    </xf>
    <xf numFmtId="167" fontId="54" fillId="4" borderId="0" xfId="0" applyNumberFormat="1" applyFont="1" applyFill="1" applyAlignment="1">
      <alignment horizontal="right" vertical="center" wrapText="1"/>
    </xf>
    <xf numFmtId="4" fontId="83" fillId="4" borderId="3" xfId="0" applyNumberFormat="1" applyFont="1" applyFill="1" applyBorder="1" applyAlignment="1">
      <alignment horizontal="right" vertical="center" wrapText="1"/>
    </xf>
    <xf numFmtId="4" fontId="45" fillId="4" borderId="0" xfId="0" applyNumberFormat="1" applyFont="1" applyFill="1"/>
    <xf numFmtId="4" fontId="56" fillId="4" borderId="3" xfId="0" applyNumberFormat="1" applyFont="1" applyFill="1" applyBorder="1" applyAlignment="1">
      <alignment horizontal="center" vertical="center" wrapText="1"/>
    </xf>
    <xf numFmtId="4" fontId="56" fillId="4" borderId="3" xfId="0" applyNumberFormat="1" applyFont="1" applyFill="1" applyBorder="1" applyAlignment="1">
      <alignment horizontal="right" vertical="center" wrapText="1"/>
    </xf>
    <xf numFmtId="4" fontId="21" fillId="10" borderId="1" xfId="0" applyNumberFormat="1" applyFont="1" applyFill="1" applyBorder="1" applyAlignment="1">
      <alignment horizontal="right" vertical="center" wrapText="1"/>
    </xf>
    <xf numFmtId="4" fontId="50" fillId="4" borderId="0" xfId="0" applyNumberFormat="1" applyFont="1" applyFill="1"/>
    <xf numFmtId="4" fontId="25" fillId="4" borderId="0" xfId="0" applyNumberFormat="1" applyFont="1" applyFill="1" applyAlignment="1">
      <alignment horizontal="right"/>
    </xf>
    <xf numFmtId="165" fontId="30" fillId="10" borderId="1" xfId="0" applyNumberFormat="1" applyFont="1" applyFill="1" applyBorder="1" applyAlignment="1" applyProtection="1">
      <alignment horizontal="center" vertical="center"/>
      <protection locked="0"/>
    </xf>
    <xf numFmtId="0" fontId="53" fillId="15" borderId="1" xfId="0" applyFont="1" applyFill="1" applyBorder="1" applyAlignment="1" applyProtection="1">
      <alignment horizontal="center" vertical="center"/>
      <protection locked="0"/>
    </xf>
    <xf numFmtId="0" fontId="82" fillId="4" borderId="0" xfId="0" applyFont="1" applyFill="1" applyAlignment="1">
      <alignment horizontal="left"/>
    </xf>
    <xf numFmtId="4" fontId="21" fillId="4" borderId="3" xfId="0" applyNumberFormat="1" applyFont="1" applyFill="1" applyBorder="1" applyAlignment="1">
      <alignment horizontal="right" vertical="center" wrapText="1"/>
    </xf>
    <xf numFmtId="0" fontId="54" fillId="4" borderId="0" xfId="0" applyFont="1" applyFill="1" applyAlignment="1">
      <alignment horizontal="right" vertical="center" wrapText="1"/>
    </xf>
    <xf numFmtId="4" fontId="125" fillId="34" borderId="3" xfId="0" applyNumberFormat="1" applyFont="1" applyFill="1" applyBorder="1" applyAlignment="1">
      <alignment horizontal="right" vertical="center" wrapText="1"/>
    </xf>
    <xf numFmtId="0" fontId="30" fillId="10" borderId="1" xfId="0" applyFont="1" applyFill="1" applyBorder="1" applyAlignment="1" applyProtection="1">
      <alignment horizontal="left" vertical="center"/>
      <protection locked="0"/>
    </xf>
    <xf numFmtId="170" fontId="30" fillId="15" borderId="1" xfId="0" applyNumberFormat="1" applyFont="1" applyFill="1" applyBorder="1" applyAlignment="1" applyProtection="1">
      <alignment horizontal="right" vertical="center"/>
      <protection locked="0"/>
    </xf>
    <xf numFmtId="170" fontId="25" fillId="4" borderId="1" xfId="0" applyNumberFormat="1" applyFont="1" applyFill="1" applyBorder="1" applyAlignment="1">
      <alignment horizontal="right" vertical="center" wrapText="1"/>
    </xf>
    <xf numFmtId="4" fontId="25" fillId="15" borderId="1" xfId="0" applyNumberFormat="1" applyFont="1" applyFill="1" applyBorder="1" applyAlignment="1" applyProtection="1">
      <alignment vertical="center" wrapText="1"/>
      <protection locked="0"/>
    </xf>
    <xf numFmtId="0" fontId="24" fillId="4" borderId="0" xfId="0" applyFont="1" applyFill="1" applyAlignment="1">
      <alignment vertical="center" wrapText="1"/>
    </xf>
    <xf numFmtId="49" fontId="25" fillId="10" borderId="4" xfId="0" applyNumberFormat="1" applyFont="1" applyFill="1" applyBorder="1" applyAlignment="1" applyProtection="1">
      <alignment horizontal="center" vertical="center"/>
      <protection locked="0"/>
    </xf>
    <xf numFmtId="4" fontId="25" fillId="10" borderId="4" xfId="0" applyNumberFormat="1" applyFont="1" applyFill="1" applyBorder="1" applyAlignment="1" applyProtection="1">
      <alignment horizontal="center" vertical="center"/>
      <protection locked="0"/>
    </xf>
    <xf numFmtId="165" fontId="30" fillId="4" borderId="1" xfId="0" applyNumberFormat="1" applyFont="1" applyFill="1" applyBorder="1" applyAlignment="1">
      <alignment horizontal="center" vertical="center"/>
    </xf>
    <xf numFmtId="0" fontId="88" fillId="20" borderId="5" xfId="0" applyFont="1" applyFill="1" applyBorder="1" applyAlignment="1">
      <alignment horizontal="center" vertical="center" wrapText="1"/>
    </xf>
    <xf numFmtId="0" fontId="88" fillId="20" borderId="3" xfId="0" applyFont="1" applyFill="1" applyBorder="1" applyAlignment="1">
      <alignment horizontal="center" vertical="center" wrapText="1"/>
    </xf>
    <xf numFmtId="4" fontId="18" fillId="4" borderId="0" xfId="0" applyNumberFormat="1" applyFont="1" applyFill="1" applyAlignment="1" applyProtection="1">
      <alignment horizontal="center" vertical="center"/>
      <protection locked="0"/>
    </xf>
    <xf numFmtId="4" fontId="30" fillId="4" borderId="1" xfId="0" applyNumberFormat="1" applyFont="1" applyFill="1" applyBorder="1" applyAlignment="1">
      <alignment horizontal="center" vertical="center"/>
    </xf>
    <xf numFmtId="0" fontId="0" fillId="35" borderId="0" xfId="0" applyFill="1"/>
    <xf numFmtId="0" fontId="18" fillId="35" borderId="0" xfId="0" applyFont="1" applyFill="1" applyAlignment="1">
      <alignment horizontal="center" vertical="center"/>
    </xf>
    <xf numFmtId="0" fontId="0" fillId="22" borderId="0" xfId="0" applyFill="1"/>
    <xf numFmtId="0" fontId="134" fillId="4" borderId="0" xfId="0" applyFont="1" applyFill="1" applyAlignment="1" applyProtection="1">
      <alignment horizontal="center" vertical="center"/>
      <protection locked="0"/>
    </xf>
    <xf numFmtId="0" fontId="134" fillId="35" borderId="0" xfId="0" applyFont="1" applyFill="1" applyAlignment="1" applyProtection="1">
      <alignment horizontal="center" vertical="center"/>
      <protection locked="0"/>
    </xf>
    <xf numFmtId="0" fontId="7" fillId="15" borderId="1" xfId="0" applyFont="1" applyFill="1" applyBorder="1" applyAlignment="1">
      <alignment horizontal="center" vertical="center"/>
    </xf>
    <xf numFmtId="1" fontId="21" fillId="15" borderId="3" xfId="0" applyNumberFormat="1" applyFont="1" applyFill="1" applyBorder="1" applyAlignment="1">
      <alignment horizontal="center" vertical="center"/>
    </xf>
    <xf numFmtId="0" fontId="0" fillId="4" borderId="0" xfId="0" applyFill="1" applyAlignment="1">
      <alignment horizontal="left"/>
    </xf>
    <xf numFmtId="0" fontId="133" fillId="4" borderId="0" xfId="0" applyFont="1" applyFill="1"/>
    <xf numFmtId="0" fontId="133" fillId="4" borderId="0" xfId="0" applyFont="1" applyFill="1" applyAlignment="1">
      <alignment horizontal="left"/>
    </xf>
    <xf numFmtId="0" fontId="0" fillId="16" borderId="0" xfId="0" applyFill="1"/>
    <xf numFmtId="0" fontId="24" fillId="16" borderId="0" xfId="0" applyFont="1" applyFill="1" applyAlignment="1">
      <alignment vertical="center" wrapText="1"/>
    </xf>
    <xf numFmtId="4" fontId="135" fillId="16" borderId="0" xfId="0" applyNumberFormat="1" applyFont="1" applyFill="1" applyAlignment="1">
      <alignment horizontal="center" vertical="center"/>
    </xf>
    <xf numFmtId="4" fontId="135" fillId="4" borderId="0" xfId="0" applyNumberFormat="1" applyFont="1" applyFill="1" applyAlignment="1">
      <alignment horizontal="center" vertical="center"/>
    </xf>
    <xf numFmtId="0" fontId="20" fillId="8" borderId="25" xfId="0" applyFont="1" applyFill="1" applyBorder="1" applyAlignment="1">
      <alignment horizontal="center" vertical="center" wrapText="1"/>
    </xf>
    <xf numFmtId="0" fontId="135" fillId="4" borderId="0" xfId="0" applyFont="1" applyFill="1" applyAlignment="1">
      <alignment horizontal="center" vertical="center"/>
    </xf>
    <xf numFmtId="4" fontId="134" fillId="4" borderId="0" xfId="0" applyNumberFormat="1" applyFont="1" applyFill="1" applyAlignment="1" applyProtection="1">
      <alignment horizontal="center" vertical="center"/>
      <protection locked="0"/>
    </xf>
    <xf numFmtId="0" fontId="18" fillId="2" borderId="1"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2" fillId="17" borderId="0" xfId="0" applyFont="1" applyFill="1" applyAlignment="1">
      <alignment horizontal="left" vertical="top" wrapText="1"/>
    </xf>
    <xf numFmtId="0" fontId="18" fillId="8" borderId="5"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134" fillId="4" borderId="28" xfId="0" applyFont="1" applyFill="1" applyBorder="1" applyAlignment="1" applyProtection="1">
      <alignment vertical="center"/>
      <protection locked="0"/>
    </xf>
    <xf numFmtId="0" fontId="134" fillId="4" borderId="0" xfId="0" applyFont="1" applyFill="1" applyAlignment="1" applyProtection="1">
      <alignment vertical="center"/>
      <protection locked="0"/>
    </xf>
    <xf numFmtId="0" fontId="45" fillId="0" borderId="29" xfId="0" applyFont="1" applyBorder="1"/>
    <xf numFmtId="4" fontId="30" fillId="15" borderId="1" xfId="0" applyNumberFormat="1" applyFont="1" applyFill="1" applyBorder="1" applyAlignment="1">
      <alignment horizontal="center" vertical="center"/>
    </xf>
    <xf numFmtId="4" fontId="30" fillId="15" borderId="1" xfId="0" applyNumberFormat="1" applyFont="1" applyFill="1" applyBorder="1" applyAlignment="1" applyProtection="1">
      <alignment horizontal="center" vertical="center"/>
      <protection locked="0"/>
    </xf>
    <xf numFmtId="0" fontId="88" fillId="20" borderId="7" xfId="0" applyFont="1" applyFill="1" applyBorder="1" applyAlignment="1">
      <alignment vertical="center" wrapText="1"/>
    </xf>
    <xf numFmtId="0" fontId="136" fillId="4" borderId="0" xfId="0" applyFont="1" applyFill="1"/>
    <xf numFmtId="0" fontId="137" fillId="4" borderId="0" xfId="0" applyFont="1" applyFill="1" applyAlignment="1">
      <alignment horizontal="left"/>
    </xf>
    <xf numFmtId="0" fontId="136" fillId="4" borderId="0" xfId="0" applyFont="1" applyFill="1" applyAlignment="1">
      <alignment horizontal="left"/>
    </xf>
    <xf numFmtId="0" fontId="138" fillId="4" borderId="0" xfId="0" applyFont="1" applyFill="1"/>
    <xf numFmtId="3" fontId="134" fillId="4" borderId="0" xfId="0" applyNumberFormat="1" applyFont="1" applyFill="1" applyAlignment="1" applyProtection="1">
      <alignment horizontal="center" vertical="center"/>
      <protection locked="0"/>
    </xf>
    <xf numFmtId="0" fontId="140" fillId="4" borderId="0" xfId="0" applyFont="1" applyFill="1"/>
    <xf numFmtId="165" fontId="141" fillId="4" borderId="1" xfId="0" applyNumberFormat="1" applyFont="1" applyFill="1" applyBorder="1" applyAlignment="1">
      <alignment horizontal="center" vertical="center"/>
    </xf>
    <xf numFmtId="4" fontId="141" fillId="4" borderId="1" xfId="0" applyNumberFormat="1" applyFont="1" applyFill="1" applyBorder="1" applyAlignment="1">
      <alignment horizontal="center" vertical="center"/>
    </xf>
    <xf numFmtId="0" fontId="142" fillId="20" borderId="25" xfId="0" applyFont="1" applyFill="1" applyBorder="1" applyAlignment="1">
      <alignment horizontal="center" vertical="center" wrapText="1"/>
    </xf>
    <xf numFmtId="0" fontId="134" fillId="23" borderId="25" xfId="0" applyFont="1" applyFill="1" applyBorder="1" applyAlignment="1">
      <alignment horizontal="center" vertical="center" wrapText="1"/>
    </xf>
    <xf numFmtId="0" fontId="18" fillId="16" borderId="0" xfId="0" applyFont="1" applyFill="1" applyAlignment="1">
      <alignment horizontal="center" vertical="center"/>
    </xf>
    <xf numFmtId="0" fontId="0" fillId="36" borderId="0" xfId="0" applyFill="1"/>
    <xf numFmtId="0" fontId="134" fillId="4" borderId="0" xfId="0" applyFont="1" applyFill="1" applyAlignment="1">
      <alignment vertical="center"/>
    </xf>
    <xf numFmtId="0" fontId="134" fillId="4" borderId="0" xfId="0" applyFont="1" applyFill="1" applyAlignment="1">
      <alignment horizontal="center" vertical="center"/>
    </xf>
    <xf numFmtId="4" fontId="134" fillId="4" borderId="0" xfId="0" applyNumberFormat="1" applyFont="1" applyFill="1" applyAlignment="1">
      <alignment horizontal="center" vertical="center"/>
    </xf>
    <xf numFmtId="0" fontId="134" fillId="4" borderId="28" xfId="0" applyFont="1" applyFill="1" applyBorder="1" applyAlignment="1">
      <alignment vertical="center"/>
    </xf>
    <xf numFmtId="3" fontId="30" fillId="15" borderId="1" xfId="0" applyNumberFormat="1" applyFont="1" applyFill="1" applyBorder="1" applyAlignment="1">
      <alignment horizontal="center" vertical="center"/>
    </xf>
    <xf numFmtId="0" fontId="134" fillId="16" borderId="0" xfId="0" applyFont="1" applyFill="1" applyAlignment="1">
      <alignment vertical="center"/>
    </xf>
    <xf numFmtId="0" fontId="134" fillId="16" borderId="0" xfId="0" applyFont="1" applyFill="1" applyAlignment="1">
      <alignment horizontal="center" vertical="center"/>
    </xf>
    <xf numFmtId="4" fontId="134" fillId="16" borderId="0" xfId="0" applyNumberFormat="1" applyFont="1" applyFill="1" applyAlignment="1">
      <alignment horizontal="center" vertical="center"/>
    </xf>
    <xf numFmtId="4" fontId="7" fillId="15" borderId="1" xfId="0" applyNumberFormat="1" applyFont="1" applyFill="1" applyBorder="1" applyAlignment="1" applyProtection="1">
      <alignment horizontal="center" vertical="center"/>
      <protection locked="0"/>
    </xf>
    <xf numFmtId="4" fontId="7" fillId="15" borderId="1" xfId="0" applyNumberFormat="1" applyFont="1" applyFill="1" applyBorder="1" applyAlignment="1">
      <alignment horizontal="center" vertical="center"/>
    </xf>
    <xf numFmtId="4" fontId="143" fillId="20" borderId="25" xfId="0" applyNumberFormat="1" applyFont="1" applyFill="1" applyBorder="1" applyAlignment="1">
      <alignment horizontal="center" vertical="center" wrapText="1"/>
    </xf>
    <xf numFmtId="49" fontId="0" fillId="0" borderId="0" xfId="0" applyNumberFormat="1"/>
    <xf numFmtId="0" fontId="50" fillId="35" borderId="0" xfId="0" applyFont="1" applyFill="1"/>
    <xf numFmtId="2" fontId="30" fillId="4" borderId="1" xfId="0" applyNumberFormat="1" applyFont="1" applyFill="1" applyBorder="1" applyAlignment="1">
      <alignment horizontal="center" vertical="center"/>
    </xf>
    <xf numFmtId="2" fontId="0" fillId="4" borderId="0" xfId="0" applyNumberFormat="1" applyFill="1"/>
    <xf numFmtId="2" fontId="141" fillId="4" borderId="1" xfId="0" applyNumberFormat="1" applyFont="1" applyFill="1" applyBorder="1" applyAlignment="1">
      <alignment horizontal="center" vertical="center"/>
    </xf>
    <xf numFmtId="2" fontId="24" fillId="4" borderId="0" xfId="0" applyNumberFormat="1" applyFont="1" applyFill="1" applyAlignment="1">
      <alignment vertical="center" wrapText="1"/>
    </xf>
    <xf numFmtId="170" fontId="30" fillId="15" borderId="1" xfId="0" applyNumberFormat="1" applyFont="1" applyFill="1" applyBorder="1" applyAlignment="1">
      <alignment horizontal="center" vertical="center"/>
    </xf>
    <xf numFmtId="0" fontId="30" fillId="15" borderId="1" xfId="0" applyFont="1" applyFill="1" applyBorder="1" applyAlignment="1">
      <alignment horizontal="center" vertical="center"/>
    </xf>
    <xf numFmtId="0" fontId="22" fillId="37" borderId="0" xfId="1" applyFont="1" applyFill="1" applyBorder="1" applyAlignment="1" applyProtection="1">
      <alignment vertical="center"/>
    </xf>
    <xf numFmtId="4" fontId="125" fillId="34" borderId="3" xfId="0" applyNumberFormat="1" applyFont="1" applyFill="1" applyBorder="1" applyAlignment="1">
      <alignment vertical="center" wrapText="1"/>
    </xf>
    <xf numFmtId="2" fontId="0" fillId="0" borderId="0" xfId="0" applyNumberFormat="1"/>
    <xf numFmtId="0" fontId="30" fillId="15" borderId="1" xfId="0" applyFont="1" applyFill="1" applyBorder="1" applyAlignment="1" applyProtection="1">
      <alignment horizontal="center" vertical="center"/>
      <protection locked="0"/>
    </xf>
    <xf numFmtId="4" fontId="22" fillId="4" borderId="0" xfId="0" applyNumberFormat="1" applyFont="1" applyFill="1"/>
    <xf numFmtId="4" fontId="30" fillId="39" borderId="1" xfId="0" applyNumberFormat="1" applyFont="1" applyFill="1" applyBorder="1" applyAlignment="1" applyProtection="1">
      <alignment horizontal="center" vertical="center"/>
      <protection locked="0"/>
    </xf>
    <xf numFmtId="4" fontId="30" fillId="19" borderId="1" xfId="0" applyNumberFormat="1" applyFont="1" applyFill="1" applyBorder="1" applyAlignment="1" applyProtection="1">
      <alignment horizontal="center" vertical="center"/>
      <protection locked="0"/>
    </xf>
    <xf numFmtId="0" fontId="30" fillId="19" borderId="1" xfId="0" applyFont="1" applyFill="1" applyBorder="1" applyAlignment="1" applyProtection="1">
      <alignment horizontal="center" vertical="center"/>
      <protection locked="0"/>
    </xf>
    <xf numFmtId="0" fontId="30" fillId="39" borderId="1" xfId="0" applyFont="1" applyFill="1" applyBorder="1" applyAlignment="1" applyProtection="1">
      <alignment horizontal="center" vertical="center"/>
      <protection locked="0"/>
    </xf>
    <xf numFmtId="0" fontId="7" fillId="35" borderId="0" xfId="0" applyFont="1" applyFill="1"/>
    <xf numFmtId="0" fontId="18" fillId="35" borderId="0" xfId="0" applyFont="1" applyFill="1" applyAlignment="1">
      <alignment vertical="center" wrapText="1"/>
    </xf>
    <xf numFmtId="0" fontId="25" fillId="35" borderId="0" xfId="0" applyFont="1" applyFill="1"/>
    <xf numFmtId="0" fontId="45" fillId="35" borderId="0" xfId="0" applyFont="1" applyFill="1"/>
    <xf numFmtId="4" fontId="18" fillId="4" borderId="0" xfId="0" applyNumberFormat="1" applyFont="1" applyFill="1" applyAlignment="1">
      <alignment horizontal="center" vertical="center"/>
    </xf>
    <xf numFmtId="4" fontId="134" fillId="35" borderId="0" xfId="0" applyNumberFormat="1" applyFont="1" applyFill="1" applyAlignment="1" applyProtection="1">
      <alignment horizontal="center" vertical="center"/>
      <protection locked="0"/>
    </xf>
    <xf numFmtId="4" fontId="18" fillId="35" borderId="0" xfId="0" applyNumberFormat="1" applyFont="1" applyFill="1" applyAlignment="1">
      <alignment horizontal="center" vertical="center"/>
    </xf>
    <xf numFmtId="49" fontId="12" fillId="4" borderId="0" xfId="0" applyNumberFormat="1" applyFont="1" applyFill="1" applyAlignment="1">
      <alignment horizontal="left" vertical="center" wrapText="1"/>
    </xf>
    <xf numFmtId="0" fontId="0" fillId="0" borderId="22" xfId="0" applyBorder="1"/>
    <xf numFmtId="0" fontId="131" fillId="4" borderId="0" xfId="0" applyFont="1" applyFill="1" applyAlignment="1">
      <alignment vertical="top" wrapText="1"/>
    </xf>
    <xf numFmtId="0" fontId="11" fillId="40" borderId="0" xfId="0" applyFont="1" applyFill="1" applyAlignment="1">
      <alignment vertical="center"/>
    </xf>
    <xf numFmtId="1" fontId="30" fillId="15" borderId="1" xfId="0" applyNumberFormat="1" applyFont="1" applyFill="1" applyBorder="1" applyAlignment="1" applyProtection="1">
      <alignment horizontal="center" vertical="center"/>
      <protection locked="0"/>
    </xf>
    <xf numFmtId="1" fontId="30" fillId="19" borderId="1" xfId="0" applyNumberFormat="1" applyFont="1" applyFill="1" applyBorder="1" applyAlignment="1" applyProtection="1">
      <alignment horizontal="center" vertical="center"/>
      <protection locked="0"/>
    </xf>
    <xf numFmtId="1" fontId="30" fillId="39" borderId="1" xfId="0" applyNumberFormat="1" applyFont="1" applyFill="1" applyBorder="1" applyAlignment="1" applyProtection="1">
      <alignment horizontal="center" vertical="center"/>
      <protection locked="0"/>
    </xf>
    <xf numFmtId="0" fontId="96" fillId="0" borderId="0" xfId="0" applyFont="1" applyAlignment="1">
      <alignment horizontal="center" vertical="center"/>
    </xf>
    <xf numFmtId="0" fontId="97" fillId="0" borderId="0" xfId="0" applyFont="1" applyAlignment="1">
      <alignment horizontal="left" vertical="center"/>
    </xf>
    <xf numFmtId="170" fontId="94" fillId="0" borderId="0" xfId="8" applyNumberFormat="1" applyFont="1"/>
    <xf numFmtId="0" fontId="94" fillId="0" borderId="29" xfId="8" applyFont="1" applyBorder="1" applyAlignment="1">
      <alignment horizontal="left" vertical="center"/>
    </xf>
    <xf numFmtId="0" fontId="150" fillId="24" borderId="51" xfId="0" applyFont="1" applyFill="1" applyBorder="1" applyAlignment="1">
      <alignment vertical="top" wrapText="1"/>
    </xf>
    <xf numFmtId="0" fontId="150" fillId="24" borderId="52" xfId="0" applyFont="1" applyFill="1" applyBorder="1" applyAlignment="1">
      <alignment vertical="top" wrapText="1"/>
    </xf>
    <xf numFmtId="0" fontId="150" fillId="24" borderId="53" xfId="0" applyFont="1" applyFill="1" applyBorder="1" applyAlignment="1">
      <alignment vertical="top" wrapText="1"/>
    </xf>
    <xf numFmtId="0" fontId="150" fillId="24" borderId="54" xfId="0" applyFont="1" applyFill="1" applyBorder="1" applyAlignment="1">
      <alignment vertical="top" wrapText="1"/>
    </xf>
    <xf numFmtId="0" fontId="150" fillId="24" borderId="55" xfId="0" applyFont="1" applyFill="1" applyBorder="1" applyAlignment="1">
      <alignment vertical="top" wrapText="1"/>
    </xf>
    <xf numFmtId="0" fontId="98" fillId="0" borderId="37" xfId="0" applyFont="1" applyBorder="1" applyAlignment="1">
      <alignment horizontal="right" vertical="center"/>
    </xf>
    <xf numFmtId="0" fontId="106" fillId="25" borderId="18" xfId="13" applyFont="1" applyFill="1" applyBorder="1" applyAlignment="1">
      <alignment horizontal="left" vertical="center"/>
    </xf>
    <xf numFmtId="0" fontId="106" fillId="25" borderId="18" xfId="13" applyFont="1" applyFill="1" applyBorder="1" applyAlignment="1">
      <alignment horizontal="right" vertical="center"/>
    </xf>
    <xf numFmtId="0" fontId="107" fillId="24" borderId="36" xfId="0" applyFont="1" applyFill="1" applyBorder="1" applyAlignment="1">
      <alignment horizontal="left"/>
    </xf>
    <xf numFmtId="0" fontId="106" fillId="0" borderId="0" xfId="8" applyFont="1"/>
    <xf numFmtId="0" fontId="106" fillId="0" borderId="0" xfId="8" applyFont="1" applyAlignment="1">
      <alignment horizontal="left" vertical="center"/>
    </xf>
    <xf numFmtId="0" fontId="106" fillId="0" borderId="0" xfId="8" applyFont="1" applyAlignment="1">
      <alignment horizontal="right" vertical="center"/>
    </xf>
    <xf numFmtId="0" fontId="107" fillId="0" borderId="0" xfId="0" applyFont="1" applyAlignment="1">
      <alignment horizontal="left"/>
    </xf>
    <xf numFmtId="0" fontId="94" fillId="0" borderId="29" xfId="13" applyFont="1" applyBorder="1"/>
    <xf numFmtId="0" fontId="94" fillId="0" borderId="29" xfId="0" applyFont="1" applyBorder="1"/>
    <xf numFmtId="0" fontId="0" fillId="0" borderId="35" xfId="0" applyBorder="1" applyAlignment="1">
      <alignment horizontal="left"/>
    </xf>
    <xf numFmtId="0" fontId="106" fillId="0" borderId="0" xfId="13" applyFont="1"/>
    <xf numFmtId="0" fontId="106" fillId="0" borderId="0" xfId="13" applyFont="1" applyAlignment="1">
      <alignment horizontal="left" vertical="center"/>
    </xf>
    <xf numFmtId="0" fontId="106" fillId="0" borderId="0" xfId="13" applyFont="1" applyAlignment="1">
      <alignment horizontal="right" vertical="center"/>
    </xf>
    <xf numFmtId="0" fontId="0" fillId="0" borderId="29" xfId="0" applyBorder="1" applyAlignment="1">
      <alignment horizontal="left"/>
    </xf>
    <xf numFmtId="0" fontId="97" fillId="24" borderId="33" xfId="0" applyFont="1" applyFill="1" applyBorder="1" applyAlignment="1">
      <alignment horizontal="left" vertical="center" wrapText="1"/>
    </xf>
    <xf numFmtId="0" fontId="97" fillId="24" borderId="22" xfId="0" applyFont="1" applyFill="1" applyBorder="1" applyAlignment="1">
      <alignment horizontal="left" vertical="center" wrapText="1"/>
    </xf>
    <xf numFmtId="3" fontId="0" fillId="0" borderId="21" xfId="0" applyNumberFormat="1" applyBorder="1"/>
    <xf numFmtId="0" fontId="0" fillId="0" borderId="56" xfId="0" applyBorder="1"/>
    <xf numFmtId="0" fontId="0" fillId="0" borderId="57" xfId="0" applyBorder="1"/>
    <xf numFmtId="3" fontId="0" fillId="0" borderId="58" xfId="0" applyNumberFormat="1" applyBorder="1" applyAlignment="1">
      <alignment horizontal="right"/>
    </xf>
    <xf numFmtId="0" fontId="0" fillId="0" borderId="59" xfId="0" applyBorder="1"/>
    <xf numFmtId="0" fontId="94" fillId="0" borderId="60" xfId="0" applyFont="1" applyBorder="1"/>
    <xf numFmtId="170" fontId="94" fillId="0" borderId="61" xfId="0" applyNumberFormat="1" applyFont="1" applyBorder="1" applyAlignment="1">
      <alignment horizontal="center"/>
    </xf>
    <xf numFmtId="170" fontId="94" fillId="0" borderId="62" xfId="13" applyNumberFormat="1" applyFont="1" applyBorder="1"/>
    <xf numFmtId="170" fontId="94" fillId="0" borderId="62" xfId="8" applyNumberFormat="1" applyFont="1" applyBorder="1"/>
    <xf numFmtId="170" fontId="94" fillId="0" borderId="62" xfId="13" applyNumberFormat="1" applyFont="1" applyBorder="1" applyAlignment="1">
      <alignment horizontal="right"/>
    </xf>
    <xf numFmtId="170" fontId="94" fillId="0" borderId="62" xfId="8" applyNumberFormat="1" applyFont="1" applyBorder="1" applyAlignment="1">
      <alignment horizontal="right"/>
    </xf>
    <xf numFmtId="166" fontId="94" fillId="0" borderId="62" xfId="13" applyNumberFormat="1" applyFont="1" applyBorder="1" applyAlignment="1">
      <alignment horizontal="right" vertical="center"/>
    </xf>
    <xf numFmtId="166" fontId="0" fillId="0" borderId="62" xfId="0" applyNumberFormat="1" applyBorder="1"/>
    <xf numFmtId="166" fontId="94" fillId="0" borderId="62" xfId="13" applyNumberFormat="1" applyFont="1" applyBorder="1"/>
    <xf numFmtId="166" fontId="105" fillId="0" borderId="62" xfId="13" applyNumberFormat="1" applyFont="1" applyBorder="1"/>
    <xf numFmtId="0" fontId="97" fillId="29" borderId="0" xfId="13" applyFont="1" applyFill="1"/>
    <xf numFmtId="167" fontId="94" fillId="0" borderId="62" xfId="13" applyNumberFormat="1" applyFont="1" applyBorder="1" applyAlignment="1">
      <alignment horizontal="right" vertical="center"/>
    </xf>
    <xf numFmtId="0" fontId="0" fillId="0" borderId="62" xfId="0" applyBorder="1" applyAlignment="1">
      <alignment horizontal="right"/>
    </xf>
    <xf numFmtId="0" fontId="94" fillId="0" borderId="62" xfId="13" applyFont="1" applyBorder="1" applyAlignment="1">
      <alignment horizontal="right"/>
    </xf>
    <xf numFmtId="0" fontId="94" fillId="0" borderId="62" xfId="0" applyFont="1" applyBorder="1" applyAlignment="1">
      <alignment horizontal="right"/>
    </xf>
    <xf numFmtId="166" fontId="97" fillId="0" borderId="62" xfId="13" applyNumberFormat="1" applyFont="1" applyBorder="1" applyAlignment="1">
      <alignment horizontal="right"/>
    </xf>
    <xf numFmtId="166" fontId="97" fillId="0" borderId="62" xfId="13" applyNumberFormat="1" applyFont="1" applyBorder="1"/>
    <xf numFmtId="166" fontId="105" fillId="0" borderId="62" xfId="13" applyNumberFormat="1" applyFont="1" applyBorder="1" applyAlignment="1">
      <alignment horizontal="right"/>
    </xf>
    <xf numFmtId="0" fontId="0" fillId="0" borderId="34" xfId="0" applyBorder="1"/>
    <xf numFmtId="3" fontId="0" fillId="0" borderId="62" xfId="0" applyNumberFormat="1" applyBorder="1"/>
    <xf numFmtId="3" fontId="0" fillId="0" borderId="63" xfId="0" applyNumberFormat="1" applyBorder="1" applyAlignment="1">
      <alignment horizontal="right"/>
    </xf>
    <xf numFmtId="3" fontId="151" fillId="0" borderId="63" xfId="0" applyNumberFormat="1" applyFont="1" applyBorder="1"/>
    <xf numFmtId="3" fontId="0" fillId="0" borderId="64" xfId="0" applyNumberFormat="1" applyBorder="1" applyAlignment="1">
      <alignment horizontal="right"/>
    </xf>
    <xf numFmtId="4" fontId="0" fillId="0" borderId="62" xfId="0" applyNumberFormat="1" applyBorder="1" applyAlignment="1">
      <alignment vertical="center" wrapText="1"/>
    </xf>
    <xf numFmtId="3" fontId="0" fillId="0" borderId="62" xfId="0" applyNumberFormat="1" applyBorder="1" applyAlignment="1">
      <alignment vertical="center" wrapText="1"/>
    </xf>
    <xf numFmtId="0" fontId="98" fillId="22" borderId="62" xfId="0" applyFont="1" applyFill="1" applyBorder="1" applyAlignment="1">
      <alignment horizontal="center" vertical="center"/>
    </xf>
    <xf numFmtId="0" fontId="94" fillId="0" borderId="65" xfId="0" applyFont="1" applyBorder="1"/>
    <xf numFmtId="170" fontId="94" fillId="0" borderId="66" xfId="0" applyNumberFormat="1" applyFont="1" applyBorder="1" applyAlignment="1">
      <alignment horizontal="center"/>
    </xf>
    <xf numFmtId="170" fontId="94" fillId="0" borderId="29" xfId="0" applyNumberFormat="1" applyFont="1" applyBorder="1" applyAlignment="1">
      <alignment horizontal="center"/>
    </xf>
    <xf numFmtId="166" fontId="45" fillId="22" borderId="29" xfId="0" applyNumberFormat="1" applyFont="1" applyFill="1" applyBorder="1" applyAlignment="1">
      <alignment horizontal="center"/>
    </xf>
    <xf numFmtId="0" fontId="14" fillId="6" borderId="0" xfId="1" applyFont="1" applyFill="1" applyBorder="1" applyAlignment="1" applyProtection="1">
      <alignment horizontal="left"/>
    </xf>
    <xf numFmtId="0" fontId="14" fillId="4" borderId="0" xfId="0" applyFont="1" applyFill="1" applyAlignment="1">
      <alignment horizontal="center"/>
    </xf>
    <xf numFmtId="0" fontId="9" fillId="4" borderId="0" xfId="0" applyFont="1" applyFill="1" applyAlignment="1">
      <alignment horizontal="center" vertical="center" wrapText="1"/>
    </xf>
    <xf numFmtId="0" fontId="11" fillId="5" borderId="0" xfId="0" applyFont="1" applyFill="1" applyAlignment="1">
      <alignment horizontal="center" vertical="center"/>
    </xf>
    <xf numFmtId="0" fontId="131" fillId="4" borderId="0" xfId="0" applyFont="1" applyFill="1" applyAlignment="1">
      <alignment horizontal="left" wrapText="1"/>
    </xf>
    <xf numFmtId="0" fontId="82" fillId="4" borderId="0" xfId="0" applyFont="1" applyFill="1" applyAlignment="1">
      <alignment horizontal="left" wrapText="1"/>
    </xf>
    <xf numFmtId="0" fontId="131" fillId="4" borderId="0" xfId="0" applyFont="1" applyFill="1" applyAlignment="1">
      <alignment horizontal="left"/>
    </xf>
    <xf numFmtId="0" fontId="149" fillId="0" borderId="0" xfId="1" applyFont="1"/>
    <xf numFmtId="0" fontId="131" fillId="4" borderId="0" xfId="0" applyFont="1" applyFill="1" applyAlignment="1">
      <alignment horizontal="left" vertical="top" wrapText="1"/>
    </xf>
    <xf numFmtId="0" fontId="7" fillId="4" borderId="32" xfId="0" applyFont="1" applyFill="1" applyBorder="1" applyAlignment="1">
      <alignment horizontal="left" vertical="top" wrapText="1"/>
    </xf>
    <xf numFmtId="0" fontId="7" fillId="4" borderId="48" xfId="0" applyFont="1" applyFill="1" applyBorder="1" applyAlignment="1">
      <alignment horizontal="left" vertical="top" wrapText="1"/>
    </xf>
    <xf numFmtId="0" fontId="7" fillId="4" borderId="33" xfId="0" applyFont="1" applyFill="1" applyBorder="1" applyAlignment="1">
      <alignment horizontal="left" vertical="top" wrapText="1"/>
    </xf>
    <xf numFmtId="0" fontId="7" fillId="4" borderId="34" xfId="0" applyFont="1" applyFill="1" applyBorder="1" applyAlignment="1">
      <alignment horizontal="left" vertical="top" wrapText="1"/>
    </xf>
    <xf numFmtId="0" fontId="7" fillId="4" borderId="0" xfId="0" applyFont="1" applyFill="1" applyAlignment="1">
      <alignment horizontal="left" vertical="top" wrapText="1"/>
    </xf>
    <xf numFmtId="0" fontId="7" fillId="4" borderId="35" xfId="0" applyFont="1" applyFill="1" applyBorder="1" applyAlignment="1">
      <alignment horizontal="left" vertical="top" wrapText="1"/>
    </xf>
    <xf numFmtId="0" fontId="7" fillId="4" borderId="36" xfId="0" applyFont="1" applyFill="1" applyBorder="1" applyAlignment="1">
      <alignment horizontal="left" vertical="top" wrapText="1"/>
    </xf>
    <xf numFmtId="0" fontId="7" fillId="4" borderId="49" xfId="0" applyFont="1" applyFill="1" applyBorder="1" applyAlignment="1">
      <alignment horizontal="left" vertical="top" wrapText="1"/>
    </xf>
    <xf numFmtId="0" fontId="7" fillId="4" borderId="37" xfId="0" applyFont="1" applyFill="1" applyBorder="1" applyAlignment="1">
      <alignment horizontal="left" vertical="top" wrapText="1"/>
    </xf>
    <xf numFmtId="0" fontId="8" fillId="5" borderId="0" xfId="0" applyFont="1" applyFill="1" applyAlignment="1">
      <alignment horizontal="center" vertical="center" wrapText="1"/>
    </xf>
    <xf numFmtId="0" fontId="24" fillId="4" borderId="0" xfId="0" applyFont="1" applyFill="1" applyAlignment="1">
      <alignment horizontal="left" vertical="center" wrapText="1"/>
    </xf>
    <xf numFmtId="0" fontId="134" fillId="4" borderId="0" xfId="0" applyFont="1" applyFill="1" applyAlignment="1" applyProtection="1">
      <alignment horizontal="center" vertical="center"/>
      <protection locked="0"/>
    </xf>
    <xf numFmtId="0" fontId="134" fillId="35" borderId="0" xfId="0" applyFont="1" applyFill="1" applyAlignment="1" applyProtection="1">
      <alignment horizontal="center" vertical="center"/>
      <protection locked="0"/>
    </xf>
    <xf numFmtId="0" fontId="88" fillId="20" borderId="5" xfId="0" applyFont="1" applyFill="1" applyBorder="1" applyAlignment="1">
      <alignment horizontal="center" vertical="center" wrapText="1"/>
    </xf>
    <xf numFmtId="0" fontId="88" fillId="20" borderId="3"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20" fillId="8" borderId="6" xfId="0" applyFont="1" applyFill="1" applyBorder="1" applyAlignment="1">
      <alignment horizontal="center" vertical="center" wrapText="1"/>
    </xf>
    <xf numFmtId="0" fontId="20" fillId="8" borderId="3" xfId="0" applyFont="1" applyFill="1" applyBorder="1" applyAlignment="1">
      <alignment horizontal="center" vertical="center" wrapText="1"/>
    </xf>
    <xf numFmtId="0" fontId="11" fillId="7" borderId="2" xfId="0" applyFont="1" applyFill="1" applyBorder="1" applyAlignment="1">
      <alignment horizontal="left" vertical="center"/>
    </xf>
    <xf numFmtId="0" fontId="11" fillId="7" borderId="0" xfId="0" applyFont="1" applyFill="1" applyAlignment="1">
      <alignment horizontal="left" vertical="center"/>
    </xf>
    <xf numFmtId="0" fontId="134" fillId="4" borderId="28" xfId="0" applyFont="1" applyFill="1" applyBorder="1" applyAlignment="1" applyProtection="1">
      <alignment horizontal="center" vertical="center"/>
      <protection locked="0"/>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8" borderId="5" xfId="0" applyFont="1" applyFill="1" applyBorder="1" applyAlignment="1">
      <alignment horizontal="center" vertical="center"/>
    </xf>
    <xf numFmtId="0" fontId="20" fillId="8" borderId="6" xfId="0" applyFont="1" applyFill="1" applyBorder="1" applyAlignment="1">
      <alignment horizontal="center" vertical="center"/>
    </xf>
    <xf numFmtId="0" fontId="20" fillId="8" borderId="3" xfId="0" applyFont="1" applyFill="1" applyBorder="1" applyAlignment="1">
      <alignment horizontal="center" vertical="center"/>
    </xf>
    <xf numFmtId="0" fontId="7" fillId="15" borderId="5" xfId="0" applyFont="1" applyFill="1" applyBorder="1" applyAlignment="1" applyProtection="1">
      <alignment horizontal="center"/>
      <protection locked="0"/>
    </xf>
    <xf numFmtId="0" fontId="7" fillId="15" borderId="6" xfId="0" applyFont="1" applyFill="1" applyBorder="1" applyAlignment="1" applyProtection="1">
      <alignment horizontal="center"/>
      <protection locked="0"/>
    </xf>
    <xf numFmtId="0" fontId="7" fillId="15" borderId="3" xfId="0" applyFont="1" applyFill="1" applyBorder="1" applyAlignment="1" applyProtection="1">
      <alignment horizontal="center"/>
      <protection locked="0"/>
    </xf>
    <xf numFmtId="0" fontId="7" fillId="15" borderId="5" xfId="0" applyFont="1" applyFill="1" applyBorder="1" applyAlignment="1" applyProtection="1">
      <alignment horizontal="center" vertical="center"/>
      <protection locked="0"/>
    </xf>
    <xf numFmtId="0" fontId="7" fillId="15" borderId="6" xfId="0" applyFont="1" applyFill="1" applyBorder="1" applyAlignment="1" applyProtection="1">
      <alignment horizontal="center" vertical="center"/>
      <protection locked="0"/>
    </xf>
    <xf numFmtId="0" fontId="7" fillId="15" borderId="3" xfId="0" applyFont="1" applyFill="1" applyBorder="1" applyAlignment="1" applyProtection="1">
      <alignment horizontal="center" vertical="center"/>
      <protection locked="0"/>
    </xf>
    <xf numFmtId="0" fontId="20" fillId="8" borderId="1" xfId="0" applyFont="1" applyFill="1" applyBorder="1" applyAlignment="1">
      <alignment horizontal="center" vertical="center" wrapText="1"/>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3" xfId="0" applyFont="1" applyFill="1" applyBorder="1" applyAlignment="1">
      <alignment horizontal="center" vertical="center"/>
    </xf>
    <xf numFmtId="0" fontId="24" fillId="16" borderId="0" xfId="0" applyFont="1" applyFill="1" applyAlignment="1">
      <alignment horizontal="left" vertical="center" wrapText="1"/>
    </xf>
    <xf numFmtId="0" fontId="20" fillId="38" borderId="25" xfId="0" applyFont="1" applyFill="1" applyBorder="1" applyAlignment="1">
      <alignment horizontal="center" vertical="center" wrapText="1"/>
    </xf>
    <xf numFmtId="0" fontId="20" fillId="38" borderId="24" xfId="0" applyFont="1" applyFill="1" applyBorder="1" applyAlignment="1">
      <alignment horizontal="center" vertical="center" wrapText="1"/>
    </xf>
    <xf numFmtId="0" fontId="20" fillId="38" borderId="50" xfId="0" applyFont="1" applyFill="1" applyBorder="1" applyAlignment="1">
      <alignment horizontal="center" vertical="center" wrapText="1"/>
    </xf>
    <xf numFmtId="0" fontId="20" fillId="8" borderId="25" xfId="0" applyFont="1" applyFill="1" applyBorder="1" applyAlignment="1">
      <alignment horizontal="center" vertical="center" wrapText="1"/>
    </xf>
    <xf numFmtId="0" fontId="20" fillId="8" borderId="24" xfId="0" applyFont="1" applyFill="1" applyBorder="1" applyAlignment="1">
      <alignment horizontal="center" vertical="center" wrapText="1"/>
    </xf>
    <xf numFmtId="0" fontId="20" fillId="8" borderId="4" xfId="0" applyFont="1" applyFill="1" applyBorder="1" applyAlignment="1">
      <alignment horizontal="center" vertical="center" wrapText="1"/>
    </xf>
    <xf numFmtId="0" fontId="146" fillId="4" borderId="0" xfId="0" applyFont="1" applyFill="1" applyAlignment="1">
      <alignment horizontal="left" vertical="top" wrapText="1"/>
    </xf>
    <xf numFmtId="0" fontId="146" fillId="16" borderId="0" xfId="0" applyFont="1" applyFill="1" applyAlignment="1">
      <alignment horizontal="left" vertical="center" wrapText="1"/>
    </xf>
    <xf numFmtId="0" fontId="18" fillId="2" borderId="5"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2" fillId="4" borderId="0" xfId="0" applyFont="1" applyFill="1" applyAlignment="1">
      <alignment horizontal="left" vertical="center"/>
    </xf>
    <xf numFmtId="0" fontId="12" fillId="4" borderId="0" xfId="0" applyFont="1" applyFill="1" applyAlignment="1">
      <alignment horizontal="left" vertical="center" wrapText="1"/>
    </xf>
    <xf numFmtId="0" fontId="25" fillId="4" borderId="0" xfId="0" applyFont="1" applyFill="1" applyAlignment="1">
      <alignment horizontal="left" vertical="top" wrapText="1"/>
    </xf>
    <xf numFmtId="0" fontId="18" fillId="2" borderId="1"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27" fillId="7" borderId="0" xfId="0" applyFont="1" applyFill="1" applyAlignment="1">
      <alignment horizontal="left" vertical="center"/>
    </xf>
    <xf numFmtId="0" fontId="44" fillId="4" borderId="28" xfId="0" applyFont="1" applyFill="1" applyBorder="1" applyAlignment="1">
      <alignment horizontal="left" vertical="top" wrapText="1"/>
    </xf>
    <xf numFmtId="0" fontId="113" fillId="4" borderId="0" xfId="0" applyFont="1" applyFill="1" applyAlignment="1">
      <alignment horizontal="left" vertical="center" wrapText="1"/>
    </xf>
    <xf numFmtId="0" fontId="113" fillId="4" borderId="0" xfId="0" applyFont="1" applyFill="1" applyAlignment="1">
      <alignment horizontal="left" vertical="center"/>
    </xf>
    <xf numFmtId="0" fontId="12" fillId="4" borderId="0" xfId="0" applyFont="1" applyFill="1" applyAlignment="1">
      <alignment horizontal="center" vertical="center" wrapText="1"/>
    </xf>
    <xf numFmtId="0" fontId="111" fillId="4" borderId="0" xfId="0" applyFont="1" applyFill="1" applyAlignment="1">
      <alignment horizontal="left" vertical="center"/>
    </xf>
    <xf numFmtId="0" fontId="18" fillId="2" borderId="1" xfId="0" applyFont="1" applyFill="1" applyBorder="1" applyAlignment="1">
      <alignment vertical="center" wrapText="1"/>
    </xf>
    <xf numFmtId="0" fontId="27" fillId="7" borderId="0" xfId="0" applyFont="1" applyFill="1" applyAlignment="1">
      <alignment horizontal="left" vertical="center" wrapText="1"/>
    </xf>
    <xf numFmtId="0" fontId="12" fillId="17" borderId="0" xfId="0" applyFont="1" applyFill="1" applyAlignment="1">
      <alignment horizontal="left" vertical="top" wrapText="1"/>
    </xf>
    <xf numFmtId="0" fontId="28" fillId="4" borderId="39" xfId="0" applyFont="1" applyFill="1" applyBorder="1" applyAlignment="1">
      <alignment horizontal="left" vertical="center" wrapText="1"/>
    </xf>
    <xf numFmtId="0" fontId="28" fillId="4" borderId="40" xfId="0" applyFont="1" applyFill="1" applyBorder="1" applyAlignment="1">
      <alignment horizontal="left" vertical="center" wrapText="1"/>
    </xf>
    <xf numFmtId="0" fontId="28" fillId="4" borderId="41" xfId="0" applyFont="1" applyFill="1" applyBorder="1" applyAlignment="1">
      <alignment horizontal="left" vertical="center" wrapText="1"/>
    </xf>
    <xf numFmtId="0" fontId="28" fillId="4" borderId="42" xfId="0" applyFont="1" applyFill="1" applyBorder="1" applyAlignment="1">
      <alignment horizontal="left" vertical="center" wrapText="1"/>
    </xf>
    <xf numFmtId="0" fontId="28" fillId="4" borderId="43" xfId="0" applyFont="1" applyFill="1" applyBorder="1" applyAlignment="1">
      <alignment horizontal="left" vertical="center" wrapText="1"/>
    </xf>
    <xf numFmtId="0" fontId="28" fillId="4" borderId="44" xfId="0" applyFont="1" applyFill="1" applyBorder="1" applyAlignment="1">
      <alignment horizontal="left" vertical="center" wrapText="1"/>
    </xf>
    <xf numFmtId="0" fontId="18" fillId="2" borderId="1" xfId="0" applyFont="1" applyFill="1" applyBorder="1" applyAlignment="1">
      <alignment horizontal="center" vertical="center"/>
    </xf>
    <xf numFmtId="0" fontId="36" fillId="4" borderId="0" xfId="0" applyFont="1" applyFill="1" applyAlignment="1">
      <alignment horizontal="left" vertical="center" wrapText="1"/>
    </xf>
    <xf numFmtId="0" fontId="12" fillId="4" borderId="0" xfId="0" applyFont="1" applyFill="1" applyAlignment="1">
      <alignment horizontal="left" vertical="top" wrapText="1"/>
    </xf>
    <xf numFmtId="0" fontId="12" fillId="4" borderId="0" xfId="0" applyFont="1" applyFill="1" applyAlignment="1">
      <alignment horizontal="left" wrapText="1"/>
    </xf>
    <xf numFmtId="49" fontId="12" fillId="4" borderId="0" xfId="0" applyNumberFormat="1" applyFont="1" applyFill="1" applyAlignment="1">
      <alignment horizontal="left" vertical="center" wrapText="1"/>
    </xf>
    <xf numFmtId="0" fontId="147" fillId="4" borderId="0" xfId="0" applyFont="1" applyFill="1" applyAlignment="1">
      <alignment horizontal="left" vertical="top" wrapText="1"/>
    </xf>
    <xf numFmtId="4" fontId="134" fillId="4" borderId="0" xfId="0" applyNumberFormat="1" applyFont="1" applyFill="1" applyAlignment="1" applyProtection="1">
      <alignment horizontal="center" vertical="center"/>
      <protection locked="0"/>
    </xf>
    <xf numFmtId="0" fontId="43" fillId="4" borderId="28" xfId="0" applyFont="1" applyFill="1" applyBorder="1" applyAlignment="1" applyProtection="1">
      <alignment horizontal="center" vertical="center"/>
      <protection locked="0"/>
    </xf>
    <xf numFmtId="4" fontId="134" fillId="35" borderId="0" xfId="0" applyNumberFormat="1" applyFont="1" applyFill="1" applyAlignment="1" applyProtection="1">
      <alignment horizontal="center" vertical="center"/>
      <protection locked="0"/>
    </xf>
    <xf numFmtId="4" fontId="18" fillId="4" borderId="0" xfId="0" applyNumberFormat="1" applyFont="1" applyFill="1" applyAlignment="1">
      <alignment horizontal="center" vertical="center" wrapText="1"/>
    </xf>
    <xf numFmtId="4" fontId="18" fillId="4" borderId="0" xfId="0" applyNumberFormat="1" applyFont="1" applyFill="1" applyAlignment="1">
      <alignment horizontal="center" vertical="center"/>
    </xf>
    <xf numFmtId="0" fontId="56" fillId="10" borderId="1" xfId="0" applyFont="1" applyFill="1" applyBorder="1" applyAlignment="1">
      <alignment horizontal="left" vertical="center" wrapText="1"/>
    </xf>
    <xf numFmtId="165" fontId="83" fillId="4" borderId="5" xfId="0" applyNumberFormat="1" applyFont="1" applyFill="1" applyBorder="1" applyAlignment="1">
      <alignment horizontal="center" vertical="center" wrapText="1"/>
    </xf>
    <xf numFmtId="165" fontId="83" fillId="4" borderId="3" xfId="0" applyNumberFormat="1" applyFont="1" applyFill="1" applyBorder="1" applyAlignment="1">
      <alignment horizontal="center" vertical="center" wrapText="1"/>
    </xf>
    <xf numFmtId="0" fontId="61" fillId="10" borderId="11" xfId="0" applyFont="1" applyFill="1" applyBorder="1" applyAlignment="1">
      <alignment horizontal="center"/>
    </xf>
    <xf numFmtId="0" fontId="61" fillId="10" borderId="12" xfId="0" applyFont="1" applyFill="1" applyBorder="1" applyAlignment="1">
      <alignment horizontal="center"/>
    </xf>
    <xf numFmtId="0" fontId="43" fillId="10" borderId="0" xfId="0" applyFont="1" applyFill="1" applyAlignment="1">
      <alignment horizontal="left" vertical="center"/>
    </xf>
    <xf numFmtId="0" fontId="43" fillId="10" borderId="14" xfId="0" applyFont="1" applyFill="1" applyBorder="1" applyAlignment="1">
      <alignment horizontal="left" vertical="center"/>
    </xf>
    <xf numFmtId="0" fontId="43" fillId="10" borderId="0" xfId="0" applyFont="1" applyFill="1" applyAlignment="1">
      <alignment horizontal="center" vertical="center"/>
    </xf>
    <xf numFmtId="0" fontId="43" fillId="10" borderId="14" xfId="0" applyFont="1" applyFill="1" applyBorder="1" applyAlignment="1">
      <alignment horizontal="center" vertical="center"/>
    </xf>
    <xf numFmtId="0" fontId="18" fillId="10" borderId="16" xfId="0" applyFont="1" applyFill="1" applyBorder="1" applyAlignment="1">
      <alignment horizontal="center" vertical="center"/>
    </xf>
    <xf numFmtId="0" fontId="18" fillId="10" borderId="17" xfId="0" applyFont="1" applyFill="1" applyBorder="1" applyAlignment="1">
      <alignment horizontal="center" vertical="center"/>
    </xf>
    <xf numFmtId="0" fontId="62" fillId="4" borderId="0" xfId="0" applyFont="1" applyFill="1" applyAlignment="1">
      <alignment horizontal="left" vertical="top" wrapText="1" indent="1"/>
    </xf>
    <xf numFmtId="0" fontId="56" fillId="10" borderId="13" xfId="0" applyFont="1" applyFill="1" applyBorder="1" applyAlignment="1">
      <alignment horizontal="center" wrapText="1"/>
    </xf>
    <xf numFmtId="0" fontId="56" fillId="10" borderId="0" xfId="0" applyFont="1" applyFill="1" applyAlignment="1">
      <alignment horizontal="center" wrapText="1"/>
    </xf>
    <xf numFmtId="0" fontId="20" fillId="2" borderId="1" xfId="0" applyFont="1" applyFill="1" applyBorder="1" applyAlignment="1">
      <alignment horizontal="right" vertical="center"/>
    </xf>
    <xf numFmtId="0" fontId="128" fillId="4" borderId="0" xfId="0" applyFont="1" applyFill="1" applyAlignment="1">
      <alignment horizontal="left" vertical="center" wrapText="1"/>
    </xf>
    <xf numFmtId="0" fontId="20" fillId="2" borderId="1" xfId="0" applyFont="1" applyFill="1" applyBorder="1" applyAlignment="1">
      <alignment horizontal="center" vertical="center"/>
    </xf>
    <xf numFmtId="0" fontId="20" fillId="2" borderId="1" xfId="0" applyFont="1" applyFill="1" applyBorder="1" applyAlignment="1">
      <alignment horizontal="left" vertical="center" wrapText="1"/>
    </xf>
    <xf numFmtId="4" fontId="21" fillId="4" borderId="5" xfId="0" applyNumberFormat="1" applyFont="1" applyFill="1" applyBorder="1" applyAlignment="1">
      <alignment horizontal="center" vertical="center" wrapText="1"/>
    </xf>
    <xf numFmtId="4" fontId="21" fillId="4" borderId="3" xfId="0" applyNumberFormat="1" applyFont="1" applyFill="1" applyBorder="1" applyAlignment="1">
      <alignment horizontal="center" vertical="center" wrapText="1"/>
    </xf>
    <xf numFmtId="0" fontId="22" fillId="4" borderId="0" xfId="1" applyFont="1" applyFill="1" applyBorder="1" applyAlignment="1" applyProtection="1">
      <alignment horizontal="left" vertical="center"/>
    </xf>
    <xf numFmtId="0" fontId="20" fillId="2" borderId="5" xfId="0" applyFont="1" applyFill="1" applyBorder="1" applyAlignment="1">
      <alignment horizontal="right" vertical="center"/>
    </xf>
    <xf numFmtId="0" fontId="20" fillId="2" borderId="3" xfId="0" applyFont="1" applyFill="1" applyBorder="1" applyAlignment="1">
      <alignment horizontal="right" vertical="center"/>
    </xf>
    <xf numFmtId="4" fontId="83" fillId="4" borderId="5" xfId="0" applyNumberFormat="1" applyFont="1" applyFill="1" applyBorder="1" applyAlignment="1">
      <alignment horizontal="center" vertical="center" wrapText="1"/>
    </xf>
    <xf numFmtId="4" fontId="83" fillId="4" borderId="3" xfId="0" applyNumberFormat="1" applyFont="1" applyFill="1" applyBorder="1" applyAlignment="1">
      <alignment horizontal="center" vertical="center" wrapText="1"/>
    </xf>
    <xf numFmtId="0" fontId="21" fillId="4" borderId="45" xfId="0" applyFont="1" applyFill="1" applyBorder="1" applyAlignment="1">
      <alignment horizontal="center" vertical="center" wrapText="1"/>
    </xf>
    <xf numFmtId="0" fontId="21" fillId="4" borderId="46" xfId="0" applyFont="1" applyFill="1" applyBorder="1" applyAlignment="1">
      <alignment horizontal="center" vertical="center" wrapText="1"/>
    </xf>
    <xf numFmtId="0" fontId="21" fillId="4" borderId="47" xfId="0" applyFont="1" applyFill="1" applyBorder="1" applyAlignment="1">
      <alignment horizontal="center" vertical="center" wrapText="1"/>
    </xf>
    <xf numFmtId="0" fontId="21" fillId="4" borderId="8" xfId="0" applyFont="1" applyFill="1" applyBorder="1" applyAlignment="1">
      <alignment horizontal="center" vertical="center" wrapText="1"/>
    </xf>
    <xf numFmtId="4" fontId="21" fillId="4" borderId="6" xfId="0" applyNumberFormat="1" applyFont="1" applyFill="1" applyBorder="1" applyAlignment="1">
      <alignment horizontal="center" vertical="center" wrapText="1"/>
    </xf>
    <xf numFmtId="0" fontId="21" fillId="10" borderId="25" xfId="0" applyFont="1" applyFill="1" applyBorder="1" applyAlignment="1">
      <alignment horizontal="left" vertical="center" wrapText="1"/>
    </xf>
    <xf numFmtId="0" fontId="21" fillId="10" borderId="24" xfId="0" applyFont="1" applyFill="1" applyBorder="1" applyAlignment="1">
      <alignment horizontal="left" vertical="center" wrapText="1"/>
    </xf>
    <xf numFmtId="0" fontId="21" fillId="10" borderId="4" xfId="0" applyFont="1" applyFill="1" applyBorder="1" applyAlignment="1">
      <alignment horizontal="left" vertical="center" wrapText="1"/>
    </xf>
    <xf numFmtId="0" fontId="18" fillId="4" borderId="0" xfId="0" applyFont="1" applyFill="1" applyAlignment="1">
      <alignment horizontal="left" vertical="center" wrapText="1"/>
    </xf>
    <xf numFmtId="0" fontId="18" fillId="4" borderId="0" xfId="0" applyFont="1" applyFill="1" applyAlignment="1">
      <alignment horizontal="center" vertical="center" wrapText="1"/>
    </xf>
    <xf numFmtId="0" fontId="18" fillId="4" borderId="0" xfId="0" applyFont="1" applyFill="1" applyAlignment="1">
      <alignment horizontal="center" vertical="center"/>
    </xf>
    <xf numFmtId="4" fontId="83" fillId="4" borderId="6" xfId="0" applyNumberFormat="1" applyFont="1" applyFill="1" applyBorder="1" applyAlignment="1">
      <alignment horizontal="center" vertical="center" wrapText="1"/>
    </xf>
    <xf numFmtId="4" fontId="56" fillId="4" borderId="5" xfId="0" applyNumberFormat="1" applyFont="1" applyFill="1" applyBorder="1" applyAlignment="1">
      <alignment horizontal="center" vertical="center" wrapText="1"/>
    </xf>
    <xf numFmtId="4" fontId="56" fillId="4" borderId="6" xfId="0" applyNumberFormat="1" applyFont="1" applyFill="1" applyBorder="1" applyAlignment="1">
      <alignment horizontal="center" vertical="center" wrapText="1"/>
    </xf>
    <xf numFmtId="4" fontId="56" fillId="4" borderId="3" xfId="0" applyNumberFormat="1" applyFont="1" applyFill="1" applyBorder="1" applyAlignment="1">
      <alignment horizontal="center" vertical="center" wrapText="1"/>
    </xf>
    <xf numFmtId="0" fontId="56" fillId="10" borderId="1" xfId="0" applyFont="1" applyFill="1" applyBorder="1" applyAlignment="1">
      <alignment horizontal="center" vertical="center" wrapText="1"/>
    </xf>
    <xf numFmtId="0" fontId="56" fillId="10" borderId="5" xfId="0" applyFont="1" applyFill="1" applyBorder="1" applyAlignment="1">
      <alignment horizontal="center" vertical="center" wrapText="1"/>
    </xf>
    <xf numFmtId="0" fontId="56" fillId="10" borderId="6" xfId="0" applyFont="1" applyFill="1" applyBorder="1" applyAlignment="1">
      <alignment horizontal="center" vertical="center" wrapText="1"/>
    </xf>
    <xf numFmtId="0" fontId="56" fillId="10" borderId="3" xfId="0" applyFont="1" applyFill="1" applyBorder="1" applyAlignment="1">
      <alignment horizontal="center" vertical="center" wrapText="1"/>
    </xf>
    <xf numFmtId="4" fontId="21" fillId="10" borderId="5" xfId="0" applyNumberFormat="1" applyFont="1" applyFill="1" applyBorder="1" applyAlignment="1">
      <alignment horizontal="center" vertical="center" wrapText="1"/>
    </xf>
    <xf numFmtId="4" fontId="21" fillId="10" borderId="6" xfId="0" applyNumberFormat="1" applyFont="1" applyFill="1" applyBorder="1" applyAlignment="1">
      <alignment horizontal="center" vertical="center" wrapText="1"/>
    </xf>
    <xf numFmtId="4" fontId="21" fillId="10" borderId="3" xfId="0" applyNumberFormat="1" applyFont="1" applyFill="1" applyBorder="1" applyAlignment="1">
      <alignment horizontal="center" vertical="center" wrapText="1"/>
    </xf>
    <xf numFmtId="0" fontId="21" fillId="10" borderId="1" xfId="0" applyFont="1" applyFill="1" applyBorder="1" applyAlignment="1">
      <alignment horizontal="right" vertical="center" wrapText="1"/>
    </xf>
    <xf numFmtId="4" fontId="20" fillId="9" borderId="5" xfId="0" applyNumberFormat="1" applyFont="1" applyFill="1" applyBorder="1" applyAlignment="1">
      <alignment horizontal="center" vertical="center" wrapText="1"/>
    </xf>
    <xf numFmtId="4" fontId="20" fillId="9" borderId="3" xfId="0" applyNumberFormat="1" applyFont="1" applyFill="1" applyBorder="1" applyAlignment="1">
      <alignment horizontal="center" vertical="center" wrapText="1"/>
    </xf>
    <xf numFmtId="4" fontId="20" fillId="9" borderId="6" xfId="0" applyNumberFormat="1" applyFont="1" applyFill="1" applyBorder="1" applyAlignment="1">
      <alignment horizontal="center" vertical="center" wrapText="1"/>
    </xf>
    <xf numFmtId="0" fontId="21" fillId="10" borderId="1" xfId="0" applyFont="1" applyFill="1" applyBorder="1" applyAlignment="1">
      <alignment horizontal="left" vertical="center" wrapText="1"/>
    </xf>
    <xf numFmtId="0" fontId="0" fillId="0" borderId="0" xfId="0" applyAlignment="1">
      <alignment horizontal="center"/>
    </xf>
    <xf numFmtId="0" fontId="20" fillId="8" borderId="26" xfId="0" applyFont="1" applyFill="1" applyBorder="1" applyAlignment="1">
      <alignment horizontal="center" vertical="center" wrapText="1"/>
    </xf>
    <xf numFmtId="0" fontId="20" fillId="8" borderId="27" xfId="0" applyFont="1" applyFill="1" applyBorder="1" applyAlignment="1">
      <alignment horizontal="center" vertical="center" wrapText="1"/>
    </xf>
    <xf numFmtId="0" fontId="7" fillId="15" borderId="5" xfId="0" applyFont="1" applyFill="1" applyBorder="1" applyAlignment="1">
      <alignment horizontal="center" vertical="center"/>
    </xf>
    <xf numFmtId="0" fontId="7" fillId="15" borderId="6" xfId="0" applyFont="1" applyFill="1" applyBorder="1" applyAlignment="1">
      <alignment horizontal="center" vertical="center"/>
    </xf>
    <xf numFmtId="0" fontId="7" fillId="15" borderId="3" xfId="0" applyFont="1" applyFill="1" applyBorder="1" applyAlignment="1">
      <alignment horizontal="center" vertical="center"/>
    </xf>
    <xf numFmtId="0" fontId="7" fillId="15" borderId="5" xfId="0" applyFont="1" applyFill="1" applyBorder="1" applyAlignment="1">
      <alignment horizontal="center"/>
    </xf>
    <xf numFmtId="0" fontId="7" fillId="15" borderId="6" xfId="0" applyFont="1" applyFill="1" applyBorder="1" applyAlignment="1">
      <alignment horizontal="center"/>
    </xf>
    <xf numFmtId="0" fontId="7" fillId="15" borderId="3" xfId="0" applyFont="1" applyFill="1" applyBorder="1" applyAlignment="1">
      <alignment horizontal="center"/>
    </xf>
    <xf numFmtId="0" fontId="135" fillId="4" borderId="0" xfId="0" applyFont="1" applyFill="1" applyAlignment="1">
      <alignment horizontal="center" vertical="center"/>
    </xf>
    <xf numFmtId="0" fontId="142" fillId="20" borderId="26" xfId="0" applyFont="1" applyFill="1" applyBorder="1" applyAlignment="1">
      <alignment horizontal="center" vertical="center" wrapText="1"/>
    </xf>
    <xf numFmtId="0" fontId="142" fillId="20" borderId="27" xfId="0" applyFont="1" applyFill="1" applyBorder="1" applyAlignment="1">
      <alignment horizontal="center" vertical="center" wrapText="1"/>
    </xf>
    <xf numFmtId="0" fontId="24" fillId="4" borderId="0" xfId="0" applyFont="1" applyFill="1" applyAlignment="1">
      <alignment horizontal="left" vertical="top" wrapText="1"/>
    </xf>
    <xf numFmtId="0" fontId="134" fillId="4" borderId="0" xfId="0" applyFont="1" applyFill="1" applyAlignment="1">
      <alignment horizontal="center" vertical="center"/>
    </xf>
    <xf numFmtId="0" fontId="134" fillId="16" borderId="0" xfId="0" applyFont="1" applyFill="1" applyAlignment="1">
      <alignment horizontal="center" vertical="center"/>
    </xf>
    <xf numFmtId="0" fontId="134" fillId="23" borderId="5" xfId="0" applyFont="1" applyFill="1" applyBorder="1" applyAlignment="1">
      <alignment horizontal="center" vertical="center" wrapText="1"/>
    </xf>
    <xf numFmtId="0" fontId="134" fillId="23" borderId="6" xfId="0" applyFont="1" applyFill="1" applyBorder="1" applyAlignment="1">
      <alignment horizontal="center" vertical="center" wrapText="1"/>
    </xf>
    <xf numFmtId="0" fontId="134" fillId="23" borderId="3" xfId="0" applyFont="1" applyFill="1" applyBorder="1" applyAlignment="1">
      <alignment horizontal="center" vertical="center" wrapText="1"/>
    </xf>
  </cellXfs>
  <cellStyles count="14">
    <cellStyle name="CAIB_2" xfId="2" xr:uid="{00000000-0005-0000-0000-000000000000}"/>
    <cellStyle name="Hipervínculo" xfId="1" builtinId="8"/>
    <cellStyle name="Input" xfId="3" xr:uid="{00000000-0005-0000-0000-000002000000}"/>
    <cellStyle name="Millares 2" xfId="4" xr:uid="{00000000-0005-0000-0000-000003000000}"/>
    <cellStyle name="Millares 2 2" xfId="5" xr:uid="{00000000-0005-0000-0000-000004000000}"/>
    <cellStyle name="Millares 3" xfId="6" xr:uid="{00000000-0005-0000-0000-000005000000}"/>
    <cellStyle name="Millares 3 2" xfId="7" xr:uid="{00000000-0005-0000-0000-000006000000}"/>
    <cellStyle name="Normal" xfId="0" builtinId="0"/>
    <cellStyle name="Normal 2" xfId="8" xr:uid="{00000000-0005-0000-0000-000008000000}"/>
    <cellStyle name="Normal 2 2" xfId="9" xr:uid="{00000000-0005-0000-0000-000009000000}"/>
    <cellStyle name="Normal 2 2 2" xfId="13" xr:uid="{00000000-0005-0000-0000-00000A000000}"/>
    <cellStyle name="Normal 2 3" xfId="10" xr:uid="{00000000-0005-0000-0000-00000B000000}"/>
    <cellStyle name="Normal 2 4" xfId="11" xr:uid="{00000000-0005-0000-0000-00000C000000}"/>
    <cellStyle name="Normal 4" xfId="12" xr:uid="{00000000-0005-0000-0000-00000D000000}"/>
  </cellStyles>
  <dxfs count="73">
    <dxf>
      <font>
        <color theme="0"/>
      </font>
      <fill>
        <patternFill>
          <fgColor theme="0"/>
          <bgColor theme="0"/>
        </patternFill>
      </fill>
      <border>
        <left/>
        <right/>
        <top/>
        <bottom/>
        <vertical/>
        <horizontal/>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color theme="0"/>
      </font>
      <fill>
        <patternFill>
          <fgColor theme="0"/>
          <bgColor theme="0"/>
        </patternFill>
      </fill>
      <border>
        <left/>
        <right/>
        <top/>
        <bottom/>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color theme="0"/>
      </font>
      <fill>
        <patternFill>
          <bgColor theme="0"/>
        </patternFill>
      </fill>
      <border>
        <vertical/>
        <horizontal/>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color theme="0"/>
      </font>
      <fill>
        <patternFill patternType="solid">
          <fgColor theme="0"/>
          <bgColor theme="0"/>
        </patternFill>
      </fill>
      <border>
        <left style="thin">
          <color rgb="FF969696"/>
        </left>
        <right/>
        <top/>
        <bottom/>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theme="0" tint="-0.34998626667073579"/>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theme="0" tint="-0.34998626667073579"/>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sz val="11"/>
        <color rgb="FF000000"/>
        <name val="Calibri"/>
      </font>
      <fill>
        <patternFill>
          <bgColor rgb="FFFFFFFF"/>
        </patternFill>
      </fill>
    </dxf>
    <dxf>
      <font>
        <sz val="11"/>
        <color rgb="FF000000"/>
        <name val="Calibri"/>
      </font>
      <fill>
        <patternFill>
          <bgColor rgb="FFFFFFFF"/>
        </patternFill>
      </fill>
    </dxf>
    <dxf>
      <font>
        <color theme="0"/>
      </font>
      <fill>
        <patternFill>
          <fgColor theme="0"/>
          <bgColor theme="0"/>
        </patternFill>
      </fill>
      <border>
        <left/>
        <right/>
        <top/>
        <bottom/>
        <vertical/>
        <horizontal/>
      </border>
    </dxf>
    <dxf>
      <font>
        <color theme="0"/>
      </font>
      <fill>
        <patternFill>
          <bgColor theme="0"/>
        </patternFill>
      </fill>
      <border>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color theme="0"/>
      </font>
      <fill>
        <patternFill>
          <bgColor theme="0"/>
        </patternFill>
      </fill>
      <border>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color theme="0"/>
      </font>
      <fill>
        <patternFill patternType="solid">
          <fgColor theme="0"/>
          <bgColor theme="0"/>
        </patternFill>
      </fill>
      <border>
        <left style="thin">
          <color rgb="FF969696"/>
        </left>
        <right/>
        <top/>
        <bottom/>
        <vertical/>
        <horizontal/>
      </border>
    </dxf>
    <dxf>
      <font>
        <b val="0"/>
        <i val="0"/>
        <strike val="0"/>
        <sz val="11"/>
        <color auto="1"/>
        <name val="Calibri"/>
      </font>
      <numFmt numFmtId="0" formatCode="General"/>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s>
  <tableStyles count="0" defaultTableStyle="TableStyleMedium2" defaultPivotStyle="PivotStyleLight16"/>
  <colors>
    <indexedColors>
      <rgbColor rgb="FF000000"/>
      <rgbColor rgb="FFFFFFFF"/>
      <rgbColor rgb="FFFF0000"/>
      <rgbColor rgb="FFDDD9C3"/>
      <rgbColor rgb="FF0000FF"/>
      <rgbColor rgb="FFFFFF00"/>
      <rgbColor rgb="FFFFCC8E"/>
      <rgbColor rgb="FFCCCCCC"/>
      <rgbColor rgb="FFF60000"/>
      <rgbColor rgb="FFDDDDDD"/>
      <rgbColor rgb="FFFDEADA"/>
      <rgbColor rgb="FF878787"/>
      <rgbColor rgb="FFDEDCE6"/>
      <rgbColor rgb="FF0070C0"/>
      <rgbColor rgb="FFC0C0C0"/>
      <rgbColor rgb="FF808080"/>
      <rgbColor rgb="FFBF819E"/>
      <rgbColor rgb="FF55308D"/>
      <rgbColor rgb="FFFEFCD8"/>
      <rgbColor rgb="FFCCFFFF"/>
      <rgbColor rgb="FFFFDBB6"/>
      <rgbColor rgb="FFF79646"/>
      <rgbColor rgb="FF0066CC"/>
      <rgbColor rgb="FFCCCCFF"/>
      <rgbColor rgb="FFF2F2F2"/>
      <rgbColor rgb="FFFCD5B5"/>
      <rgbColor rgb="FFFFF200"/>
      <rgbColor rgb="FFD9D9D9"/>
      <rgbColor rgb="FFFFD7D7"/>
      <rgbColor rgb="FFE6E0EC"/>
      <rgbColor rgb="FF2A6099"/>
      <rgbColor rgb="FFFBE5D6"/>
      <rgbColor rgb="FFCCC4D9"/>
      <rgbColor rgb="FFDCE6F2"/>
      <rgbColor rgb="FFEBF1DE"/>
      <rgbColor rgb="FFF6F9D4"/>
      <rgbColor rgb="FF8EB4E3"/>
      <rgbColor rgb="FFE0C2CD"/>
      <rgbColor rgb="FFB3A2C7"/>
      <rgbColor rgb="FFFFCC99"/>
      <rgbColor rgb="FF4F81BD"/>
      <rgbColor rgb="FF81D41A"/>
      <rgbColor rgb="FF99CC00"/>
      <rgbColor rgb="FFFFC000"/>
      <rgbColor rgb="FFFF8000"/>
      <rgbColor rgb="FFC2829E"/>
      <rgbColor rgb="FF376092"/>
      <rgbColor rgb="FF969696"/>
      <rgbColor rgb="FF003366"/>
      <rgbColor rgb="FF00B050"/>
      <rgbColor rgb="FFDEE6EF"/>
      <rgbColor rgb="FF1F497D"/>
      <rgbColor rgb="FFA73403"/>
      <rgbColor rgb="FFFAC090"/>
      <rgbColor rgb="FF443091"/>
      <rgbColor rgb="FF4D4D4D"/>
      <rgbColor rgb="00003366"/>
      <rgbColor rgb="00339966"/>
      <rgbColor rgb="00003300"/>
      <rgbColor rgb="00333300"/>
      <rgbColor rgb="00993300"/>
      <rgbColor rgb="00993366"/>
      <rgbColor rgb="00333399"/>
      <rgbColor rgb="00333333"/>
    </indexedColors>
    <mruColors>
      <color rgb="FF1F497D"/>
      <color rgb="FF808080"/>
      <color rgb="FFDEDCE6"/>
      <color rgb="FFFF8989"/>
      <color rgb="FFFF6161"/>
      <color rgb="FFFF3F3F"/>
      <color rgb="FFFF1111"/>
      <color rgb="FFDA0000"/>
      <color rgb="FFAC0000"/>
      <color rgb="FFE0BE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sz="1100" b="0" strike="noStrike" spc="-1">
                <a:solidFill>
                  <a:srgbClr val="808080"/>
                </a:solidFill>
                <a:latin typeface="Arial Narrow"/>
                <a:ea typeface="Arial Narrow"/>
              </a:defRPr>
            </a:pPr>
            <a:r>
              <a:rPr lang="es-ES" sz="1100" b="0" strike="noStrike" spc="-1" baseline="0">
                <a:solidFill>
                  <a:srgbClr val="808080"/>
                </a:solidFill>
                <a:latin typeface="Arial Narrow"/>
                <a:ea typeface="Arial Narrow"/>
              </a:rPr>
              <a:t>Huella de carbono por categoría</a:t>
            </a:r>
            <a:r>
              <a:rPr lang="es-ES" sz="1100" b="0" strike="noStrike" spc="-1">
                <a:solidFill>
                  <a:srgbClr val="808080"/>
                </a:solidFill>
                <a:latin typeface="Arial Narrow"/>
                <a:ea typeface="Arial Narrow"/>
              </a:rPr>
              <a:t>
(tn CO2 eq)</a:t>
            </a:r>
          </a:p>
        </c:rich>
      </c:tx>
      <c:layout>
        <c:manualLayout>
          <c:xMode val="edge"/>
          <c:yMode val="edge"/>
          <c:x val="0.29230427533031511"/>
          <c:y val="0.16233800818507385"/>
        </c:manualLayout>
      </c:layout>
      <c:overlay val="0"/>
      <c:spPr>
        <a:noFill/>
        <a:ln w="25560">
          <a:noFill/>
        </a:ln>
      </c:spPr>
    </c:title>
    <c:autoTitleDeleted val="0"/>
    <c:plotArea>
      <c:layout>
        <c:manualLayout>
          <c:layoutTarget val="inner"/>
          <c:xMode val="edge"/>
          <c:yMode val="edge"/>
          <c:x val="0.132975719932242"/>
          <c:y val="0.39627089584226299"/>
          <c:w val="0.82025221155655903"/>
          <c:h val="0.37848264037719698"/>
        </c:manualLayout>
      </c:layout>
      <c:barChart>
        <c:barDir val="col"/>
        <c:grouping val="clustered"/>
        <c:varyColors val="0"/>
        <c:ser>
          <c:idx val="0"/>
          <c:order val="0"/>
          <c:spPr>
            <a:solidFill>
              <a:schemeClr val="accent2"/>
            </a:solidFill>
            <a:ln>
              <a:noFill/>
            </a:ln>
          </c:spPr>
          <c:invertIfNegative val="0"/>
          <c:dPt>
            <c:idx val="0"/>
            <c:invertIfNegative val="0"/>
            <c:bubble3D val="0"/>
            <c:extLst>
              <c:ext xmlns:c16="http://schemas.microsoft.com/office/drawing/2014/chart" uri="{C3380CC4-5D6E-409C-BE32-E72D297353CC}">
                <c16:uniqueId val="{00000000-C351-4337-90C7-1636C703785E}"/>
              </c:ext>
            </c:extLst>
          </c:dPt>
          <c:dPt>
            <c:idx val="1"/>
            <c:invertIfNegative val="0"/>
            <c:bubble3D val="0"/>
            <c:spPr>
              <a:solidFill>
                <a:schemeClr val="accent5"/>
              </a:solidFill>
              <a:ln>
                <a:noFill/>
              </a:ln>
            </c:spPr>
            <c:extLst>
              <c:ext xmlns:c16="http://schemas.microsoft.com/office/drawing/2014/chart" uri="{C3380CC4-5D6E-409C-BE32-E72D297353CC}">
                <c16:uniqueId val="{00000002-C351-4337-90C7-1636C703785E}"/>
              </c:ext>
            </c:extLst>
          </c:dPt>
          <c:dLbls>
            <c:dLbl>
              <c:idx val="0"/>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0-C351-4337-90C7-1636C703785E}"/>
                </c:ext>
              </c:extLst>
            </c:dLbl>
            <c:numFmt formatCode="#,##0.00" sourceLinked="0"/>
            <c:spPr>
              <a:noFill/>
              <a:ln>
                <a:noFill/>
              </a:ln>
              <a:effectLst/>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Dades!$R$813:$S$813</c:f>
              <c:strCache>
                <c:ptCount val="2"/>
                <c:pt idx="0">
                  <c:v>Categoría 1</c:v>
                </c:pt>
                <c:pt idx="1">
                  <c:v>Categoría 2</c:v>
                </c:pt>
              </c:strCache>
            </c:strRef>
          </c:cat>
          <c:val>
            <c:numRef>
              <c:f>Dades!$R$814:$S$814</c:f>
              <c:numCache>
                <c:formatCode>#,##0.00</c:formatCode>
                <c:ptCount val="2"/>
                <c:pt idx="0">
                  <c:v>0</c:v>
                </c:pt>
                <c:pt idx="1">
                  <c:v>0</c:v>
                </c:pt>
              </c:numCache>
            </c:numRef>
          </c:val>
          <c:extLst>
            <c:ext xmlns:c16="http://schemas.microsoft.com/office/drawing/2014/chart" uri="{C3380CC4-5D6E-409C-BE32-E72D297353CC}">
              <c16:uniqueId val="{00000003-C351-4337-90C7-1636C703785E}"/>
            </c:ext>
          </c:extLst>
        </c:ser>
        <c:dLbls>
          <c:showLegendKey val="0"/>
          <c:showVal val="0"/>
          <c:showCatName val="0"/>
          <c:showSerName val="0"/>
          <c:showPercent val="0"/>
          <c:showBubbleSize val="0"/>
        </c:dLbls>
        <c:gapWidth val="150"/>
        <c:axId val="-220577872"/>
        <c:axId val="-220557744"/>
      </c:barChart>
      <c:catAx>
        <c:axId val="-220577872"/>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50" b="0" strike="noStrike" spc="-1">
                <a:solidFill>
                  <a:srgbClr val="808080"/>
                </a:solidFill>
                <a:latin typeface="Arial Narrow"/>
                <a:ea typeface="Arial Narrow"/>
              </a:defRPr>
            </a:pPr>
            <a:endParaRPr lang="es-ES"/>
          </a:p>
        </c:txPr>
        <c:crossAx val="-220557744"/>
        <c:crosses val="autoZero"/>
        <c:auto val="1"/>
        <c:lblAlgn val="ctr"/>
        <c:lblOffset val="100"/>
        <c:noMultiLvlLbl val="1"/>
      </c:catAx>
      <c:valAx>
        <c:axId val="-220557744"/>
        <c:scaling>
          <c:orientation val="minMax"/>
          <c:min val="0"/>
        </c:scaling>
        <c:delete val="0"/>
        <c:axPos val="l"/>
        <c:majorGridlines>
          <c:spPr>
            <a:ln w="9360">
              <a:solidFill>
                <a:srgbClr val="878787"/>
              </a:solidFill>
              <a:round/>
            </a:ln>
          </c:spPr>
        </c:majorGridlines>
        <c:numFmt formatCode="#,##0.00" sourceLinked="0"/>
        <c:majorTickMark val="none"/>
        <c:minorTickMark val="none"/>
        <c:tickLblPos val="nextTo"/>
        <c:spPr>
          <a:ln w="9360">
            <a:solidFill>
              <a:srgbClr val="878787"/>
            </a:solidFill>
            <a:round/>
          </a:ln>
        </c:spPr>
        <c:txPr>
          <a:bodyPr/>
          <a:lstStyle/>
          <a:p>
            <a:pPr>
              <a:defRPr sz="800" b="0" strike="noStrike" spc="-1">
                <a:solidFill>
                  <a:srgbClr val="808080"/>
                </a:solidFill>
                <a:latin typeface="Arial Narrow"/>
                <a:ea typeface="Arial Narrow"/>
              </a:defRPr>
            </a:pPr>
            <a:endParaRPr lang="es-ES"/>
          </a:p>
        </c:txPr>
        <c:crossAx val="-220577872"/>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sz="1100" b="0" strike="noStrike" spc="-1">
                <a:solidFill>
                  <a:srgbClr val="808080"/>
                </a:solidFill>
                <a:latin typeface="Arial Narrow"/>
                <a:ea typeface="Arial Narrow"/>
              </a:defRPr>
            </a:pPr>
            <a:r>
              <a:rPr lang="es-ES" sz="1100" b="0" strike="noStrike" spc="-1">
                <a:solidFill>
                  <a:srgbClr val="808080"/>
                </a:solidFill>
                <a:latin typeface="Arial Narrow"/>
                <a:ea typeface="Arial Narrow"/>
              </a:rPr>
              <a:t>Distribución de</a:t>
            </a:r>
            <a:r>
              <a:rPr lang="es-ES" sz="1100" b="0" strike="noStrike" spc="-1" baseline="0">
                <a:solidFill>
                  <a:srgbClr val="808080"/>
                </a:solidFill>
                <a:latin typeface="Arial Narrow"/>
                <a:ea typeface="Arial Narrow"/>
              </a:rPr>
              <a:t> </a:t>
            </a:r>
            <a:r>
              <a:rPr lang="es-ES" sz="1100" b="0" strike="noStrike" spc="-1">
                <a:solidFill>
                  <a:srgbClr val="808080"/>
                </a:solidFill>
                <a:latin typeface="Arial Narrow"/>
                <a:ea typeface="Arial Narrow"/>
              </a:rPr>
              <a:t>activitades emisoras (%)</a:t>
            </a:r>
          </a:p>
        </c:rich>
      </c:tx>
      <c:layout>
        <c:manualLayout>
          <c:xMode val="edge"/>
          <c:yMode val="edge"/>
          <c:x val="0.35623637353542209"/>
          <c:y val="7.7690966699326861E-2"/>
        </c:manualLayout>
      </c:layout>
      <c:overlay val="0"/>
      <c:spPr>
        <a:noFill/>
        <a:ln w="25560">
          <a:noFill/>
        </a:ln>
      </c:spPr>
    </c:title>
    <c:autoTitleDeleted val="0"/>
    <c:plotArea>
      <c:layout>
        <c:manualLayout>
          <c:layoutTarget val="inner"/>
          <c:xMode val="edge"/>
          <c:yMode val="edge"/>
          <c:x val="0.20872576177285301"/>
          <c:y val="0.18849809764973846"/>
          <c:w val="0.72541551246537395"/>
          <c:h val="0.74519021158581877"/>
        </c:manualLayout>
      </c:layout>
      <c:barChart>
        <c:barDir val="bar"/>
        <c:grouping val="clustered"/>
        <c:varyColors val="0"/>
        <c:ser>
          <c:idx val="0"/>
          <c:order val="0"/>
          <c:spPr>
            <a:solidFill>
              <a:srgbClr val="AC0000"/>
            </a:solidFill>
            <a:ln>
              <a:noFill/>
            </a:ln>
          </c:spPr>
          <c:invertIfNegative val="0"/>
          <c:dPt>
            <c:idx val="0"/>
            <c:invertIfNegative val="0"/>
            <c:bubble3D val="0"/>
            <c:spPr>
              <a:solidFill>
                <a:schemeClr val="accent5">
                  <a:lumMod val="60000"/>
                  <a:lumOff val="40000"/>
                </a:schemeClr>
              </a:solidFill>
              <a:ln>
                <a:noFill/>
              </a:ln>
            </c:spPr>
            <c:extLst>
              <c:ext xmlns:c16="http://schemas.microsoft.com/office/drawing/2014/chart" uri="{C3380CC4-5D6E-409C-BE32-E72D297353CC}">
                <c16:uniqueId val="{00000001-3ED2-4F12-BEF8-ADDA127B7C7D}"/>
              </c:ext>
            </c:extLst>
          </c:dPt>
          <c:dPt>
            <c:idx val="1"/>
            <c:invertIfNegative val="0"/>
            <c:bubble3D val="0"/>
            <c:spPr>
              <a:solidFill>
                <a:schemeClr val="accent5"/>
              </a:solidFill>
              <a:ln>
                <a:noFill/>
              </a:ln>
            </c:spPr>
            <c:extLst>
              <c:ext xmlns:c16="http://schemas.microsoft.com/office/drawing/2014/chart" uri="{C3380CC4-5D6E-409C-BE32-E72D297353CC}">
                <c16:uniqueId val="{00000003-3ED2-4F12-BEF8-ADDA127B7C7D}"/>
              </c:ext>
            </c:extLst>
          </c:dPt>
          <c:dPt>
            <c:idx val="2"/>
            <c:invertIfNegative val="0"/>
            <c:bubble3D val="0"/>
            <c:spPr>
              <a:solidFill>
                <a:schemeClr val="accent5">
                  <a:lumMod val="75000"/>
                </a:schemeClr>
              </a:solidFill>
              <a:ln>
                <a:noFill/>
              </a:ln>
            </c:spPr>
            <c:extLst>
              <c:ext xmlns:c16="http://schemas.microsoft.com/office/drawing/2014/chart" uri="{C3380CC4-5D6E-409C-BE32-E72D297353CC}">
                <c16:uniqueId val="{00000005-3ED2-4F12-BEF8-ADDA127B7C7D}"/>
              </c:ext>
            </c:extLst>
          </c:dPt>
          <c:dPt>
            <c:idx val="3"/>
            <c:invertIfNegative val="0"/>
            <c:bubble3D val="0"/>
            <c:spPr>
              <a:solidFill>
                <a:schemeClr val="accent2">
                  <a:lumMod val="60000"/>
                  <a:lumOff val="40000"/>
                </a:schemeClr>
              </a:solidFill>
              <a:ln>
                <a:noFill/>
              </a:ln>
            </c:spPr>
            <c:extLst>
              <c:ext xmlns:c16="http://schemas.microsoft.com/office/drawing/2014/chart" uri="{C3380CC4-5D6E-409C-BE32-E72D297353CC}">
                <c16:uniqueId val="{00000007-3ED2-4F12-BEF8-ADDA127B7C7D}"/>
              </c:ext>
            </c:extLst>
          </c:dPt>
          <c:dPt>
            <c:idx val="4"/>
            <c:invertIfNegative val="0"/>
            <c:bubble3D val="0"/>
            <c:spPr>
              <a:solidFill>
                <a:schemeClr val="accent2">
                  <a:lumMod val="60000"/>
                  <a:lumOff val="40000"/>
                </a:schemeClr>
              </a:solidFill>
              <a:ln>
                <a:noFill/>
              </a:ln>
            </c:spPr>
            <c:extLst>
              <c:ext xmlns:c16="http://schemas.microsoft.com/office/drawing/2014/chart" uri="{C3380CC4-5D6E-409C-BE32-E72D297353CC}">
                <c16:uniqueId val="{00000009-3ED2-4F12-BEF8-ADDA127B7C7D}"/>
              </c:ext>
            </c:extLst>
          </c:dPt>
          <c:dPt>
            <c:idx val="5"/>
            <c:invertIfNegative val="0"/>
            <c:bubble3D val="0"/>
            <c:spPr>
              <a:solidFill>
                <a:schemeClr val="accent2"/>
              </a:solidFill>
              <a:ln>
                <a:noFill/>
              </a:ln>
            </c:spPr>
            <c:extLst>
              <c:ext xmlns:c16="http://schemas.microsoft.com/office/drawing/2014/chart" uri="{C3380CC4-5D6E-409C-BE32-E72D297353CC}">
                <c16:uniqueId val="{0000000B-3ED2-4F12-BEF8-ADDA127B7C7D}"/>
              </c:ext>
            </c:extLst>
          </c:dPt>
          <c:dPt>
            <c:idx val="6"/>
            <c:invertIfNegative val="0"/>
            <c:bubble3D val="0"/>
            <c:spPr>
              <a:solidFill>
                <a:schemeClr val="accent2"/>
              </a:solidFill>
              <a:ln>
                <a:noFill/>
              </a:ln>
            </c:spPr>
            <c:extLst>
              <c:ext xmlns:c16="http://schemas.microsoft.com/office/drawing/2014/chart" uri="{C3380CC4-5D6E-409C-BE32-E72D297353CC}">
                <c16:uniqueId val="{0000000D-3ED2-4F12-BEF8-ADDA127B7C7D}"/>
              </c:ext>
            </c:extLst>
          </c:dPt>
          <c:dPt>
            <c:idx val="7"/>
            <c:invertIfNegative val="0"/>
            <c:bubble3D val="0"/>
            <c:spPr>
              <a:solidFill>
                <a:schemeClr val="accent2">
                  <a:lumMod val="75000"/>
                </a:schemeClr>
              </a:solidFill>
              <a:ln>
                <a:noFill/>
              </a:ln>
            </c:spPr>
            <c:extLst>
              <c:ext xmlns:c16="http://schemas.microsoft.com/office/drawing/2014/chart" uri="{C3380CC4-5D6E-409C-BE32-E72D297353CC}">
                <c16:uniqueId val="{0000000F-3ED2-4F12-BEF8-ADDA127B7C7D}"/>
              </c:ext>
            </c:extLst>
          </c:dPt>
          <c:dPt>
            <c:idx val="8"/>
            <c:invertIfNegative val="0"/>
            <c:bubble3D val="0"/>
            <c:spPr>
              <a:solidFill>
                <a:schemeClr val="accent2">
                  <a:lumMod val="75000"/>
                </a:schemeClr>
              </a:solidFill>
              <a:ln>
                <a:noFill/>
              </a:ln>
            </c:spPr>
            <c:extLst>
              <c:ext xmlns:c16="http://schemas.microsoft.com/office/drawing/2014/chart" uri="{C3380CC4-5D6E-409C-BE32-E72D297353CC}">
                <c16:uniqueId val="{00000011-3ED2-4F12-BEF8-ADDA127B7C7D}"/>
              </c:ext>
            </c:extLst>
          </c:dPt>
          <c:dLbls>
            <c:dLbl>
              <c:idx val="0"/>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1-3ED2-4F12-BEF8-ADDA127B7C7D}"/>
                </c:ext>
              </c:extLst>
            </c:dLbl>
            <c:dLbl>
              <c:idx val="1"/>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3-3ED2-4F12-BEF8-ADDA127B7C7D}"/>
                </c:ext>
              </c:extLst>
            </c:dLbl>
            <c:dLbl>
              <c:idx val="2"/>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5-3ED2-4F12-BEF8-ADDA127B7C7D}"/>
                </c:ext>
              </c:extLst>
            </c:dLbl>
            <c:numFmt formatCode="0.0%" sourceLinked="0"/>
            <c:spPr>
              <a:noFill/>
              <a:ln>
                <a:noFill/>
              </a:ln>
              <a:effectLst/>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Dades!$Q$817:$W$817</c:f>
              <c:strCache>
                <c:ptCount val="7"/>
                <c:pt idx="0">
                  <c:v>Otras energías</c:v>
                </c:pt>
                <c:pt idx="1">
                  <c:v>Electricidad</c:v>
                </c:pt>
                <c:pt idx="2">
                  <c:v>Uso suelo, silvicultura</c:v>
                </c:pt>
                <c:pt idx="3">
                  <c:v>Fugitivas</c:v>
                </c:pt>
                <c:pt idx="4">
                  <c:v>Procesos</c:v>
                </c:pt>
                <c:pt idx="5">
                  <c:v>Vehículos y maq.</c:v>
                </c:pt>
                <c:pt idx="6">
                  <c:v>Inst. fijas</c:v>
                </c:pt>
              </c:strCache>
            </c:strRef>
          </c:cat>
          <c:val>
            <c:numRef>
              <c:f>Dades!$Q$818:$W$818</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2-3ED2-4F12-BEF8-ADDA127B7C7D}"/>
            </c:ext>
          </c:extLst>
        </c:ser>
        <c:dLbls>
          <c:showLegendKey val="0"/>
          <c:showVal val="0"/>
          <c:showCatName val="0"/>
          <c:showSerName val="0"/>
          <c:showPercent val="0"/>
          <c:showBubbleSize val="0"/>
        </c:dLbls>
        <c:gapWidth val="100"/>
        <c:axId val="-220578960"/>
        <c:axId val="-220555568"/>
      </c:barChart>
      <c:catAx>
        <c:axId val="-220578960"/>
        <c:scaling>
          <c:orientation val="minMax"/>
        </c:scaling>
        <c:delete val="0"/>
        <c:axPos val="l"/>
        <c:numFmt formatCode="General" sourceLinked="1"/>
        <c:majorTickMark val="out"/>
        <c:minorTickMark val="none"/>
        <c:tickLblPos val="nextTo"/>
        <c:spPr>
          <a:ln w="9360">
            <a:solidFill>
              <a:srgbClr val="878787"/>
            </a:solidFill>
            <a:round/>
          </a:ln>
        </c:spPr>
        <c:txPr>
          <a:bodyPr/>
          <a:lstStyle/>
          <a:p>
            <a:pPr>
              <a:defRPr sz="1000" b="0" strike="noStrike" spc="-1">
                <a:solidFill>
                  <a:srgbClr val="595959"/>
                </a:solidFill>
                <a:latin typeface="Arial Narrow"/>
                <a:ea typeface="Arial Narrow"/>
              </a:defRPr>
            </a:pPr>
            <a:endParaRPr lang="es-ES"/>
          </a:p>
        </c:txPr>
        <c:crossAx val="-220555568"/>
        <c:crosses val="autoZero"/>
        <c:auto val="1"/>
        <c:lblAlgn val="ctr"/>
        <c:lblOffset val="100"/>
        <c:noMultiLvlLbl val="1"/>
      </c:catAx>
      <c:valAx>
        <c:axId val="-220555568"/>
        <c:scaling>
          <c:orientation val="minMax"/>
        </c:scaling>
        <c:delete val="1"/>
        <c:axPos val="b"/>
        <c:majorGridlines>
          <c:spPr>
            <a:ln w="9360">
              <a:solidFill>
                <a:srgbClr val="878787"/>
              </a:solidFill>
              <a:round/>
            </a:ln>
          </c:spPr>
        </c:majorGridlines>
        <c:numFmt formatCode="0.0%" sourceLinked="0"/>
        <c:majorTickMark val="out"/>
        <c:minorTickMark val="none"/>
        <c:tickLblPos val="none"/>
        <c:crossAx val="-220578960"/>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100" b="0" strike="noStrike" spc="-1">
                <a:solidFill>
                  <a:srgbClr val="808080"/>
                </a:solidFill>
                <a:latin typeface="Arial Narrow"/>
                <a:ea typeface="Arial Narrow"/>
              </a:defRPr>
            </a:pPr>
            <a:r>
              <a:rPr lang="es-ES" sz="1100" b="0" strike="noStrike" spc="-1" baseline="0">
                <a:solidFill>
                  <a:srgbClr val="808080"/>
                </a:solidFill>
                <a:latin typeface="Arial Narrow"/>
                <a:ea typeface="Arial Narrow"/>
              </a:rPr>
              <a:t>Huella de carbono por categoría</a:t>
            </a:r>
          </a:p>
          <a:p>
            <a:pPr>
              <a:defRPr sz="1100" b="0" strike="noStrike" spc="-1">
                <a:solidFill>
                  <a:srgbClr val="808080"/>
                </a:solidFill>
                <a:latin typeface="Arial Narrow"/>
                <a:ea typeface="Arial Narrow"/>
              </a:defRPr>
            </a:pPr>
            <a:r>
              <a:rPr lang="es-ES" sz="1100" b="0" strike="noStrike" spc="-1">
                <a:solidFill>
                  <a:srgbClr val="808080"/>
                </a:solidFill>
                <a:latin typeface="Arial Narrow"/>
                <a:ea typeface="Arial Narrow"/>
              </a:rPr>
              <a:t>(t CO2 eq)</a:t>
            </a:r>
          </a:p>
        </c:rich>
      </c:tx>
      <c:layout>
        <c:manualLayout>
          <c:xMode val="edge"/>
          <c:yMode val="edge"/>
          <c:x val="0.29230427533031511"/>
          <c:y val="0.16233800818507385"/>
        </c:manualLayout>
      </c:layout>
      <c:overlay val="0"/>
      <c:spPr>
        <a:noFill/>
        <a:ln w="25560">
          <a:noFill/>
        </a:ln>
      </c:spPr>
    </c:title>
    <c:autoTitleDeleted val="0"/>
    <c:plotArea>
      <c:layout>
        <c:manualLayout>
          <c:layoutTarget val="inner"/>
          <c:xMode val="edge"/>
          <c:yMode val="edge"/>
          <c:x val="0.132975719932242"/>
          <c:y val="0.39627089584226299"/>
          <c:w val="0.82025221155655903"/>
          <c:h val="0.37848264037719698"/>
        </c:manualLayout>
      </c:layout>
      <c:barChart>
        <c:barDir val="col"/>
        <c:grouping val="clustered"/>
        <c:varyColors val="0"/>
        <c:ser>
          <c:idx val="0"/>
          <c:order val="0"/>
          <c:spPr>
            <a:solidFill>
              <a:srgbClr val="4F81BD"/>
            </a:solidFill>
            <a:ln>
              <a:noFill/>
            </a:ln>
          </c:spPr>
          <c:invertIfNegative val="0"/>
          <c:dPt>
            <c:idx val="0"/>
            <c:invertIfNegative val="0"/>
            <c:bubble3D val="0"/>
            <c:spPr>
              <a:solidFill>
                <a:schemeClr val="accent2"/>
              </a:solidFill>
              <a:ln>
                <a:noFill/>
              </a:ln>
            </c:spPr>
            <c:extLst>
              <c:ext xmlns:c16="http://schemas.microsoft.com/office/drawing/2014/chart" uri="{C3380CC4-5D6E-409C-BE32-E72D297353CC}">
                <c16:uniqueId val="{00000001-545B-4C17-B2C3-867115F3C47C}"/>
              </c:ext>
            </c:extLst>
          </c:dPt>
          <c:dPt>
            <c:idx val="1"/>
            <c:invertIfNegative val="0"/>
            <c:bubble3D val="0"/>
            <c:spPr>
              <a:solidFill>
                <a:schemeClr val="accent5"/>
              </a:solidFill>
              <a:ln>
                <a:noFill/>
              </a:ln>
            </c:spPr>
            <c:extLst>
              <c:ext xmlns:c16="http://schemas.microsoft.com/office/drawing/2014/chart" uri="{C3380CC4-5D6E-409C-BE32-E72D297353CC}">
                <c16:uniqueId val="{00000003-545B-4C17-B2C3-867115F3C47C}"/>
              </c:ext>
            </c:extLst>
          </c:dPt>
          <c:dLbls>
            <c:dLbl>
              <c:idx val="0"/>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1-545B-4C17-B2C3-867115F3C47C}"/>
                </c:ext>
              </c:extLst>
            </c:dLbl>
            <c:numFmt formatCode="#,##0.00" sourceLinked="0"/>
            <c:spPr>
              <a:noFill/>
              <a:ln>
                <a:noFill/>
              </a:ln>
              <a:effectLst/>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Dades!$D$813:$E$813</c:f>
              <c:strCache>
                <c:ptCount val="2"/>
                <c:pt idx="0">
                  <c:v>Categoría 1</c:v>
                </c:pt>
                <c:pt idx="1">
                  <c:v>Categoría 2</c:v>
                </c:pt>
              </c:strCache>
            </c:strRef>
          </c:cat>
          <c:val>
            <c:numRef>
              <c:f>Dades!$D$814:$E$814</c:f>
              <c:numCache>
                <c:formatCode>#,##0.00</c:formatCode>
                <c:ptCount val="2"/>
                <c:pt idx="0">
                  <c:v>0</c:v>
                </c:pt>
                <c:pt idx="1">
                  <c:v>0</c:v>
                </c:pt>
              </c:numCache>
            </c:numRef>
          </c:val>
          <c:extLst>
            <c:ext xmlns:c16="http://schemas.microsoft.com/office/drawing/2014/chart" uri="{C3380CC4-5D6E-409C-BE32-E72D297353CC}">
              <c16:uniqueId val="{00000004-545B-4C17-B2C3-867115F3C47C}"/>
            </c:ext>
          </c:extLst>
        </c:ser>
        <c:dLbls>
          <c:showLegendKey val="0"/>
          <c:showVal val="0"/>
          <c:showCatName val="0"/>
          <c:showSerName val="0"/>
          <c:showPercent val="0"/>
          <c:showBubbleSize val="0"/>
        </c:dLbls>
        <c:gapWidth val="150"/>
        <c:axId val="-220568080"/>
        <c:axId val="-220582768"/>
      </c:barChart>
      <c:catAx>
        <c:axId val="-220568080"/>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50" b="0" strike="noStrike" spc="-1">
                <a:solidFill>
                  <a:srgbClr val="808080"/>
                </a:solidFill>
                <a:latin typeface="Arial Narrow"/>
                <a:ea typeface="Arial Narrow"/>
              </a:defRPr>
            </a:pPr>
            <a:endParaRPr lang="es-ES"/>
          </a:p>
        </c:txPr>
        <c:crossAx val="-220582768"/>
        <c:crosses val="autoZero"/>
        <c:auto val="1"/>
        <c:lblAlgn val="ctr"/>
        <c:lblOffset val="100"/>
        <c:noMultiLvlLbl val="1"/>
      </c:catAx>
      <c:valAx>
        <c:axId val="-220582768"/>
        <c:scaling>
          <c:orientation val="minMax"/>
          <c:min val="0"/>
        </c:scaling>
        <c:delete val="0"/>
        <c:axPos val="l"/>
        <c:majorGridlines>
          <c:spPr>
            <a:ln w="9360">
              <a:solidFill>
                <a:srgbClr val="878787"/>
              </a:solidFill>
              <a:round/>
            </a:ln>
          </c:spPr>
        </c:majorGridlines>
        <c:numFmt formatCode="#,##0.00" sourceLinked="0"/>
        <c:majorTickMark val="none"/>
        <c:minorTickMark val="none"/>
        <c:tickLblPos val="nextTo"/>
        <c:spPr>
          <a:ln w="9360">
            <a:solidFill>
              <a:srgbClr val="878787"/>
            </a:solidFill>
            <a:round/>
          </a:ln>
        </c:spPr>
        <c:txPr>
          <a:bodyPr/>
          <a:lstStyle/>
          <a:p>
            <a:pPr>
              <a:defRPr sz="800" b="0" strike="noStrike" spc="-1">
                <a:solidFill>
                  <a:srgbClr val="808080"/>
                </a:solidFill>
                <a:latin typeface="Arial Narrow"/>
                <a:ea typeface="Arial Narrow"/>
              </a:defRPr>
            </a:pPr>
            <a:endParaRPr lang="es-ES"/>
          </a:p>
        </c:txPr>
        <c:crossAx val="-220568080"/>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100" b="0" strike="noStrike" spc="-1">
                <a:solidFill>
                  <a:srgbClr val="808080"/>
                </a:solidFill>
                <a:latin typeface="Arial Narrow"/>
                <a:ea typeface="Arial Narrow"/>
              </a:defRPr>
            </a:pPr>
            <a:r>
              <a:rPr lang="es-ES" sz="1100" b="0" strike="noStrike" spc="-1">
                <a:solidFill>
                  <a:srgbClr val="808080"/>
                </a:solidFill>
                <a:latin typeface="Arial Narrow"/>
                <a:ea typeface="Arial Narrow"/>
              </a:rPr>
              <a:t>Distribución de</a:t>
            </a:r>
            <a:r>
              <a:rPr lang="es-ES" sz="1100" b="0" strike="noStrike" spc="-1" baseline="0">
                <a:solidFill>
                  <a:srgbClr val="808080"/>
                </a:solidFill>
                <a:latin typeface="Arial Narrow"/>
                <a:ea typeface="Arial Narrow"/>
              </a:rPr>
              <a:t> </a:t>
            </a:r>
            <a:r>
              <a:rPr lang="es-ES" sz="1100" b="0" strike="noStrike" spc="-1">
                <a:solidFill>
                  <a:srgbClr val="808080"/>
                </a:solidFill>
                <a:latin typeface="Arial Narrow"/>
                <a:ea typeface="Arial Narrow"/>
              </a:rPr>
              <a:t>actividades emisoras (%)</a:t>
            </a:r>
          </a:p>
        </c:rich>
      </c:tx>
      <c:layout>
        <c:manualLayout>
          <c:xMode val="edge"/>
          <c:yMode val="edge"/>
          <c:x val="0.36398804655398459"/>
          <c:y val="6.980568365089404E-2"/>
        </c:manualLayout>
      </c:layout>
      <c:overlay val="0"/>
      <c:spPr>
        <a:noFill/>
        <a:ln w="25560">
          <a:noFill/>
        </a:ln>
      </c:spPr>
    </c:title>
    <c:autoTitleDeleted val="0"/>
    <c:plotArea>
      <c:layout>
        <c:manualLayout>
          <c:layoutTarget val="inner"/>
          <c:xMode val="edge"/>
          <c:yMode val="edge"/>
          <c:x val="0.20872576177285301"/>
          <c:y val="0.17654874279494914"/>
          <c:w val="0.72541551246537395"/>
          <c:h val="0.74438144952496488"/>
        </c:manualLayout>
      </c:layout>
      <c:barChart>
        <c:barDir val="bar"/>
        <c:grouping val="clustered"/>
        <c:varyColors val="0"/>
        <c:ser>
          <c:idx val="0"/>
          <c:order val="0"/>
          <c:spPr>
            <a:solidFill>
              <a:srgbClr val="FAC090"/>
            </a:solidFill>
            <a:ln>
              <a:noFill/>
            </a:ln>
          </c:spPr>
          <c:invertIfNegative val="0"/>
          <c:dPt>
            <c:idx val="0"/>
            <c:invertIfNegative val="0"/>
            <c:bubble3D val="0"/>
            <c:spPr>
              <a:solidFill>
                <a:schemeClr val="accent5">
                  <a:lumMod val="60000"/>
                  <a:lumOff val="40000"/>
                </a:schemeClr>
              </a:solidFill>
              <a:ln>
                <a:noFill/>
              </a:ln>
            </c:spPr>
            <c:extLst>
              <c:ext xmlns:c16="http://schemas.microsoft.com/office/drawing/2014/chart" uri="{C3380CC4-5D6E-409C-BE32-E72D297353CC}">
                <c16:uniqueId val="{00000001-CE97-4F09-8A69-9A4559699E1B}"/>
              </c:ext>
            </c:extLst>
          </c:dPt>
          <c:dPt>
            <c:idx val="1"/>
            <c:invertIfNegative val="0"/>
            <c:bubble3D val="0"/>
            <c:spPr>
              <a:solidFill>
                <a:schemeClr val="accent5"/>
              </a:solidFill>
              <a:ln>
                <a:noFill/>
              </a:ln>
            </c:spPr>
            <c:extLst>
              <c:ext xmlns:c16="http://schemas.microsoft.com/office/drawing/2014/chart" uri="{C3380CC4-5D6E-409C-BE32-E72D297353CC}">
                <c16:uniqueId val="{00000003-CE97-4F09-8A69-9A4559699E1B}"/>
              </c:ext>
            </c:extLst>
          </c:dPt>
          <c:dPt>
            <c:idx val="2"/>
            <c:invertIfNegative val="0"/>
            <c:bubble3D val="0"/>
            <c:spPr>
              <a:solidFill>
                <a:schemeClr val="accent5">
                  <a:lumMod val="75000"/>
                </a:schemeClr>
              </a:solidFill>
              <a:ln>
                <a:noFill/>
              </a:ln>
            </c:spPr>
            <c:extLst>
              <c:ext xmlns:c16="http://schemas.microsoft.com/office/drawing/2014/chart" uri="{C3380CC4-5D6E-409C-BE32-E72D297353CC}">
                <c16:uniqueId val="{00000005-CE97-4F09-8A69-9A4559699E1B}"/>
              </c:ext>
            </c:extLst>
          </c:dPt>
          <c:dPt>
            <c:idx val="3"/>
            <c:invertIfNegative val="0"/>
            <c:bubble3D val="0"/>
            <c:spPr>
              <a:solidFill>
                <a:schemeClr val="accent2">
                  <a:lumMod val="60000"/>
                  <a:lumOff val="40000"/>
                </a:schemeClr>
              </a:solidFill>
              <a:ln>
                <a:noFill/>
              </a:ln>
            </c:spPr>
            <c:extLst>
              <c:ext xmlns:c16="http://schemas.microsoft.com/office/drawing/2014/chart" uri="{C3380CC4-5D6E-409C-BE32-E72D297353CC}">
                <c16:uniqueId val="{00000007-CE97-4F09-8A69-9A4559699E1B}"/>
              </c:ext>
            </c:extLst>
          </c:dPt>
          <c:dPt>
            <c:idx val="4"/>
            <c:invertIfNegative val="0"/>
            <c:bubble3D val="0"/>
            <c:spPr>
              <a:solidFill>
                <a:schemeClr val="accent2">
                  <a:lumMod val="60000"/>
                  <a:lumOff val="40000"/>
                </a:schemeClr>
              </a:solidFill>
              <a:ln>
                <a:noFill/>
              </a:ln>
            </c:spPr>
            <c:extLst>
              <c:ext xmlns:c16="http://schemas.microsoft.com/office/drawing/2014/chart" uri="{C3380CC4-5D6E-409C-BE32-E72D297353CC}">
                <c16:uniqueId val="{00000009-CE97-4F09-8A69-9A4559699E1B}"/>
              </c:ext>
            </c:extLst>
          </c:dPt>
          <c:dPt>
            <c:idx val="5"/>
            <c:invertIfNegative val="0"/>
            <c:bubble3D val="0"/>
            <c:spPr>
              <a:solidFill>
                <a:schemeClr val="accent2"/>
              </a:solidFill>
              <a:ln>
                <a:noFill/>
              </a:ln>
            </c:spPr>
            <c:extLst>
              <c:ext xmlns:c16="http://schemas.microsoft.com/office/drawing/2014/chart" uri="{C3380CC4-5D6E-409C-BE32-E72D297353CC}">
                <c16:uniqueId val="{0000000B-CE97-4F09-8A69-9A4559699E1B}"/>
              </c:ext>
            </c:extLst>
          </c:dPt>
          <c:dPt>
            <c:idx val="6"/>
            <c:invertIfNegative val="0"/>
            <c:bubble3D val="0"/>
            <c:spPr>
              <a:solidFill>
                <a:schemeClr val="accent2"/>
              </a:solidFill>
              <a:ln>
                <a:noFill/>
              </a:ln>
            </c:spPr>
            <c:extLst>
              <c:ext xmlns:c16="http://schemas.microsoft.com/office/drawing/2014/chart" uri="{C3380CC4-5D6E-409C-BE32-E72D297353CC}">
                <c16:uniqueId val="{0000000D-CE97-4F09-8A69-9A4559699E1B}"/>
              </c:ext>
            </c:extLst>
          </c:dPt>
          <c:dPt>
            <c:idx val="7"/>
            <c:invertIfNegative val="0"/>
            <c:bubble3D val="0"/>
            <c:spPr>
              <a:solidFill>
                <a:schemeClr val="accent2">
                  <a:lumMod val="75000"/>
                </a:schemeClr>
              </a:solidFill>
              <a:ln>
                <a:noFill/>
              </a:ln>
            </c:spPr>
            <c:extLst>
              <c:ext xmlns:c16="http://schemas.microsoft.com/office/drawing/2014/chart" uri="{C3380CC4-5D6E-409C-BE32-E72D297353CC}">
                <c16:uniqueId val="{0000000F-CE97-4F09-8A69-9A4559699E1B}"/>
              </c:ext>
            </c:extLst>
          </c:dPt>
          <c:dPt>
            <c:idx val="8"/>
            <c:invertIfNegative val="0"/>
            <c:bubble3D val="0"/>
            <c:spPr>
              <a:solidFill>
                <a:schemeClr val="accent2">
                  <a:lumMod val="75000"/>
                </a:schemeClr>
              </a:solidFill>
              <a:ln>
                <a:noFill/>
              </a:ln>
            </c:spPr>
            <c:extLst>
              <c:ext xmlns:c16="http://schemas.microsoft.com/office/drawing/2014/chart" uri="{C3380CC4-5D6E-409C-BE32-E72D297353CC}">
                <c16:uniqueId val="{00000011-CE97-4F09-8A69-9A4559699E1B}"/>
              </c:ext>
            </c:extLst>
          </c:dPt>
          <c:dLbls>
            <c:dLbl>
              <c:idx val="0"/>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1-CE97-4F09-8A69-9A4559699E1B}"/>
                </c:ext>
              </c:extLst>
            </c:dLbl>
            <c:dLbl>
              <c:idx val="1"/>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3-CE97-4F09-8A69-9A4559699E1B}"/>
                </c:ext>
              </c:extLst>
            </c:dLbl>
            <c:dLbl>
              <c:idx val="2"/>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extLst>
                <c:ext xmlns:c16="http://schemas.microsoft.com/office/drawing/2014/chart" uri="{C3380CC4-5D6E-409C-BE32-E72D297353CC}">
                  <c16:uniqueId val="{00000005-CE97-4F09-8A69-9A4559699E1B}"/>
                </c:ext>
              </c:extLst>
            </c:dLbl>
            <c:numFmt formatCode="0.0%" sourceLinked="0"/>
            <c:spPr>
              <a:noFill/>
              <a:ln>
                <a:noFill/>
              </a:ln>
              <a:effectLst/>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Dades!$C$817:$K$817</c:f>
              <c:strCache>
                <c:ptCount val="9"/>
                <c:pt idx="0">
                  <c:v>Otras energías</c:v>
                </c:pt>
                <c:pt idx="1">
                  <c:v>V. eléctricos y/o híbridos</c:v>
                </c:pt>
                <c:pt idx="2">
                  <c:v>Elec. edificios</c:v>
                </c:pt>
                <c:pt idx="3">
                  <c:v>Procesos</c:v>
                </c:pt>
                <c:pt idx="4">
                  <c:v>Fugitivas</c:v>
                </c:pt>
                <c:pt idx="5">
                  <c:v>Maquinaria</c:v>
                </c:pt>
                <c:pt idx="6">
                  <c:v>Ferro, marítimo y aéreo</c:v>
                </c:pt>
                <c:pt idx="7">
                  <c:v>T. terrestre</c:v>
                </c:pt>
                <c:pt idx="8">
                  <c:v>Inst. fijas</c:v>
                </c:pt>
              </c:strCache>
            </c:strRef>
          </c:cat>
          <c:val>
            <c:numRef>
              <c:f>Dades!$C$818:$K$818</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CE97-4F09-8A69-9A4559699E1B}"/>
            </c:ext>
          </c:extLst>
        </c:ser>
        <c:dLbls>
          <c:showLegendKey val="0"/>
          <c:showVal val="0"/>
          <c:showCatName val="0"/>
          <c:showSerName val="0"/>
          <c:showPercent val="0"/>
          <c:showBubbleSize val="0"/>
        </c:dLbls>
        <c:gapWidth val="100"/>
        <c:axId val="-220584944"/>
        <c:axId val="-220571344"/>
      </c:barChart>
      <c:catAx>
        <c:axId val="-220584944"/>
        <c:scaling>
          <c:orientation val="minMax"/>
        </c:scaling>
        <c:delete val="0"/>
        <c:axPos val="l"/>
        <c:numFmt formatCode="General" sourceLinked="1"/>
        <c:majorTickMark val="out"/>
        <c:minorTickMark val="none"/>
        <c:tickLblPos val="nextTo"/>
        <c:spPr>
          <a:ln w="9360">
            <a:solidFill>
              <a:srgbClr val="878787"/>
            </a:solidFill>
            <a:round/>
          </a:ln>
        </c:spPr>
        <c:txPr>
          <a:bodyPr/>
          <a:lstStyle/>
          <a:p>
            <a:pPr>
              <a:defRPr sz="1000" b="0" strike="noStrike" spc="-1">
                <a:solidFill>
                  <a:srgbClr val="595959"/>
                </a:solidFill>
                <a:latin typeface="Arial Narrow"/>
                <a:ea typeface="Arial Narrow"/>
              </a:defRPr>
            </a:pPr>
            <a:endParaRPr lang="es-ES"/>
          </a:p>
        </c:txPr>
        <c:crossAx val="-220571344"/>
        <c:crosses val="autoZero"/>
        <c:auto val="1"/>
        <c:lblAlgn val="ctr"/>
        <c:lblOffset val="100"/>
        <c:noMultiLvlLbl val="1"/>
      </c:catAx>
      <c:valAx>
        <c:axId val="-220571344"/>
        <c:scaling>
          <c:orientation val="minMax"/>
        </c:scaling>
        <c:delete val="1"/>
        <c:axPos val="b"/>
        <c:majorGridlines>
          <c:spPr>
            <a:ln w="9360">
              <a:solidFill>
                <a:srgbClr val="878787"/>
              </a:solidFill>
              <a:round/>
            </a:ln>
          </c:spPr>
        </c:majorGridlines>
        <c:numFmt formatCode="0.0%" sourceLinked="0"/>
        <c:majorTickMark val="out"/>
        <c:minorTickMark val="none"/>
        <c:tickLblPos val="none"/>
        <c:crossAx val="-220584944"/>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xml"/><Relationship Id="rId1"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70660</xdr:colOff>
      <xdr:row>3</xdr:row>
      <xdr:rowOff>200024</xdr:rowOff>
    </xdr:from>
    <xdr:to>
      <xdr:col>0</xdr:col>
      <xdr:colOff>1962150</xdr:colOff>
      <xdr:row>9</xdr:row>
      <xdr:rowOff>76408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660" y="904874"/>
          <a:ext cx="1891490" cy="1143209"/>
        </a:xfrm>
        <a:prstGeom prst="rect">
          <a:avLst/>
        </a:prstGeom>
      </xdr:spPr>
    </xdr:pic>
    <xdr:clientData/>
  </xdr:twoCellAnchor>
  <xdr:twoCellAnchor editAs="oneCell">
    <xdr:from>
      <xdr:col>0</xdr:col>
      <xdr:colOff>0</xdr:colOff>
      <xdr:row>0</xdr:row>
      <xdr:rowOff>0</xdr:rowOff>
    </xdr:from>
    <xdr:to>
      <xdr:col>0</xdr:col>
      <xdr:colOff>2009775</xdr:colOff>
      <xdr:row>3</xdr:row>
      <xdr:rowOff>156656</xdr:rowOff>
    </xdr:to>
    <xdr:pic>
      <xdr:nvPicPr>
        <xdr:cNvPr id="5" name="Imagen 4">
          <a:extLst>
            <a:ext uri="{FF2B5EF4-FFF2-40B4-BE49-F238E27FC236}">
              <a16:creationId xmlns:a16="http://schemas.microsoft.com/office/drawing/2014/main" id="{7D586D24-EDB0-7C4A-1CC6-44DDE85E412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009775" cy="86150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2009775</xdr:colOff>
      <xdr:row>1</xdr:row>
      <xdr:rowOff>268839</xdr:rowOff>
    </xdr:to>
    <xdr:pic>
      <xdr:nvPicPr>
        <xdr:cNvPr id="2" name="Imagen 1">
          <a:extLst>
            <a:ext uri="{FF2B5EF4-FFF2-40B4-BE49-F238E27FC236}">
              <a16:creationId xmlns:a16="http://schemas.microsoft.com/office/drawing/2014/main" id="{69EA0BC3-A40F-4BDB-A7B5-B7C5280D79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09775" cy="86150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457200</xdr:colOff>
      <xdr:row>7</xdr:row>
      <xdr:rowOff>151528</xdr:rowOff>
    </xdr:from>
    <xdr:to>
      <xdr:col>20</xdr:col>
      <xdr:colOff>451908</xdr:colOff>
      <xdr:row>20</xdr:row>
      <xdr:rowOff>76200</xdr:rowOff>
    </xdr:to>
    <xdr:graphicFrame macro="">
      <xdr:nvGraphicFramePr>
        <xdr:cNvPr id="8" name="3 Gráfico">
          <a:extLst>
            <a:ext uri="{FF2B5EF4-FFF2-40B4-BE49-F238E27FC236}">
              <a16:creationId xmlns:a16="http://schemas.microsoft.com/office/drawing/2014/main" id="{00000000-0008-0000-0A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1</xdr:colOff>
      <xdr:row>22</xdr:row>
      <xdr:rowOff>57150</xdr:rowOff>
    </xdr:from>
    <xdr:to>
      <xdr:col>20</xdr:col>
      <xdr:colOff>609601</xdr:colOff>
      <xdr:row>36</xdr:row>
      <xdr:rowOff>9525</xdr:rowOff>
    </xdr:to>
    <xdr:graphicFrame macro="">
      <xdr:nvGraphicFramePr>
        <xdr:cNvPr id="17" name="6 Gráfico">
          <a:extLst>
            <a:ext uri="{FF2B5EF4-FFF2-40B4-BE49-F238E27FC236}">
              <a16:creationId xmlns:a16="http://schemas.microsoft.com/office/drawing/2014/main" id="{00000000-0008-0000-0A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0</xdr:col>
      <xdr:colOff>2009775</xdr:colOff>
      <xdr:row>1</xdr:row>
      <xdr:rowOff>347156</xdr:rowOff>
    </xdr:to>
    <xdr:pic>
      <xdr:nvPicPr>
        <xdr:cNvPr id="2" name="Imagen 1">
          <a:extLst>
            <a:ext uri="{FF2B5EF4-FFF2-40B4-BE49-F238E27FC236}">
              <a16:creationId xmlns:a16="http://schemas.microsoft.com/office/drawing/2014/main" id="{67269E01-EDC7-4CED-8AEA-8BBE7C708EA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2009775" cy="86150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xdr:col>
      <xdr:colOff>1038225</xdr:colOff>
      <xdr:row>7</xdr:row>
      <xdr:rowOff>103903</xdr:rowOff>
    </xdr:from>
    <xdr:to>
      <xdr:col>21</xdr:col>
      <xdr:colOff>232833</xdr:colOff>
      <xdr:row>17</xdr:row>
      <xdr:rowOff>129383</xdr:rowOff>
    </xdr:to>
    <xdr:graphicFrame macro="">
      <xdr:nvGraphicFramePr>
        <xdr:cNvPr id="2" name="3 Gráfico">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570813</xdr:colOff>
      <xdr:row>16</xdr:row>
      <xdr:rowOff>166468</xdr:rowOff>
    </xdr:from>
    <xdr:to>
      <xdr:col>22</xdr:col>
      <xdr:colOff>66156</xdr:colOff>
      <xdr:row>33</xdr:row>
      <xdr:rowOff>180975</xdr:rowOff>
    </xdr:to>
    <xdr:graphicFrame macro="">
      <xdr:nvGraphicFramePr>
        <xdr:cNvPr id="10" name="6 Gráfico">
          <a:extLst>
            <a:ext uri="{FF2B5EF4-FFF2-40B4-BE49-F238E27FC236}">
              <a16:creationId xmlns:a16="http://schemas.microsoft.com/office/drawing/2014/main" id="{00000000-0008-0000-0B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0</xdr:col>
      <xdr:colOff>2009775</xdr:colOff>
      <xdr:row>1</xdr:row>
      <xdr:rowOff>347156</xdr:rowOff>
    </xdr:to>
    <xdr:pic>
      <xdr:nvPicPr>
        <xdr:cNvPr id="3" name="Imagen 2">
          <a:extLst>
            <a:ext uri="{FF2B5EF4-FFF2-40B4-BE49-F238E27FC236}">
              <a16:creationId xmlns:a16="http://schemas.microsoft.com/office/drawing/2014/main" id="{C880EF7E-5489-40C7-88CB-216F4D60B89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2009775" cy="86150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638175</xdr:colOff>
      <xdr:row>28</xdr:row>
      <xdr:rowOff>0</xdr:rowOff>
    </xdr:to>
    <xdr:sp macro="" textlink="">
      <xdr:nvSpPr>
        <xdr:cNvPr id="11266" name="_x0000_t202" hidden="1">
          <a:extLst>
            <a:ext uri="{FF2B5EF4-FFF2-40B4-BE49-F238E27FC236}">
              <a16:creationId xmlns:a16="http://schemas.microsoft.com/office/drawing/2014/main" id="{00000000-0008-0000-0E00-0000022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12</xdr:col>
      <xdr:colOff>638175</xdr:colOff>
      <xdr:row>28</xdr:row>
      <xdr:rowOff>0</xdr:rowOff>
    </xdr:to>
    <xdr:sp macro="" textlink="">
      <xdr:nvSpPr>
        <xdr:cNvPr id="2" name="AutoShape 2">
          <a:extLst>
            <a:ext uri="{FF2B5EF4-FFF2-40B4-BE49-F238E27FC236}">
              <a16:creationId xmlns:a16="http://schemas.microsoft.com/office/drawing/2014/main" id="{00000000-0008-0000-0E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638175</xdr:colOff>
      <xdr:row>28</xdr:row>
      <xdr:rowOff>0</xdr:rowOff>
    </xdr:to>
    <xdr:sp macro="" textlink="">
      <xdr:nvSpPr>
        <xdr:cNvPr id="3" name="AutoShape 2">
          <a:extLst>
            <a:ext uri="{FF2B5EF4-FFF2-40B4-BE49-F238E27FC236}">
              <a16:creationId xmlns:a16="http://schemas.microsoft.com/office/drawing/2014/main" id="{00000000-0008-0000-0E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638175</xdr:colOff>
      <xdr:row>28</xdr:row>
      <xdr:rowOff>0</xdr:rowOff>
    </xdr:to>
    <xdr:sp macro="" textlink="">
      <xdr:nvSpPr>
        <xdr:cNvPr id="4" name="AutoShape 2">
          <a:extLst>
            <a:ext uri="{FF2B5EF4-FFF2-40B4-BE49-F238E27FC236}">
              <a16:creationId xmlns:a16="http://schemas.microsoft.com/office/drawing/2014/main" id="{00000000-0008-0000-0E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2117</xdr:colOff>
      <xdr:row>0</xdr:row>
      <xdr:rowOff>3177</xdr:rowOff>
    </xdr:from>
    <xdr:to>
      <xdr:col>0</xdr:col>
      <xdr:colOff>2011892</xdr:colOff>
      <xdr:row>1</xdr:row>
      <xdr:rowOff>350333</xdr:rowOff>
    </xdr:to>
    <xdr:pic>
      <xdr:nvPicPr>
        <xdr:cNvPr id="2" name="Imagen 1">
          <a:extLst>
            <a:ext uri="{FF2B5EF4-FFF2-40B4-BE49-F238E27FC236}">
              <a16:creationId xmlns:a16="http://schemas.microsoft.com/office/drawing/2014/main" id="{DE811048-92D2-423C-9717-F829418A06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7" y="3177"/>
          <a:ext cx="2009775" cy="8615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1058</xdr:colOff>
      <xdr:row>0</xdr:row>
      <xdr:rowOff>2116</xdr:rowOff>
    </xdr:from>
    <xdr:to>
      <xdr:col>0</xdr:col>
      <xdr:colOff>2010833</xdr:colOff>
      <xdr:row>2</xdr:row>
      <xdr:rowOff>44472</xdr:rowOff>
    </xdr:to>
    <xdr:pic>
      <xdr:nvPicPr>
        <xdr:cNvPr id="2" name="Imagen 1">
          <a:extLst>
            <a:ext uri="{FF2B5EF4-FFF2-40B4-BE49-F238E27FC236}">
              <a16:creationId xmlns:a16="http://schemas.microsoft.com/office/drawing/2014/main" id="{B6BDEDEC-A033-450C-AC7D-BA62184036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8" y="2116"/>
          <a:ext cx="2009775" cy="8615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2646</xdr:colOff>
      <xdr:row>0</xdr:row>
      <xdr:rowOff>3969</xdr:rowOff>
    </xdr:from>
    <xdr:to>
      <xdr:col>0</xdr:col>
      <xdr:colOff>2012421</xdr:colOff>
      <xdr:row>1</xdr:row>
      <xdr:rowOff>346892</xdr:rowOff>
    </xdr:to>
    <xdr:pic>
      <xdr:nvPicPr>
        <xdr:cNvPr id="2" name="Imagen 1">
          <a:extLst>
            <a:ext uri="{FF2B5EF4-FFF2-40B4-BE49-F238E27FC236}">
              <a16:creationId xmlns:a16="http://schemas.microsoft.com/office/drawing/2014/main" id="{4DE24FE3-602D-4CDB-9C50-4CE583E493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46" y="3969"/>
          <a:ext cx="2009775" cy="8615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2646</xdr:colOff>
      <xdr:row>0</xdr:row>
      <xdr:rowOff>3969</xdr:rowOff>
    </xdr:from>
    <xdr:to>
      <xdr:col>0</xdr:col>
      <xdr:colOff>2012421</xdr:colOff>
      <xdr:row>1</xdr:row>
      <xdr:rowOff>346892</xdr:rowOff>
    </xdr:to>
    <xdr:pic>
      <xdr:nvPicPr>
        <xdr:cNvPr id="2" name="Imagen 1">
          <a:extLst>
            <a:ext uri="{FF2B5EF4-FFF2-40B4-BE49-F238E27FC236}">
              <a16:creationId xmlns:a16="http://schemas.microsoft.com/office/drawing/2014/main" id="{35A146E9-72B6-48C2-808B-3F5D5B9469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46" y="3969"/>
          <a:ext cx="2009775" cy="86150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8467</xdr:colOff>
      <xdr:row>0</xdr:row>
      <xdr:rowOff>7409</xdr:rowOff>
    </xdr:from>
    <xdr:to>
      <xdr:col>0</xdr:col>
      <xdr:colOff>2018242</xdr:colOff>
      <xdr:row>1</xdr:row>
      <xdr:rowOff>350332</xdr:rowOff>
    </xdr:to>
    <xdr:pic>
      <xdr:nvPicPr>
        <xdr:cNvPr id="2" name="Imagen 1">
          <a:extLst>
            <a:ext uri="{FF2B5EF4-FFF2-40B4-BE49-F238E27FC236}">
              <a16:creationId xmlns:a16="http://schemas.microsoft.com/office/drawing/2014/main" id="{5E481FB1-0114-4DD8-82D3-AE089FC0DD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7" y="7409"/>
          <a:ext cx="2009775" cy="86150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2009775</xdr:colOff>
      <xdr:row>1</xdr:row>
      <xdr:rowOff>364089</xdr:rowOff>
    </xdr:to>
    <xdr:pic>
      <xdr:nvPicPr>
        <xdr:cNvPr id="2" name="Imagen 1">
          <a:extLst>
            <a:ext uri="{FF2B5EF4-FFF2-40B4-BE49-F238E27FC236}">
              <a16:creationId xmlns:a16="http://schemas.microsoft.com/office/drawing/2014/main" id="{7070C63E-79B2-4DBC-A3B2-A70914133A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09775" cy="8615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7409</xdr:colOff>
      <xdr:row>0</xdr:row>
      <xdr:rowOff>7409</xdr:rowOff>
    </xdr:from>
    <xdr:to>
      <xdr:col>0</xdr:col>
      <xdr:colOff>2017184</xdr:colOff>
      <xdr:row>1</xdr:row>
      <xdr:rowOff>350332</xdr:rowOff>
    </xdr:to>
    <xdr:pic>
      <xdr:nvPicPr>
        <xdr:cNvPr id="2" name="Imagen 1">
          <a:extLst>
            <a:ext uri="{FF2B5EF4-FFF2-40B4-BE49-F238E27FC236}">
              <a16:creationId xmlns:a16="http://schemas.microsoft.com/office/drawing/2014/main" id="{18189264-14D8-4B4A-AFBA-32B8E18A11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09" y="7409"/>
          <a:ext cx="2009775" cy="86150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7409</xdr:colOff>
      <xdr:row>0</xdr:row>
      <xdr:rowOff>7409</xdr:rowOff>
    </xdr:from>
    <xdr:to>
      <xdr:col>0</xdr:col>
      <xdr:colOff>2017184</xdr:colOff>
      <xdr:row>1</xdr:row>
      <xdr:rowOff>350332</xdr:rowOff>
    </xdr:to>
    <xdr:pic>
      <xdr:nvPicPr>
        <xdr:cNvPr id="2" name="Imagen 1">
          <a:extLst>
            <a:ext uri="{FF2B5EF4-FFF2-40B4-BE49-F238E27FC236}">
              <a16:creationId xmlns:a16="http://schemas.microsoft.com/office/drawing/2014/main" id="{789654B5-AA88-464A-83C4-048E73B4D2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09" y="7409"/>
          <a:ext cx="2009775" cy="86150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aib.es/sites/canviclimatic2/es/calculadora_de_la_huella_de_carbono_para_organizacione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3.xml"/><Relationship Id="rId1" Type="http://schemas.openxmlformats.org/officeDocument/2006/relationships/printerSettings" Target="../printerSettings/printerSettings11.bin"/><Relationship Id="rId4"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MK57"/>
  <sheetViews>
    <sheetView showRowColHeaders="0" tabSelected="1" zoomScaleNormal="100" workbookViewId="0">
      <selection activeCell="E1" sqref="E1:L4"/>
    </sheetView>
  </sheetViews>
  <sheetFormatPr baseColWidth="10" defaultColWidth="9.140625" defaultRowHeight="16.5" x14ac:dyDescent="0.3"/>
  <cols>
    <col min="1" max="1" width="30.5703125" style="1" customWidth="1"/>
    <col min="2" max="3" width="3.42578125" style="1" customWidth="1"/>
    <col min="4" max="4" width="3.7109375" style="1" customWidth="1"/>
    <col min="5" max="5" width="11.42578125" style="1"/>
    <col min="6" max="6" width="32.85546875" style="1" customWidth="1"/>
    <col min="7" max="7" width="36" style="1" customWidth="1"/>
    <col min="8" max="8" width="3.7109375" style="1" customWidth="1"/>
    <col min="9" max="9" width="11.42578125" style="1"/>
    <col min="10" max="11" width="13.140625" style="1" customWidth="1"/>
    <col min="12" max="12" width="6.140625" style="1" customWidth="1"/>
    <col min="13" max="13" width="19" style="1" customWidth="1"/>
    <col min="14" max="14" width="3.7109375" style="1" customWidth="1"/>
    <col min="15" max="1025" width="11.42578125" style="1"/>
  </cols>
  <sheetData>
    <row r="1" spans="1:13" ht="22.5" customHeight="1" x14ac:dyDescent="0.3">
      <c r="E1" s="535" t="s">
        <v>1695</v>
      </c>
      <c r="F1" s="535"/>
      <c r="G1" s="535"/>
      <c r="H1" s="535"/>
      <c r="I1" s="535"/>
      <c r="J1" s="535"/>
      <c r="K1" s="535"/>
      <c r="L1" s="535"/>
    </row>
    <row r="2" spans="1:13" ht="16.5" customHeight="1" x14ac:dyDescent="0.3">
      <c r="E2" s="535"/>
      <c r="F2" s="535"/>
      <c r="G2" s="535"/>
      <c r="H2" s="535"/>
      <c r="I2" s="535"/>
      <c r="J2" s="535"/>
      <c r="K2" s="535"/>
      <c r="L2" s="535"/>
      <c r="M2" s="519"/>
    </row>
    <row r="3" spans="1:13" ht="16.5" customHeight="1" x14ac:dyDescent="0.3">
      <c r="E3" s="535"/>
      <c r="F3" s="535"/>
      <c r="G3" s="535"/>
      <c r="H3" s="535"/>
      <c r="I3" s="535"/>
      <c r="J3" s="535"/>
      <c r="K3" s="535"/>
      <c r="L3" s="535"/>
      <c r="M3" s="519"/>
    </row>
    <row r="4" spans="1:13" s="3" customFormat="1" ht="20.25" customHeight="1" x14ac:dyDescent="0.25">
      <c r="A4" s="2"/>
      <c r="B4" s="2"/>
      <c r="C4" s="2"/>
      <c r="D4" s="2"/>
      <c r="E4" s="535"/>
      <c r="F4" s="535"/>
      <c r="G4" s="535"/>
      <c r="H4" s="535"/>
      <c r="I4" s="535"/>
      <c r="J4" s="535"/>
      <c r="K4" s="535"/>
      <c r="L4" s="535"/>
      <c r="M4" s="2"/>
    </row>
    <row r="5" spans="1:13" s="3" customFormat="1" ht="17.25" customHeight="1" x14ac:dyDescent="0.25">
      <c r="A5" s="2"/>
      <c r="B5" s="2"/>
      <c r="C5" s="2"/>
      <c r="D5" s="2"/>
      <c r="E5" s="2"/>
      <c r="F5" s="2"/>
      <c r="G5" s="2"/>
      <c r="H5" s="2"/>
      <c r="I5" s="2"/>
      <c r="J5" s="2"/>
      <c r="K5" s="2"/>
      <c r="L5" s="2"/>
      <c r="M5" s="2"/>
    </row>
    <row r="6" spans="1:13" ht="20.100000000000001" customHeight="1" x14ac:dyDescent="0.3">
      <c r="B6" s="4"/>
      <c r="C6" s="4"/>
      <c r="D6" s="4"/>
      <c r="E6" s="520" t="s">
        <v>1155</v>
      </c>
      <c r="F6" s="520"/>
      <c r="G6" s="520"/>
      <c r="H6" s="520"/>
      <c r="I6" s="520"/>
      <c r="J6" s="520"/>
      <c r="K6" s="520"/>
      <c r="L6" s="520"/>
      <c r="M6" s="5"/>
    </row>
    <row r="7" spans="1:13" s="3" customFormat="1" ht="14.25" customHeight="1" x14ac:dyDescent="0.25">
      <c r="A7" s="2"/>
      <c r="B7" s="248"/>
      <c r="C7" s="248"/>
      <c r="D7" s="248"/>
      <c r="E7" s="248"/>
      <c r="F7" s="248"/>
      <c r="G7" s="248"/>
      <c r="H7" s="248"/>
      <c r="I7" s="248"/>
      <c r="J7" s="248"/>
      <c r="K7" s="248"/>
      <c r="L7" s="248"/>
      <c r="M7" s="248"/>
    </row>
    <row r="8" spans="1:13" s="3" customFormat="1" ht="14.25" customHeight="1" x14ac:dyDescent="0.25">
      <c r="A8" s="2"/>
      <c r="B8" s="248"/>
      <c r="C8" s="248"/>
      <c r="D8" s="248"/>
      <c r="E8" s="521" t="s">
        <v>1156</v>
      </c>
      <c r="F8" s="522"/>
      <c r="G8" s="522"/>
      <c r="H8" s="522"/>
      <c r="I8" s="522"/>
      <c r="J8" s="522"/>
      <c r="K8" s="522"/>
      <c r="L8" s="522"/>
      <c r="M8" s="248"/>
    </row>
    <row r="9" spans="1:13" s="3" customFormat="1" ht="14.25" customHeight="1" x14ac:dyDescent="0.25">
      <c r="A9" s="2"/>
      <c r="B9" s="248"/>
      <c r="C9" s="248"/>
      <c r="D9" s="248"/>
      <c r="E9" s="522"/>
      <c r="F9" s="522"/>
      <c r="G9" s="522"/>
      <c r="H9" s="522"/>
      <c r="I9" s="522"/>
      <c r="J9" s="522"/>
      <c r="K9" s="522"/>
      <c r="L9" s="522"/>
      <c r="M9" s="248"/>
    </row>
    <row r="10" spans="1:13" s="3" customFormat="1" ht="14.25" customHeight="1" x14ac:dyDescent="0.3">
      <c r="A10" s="2"/>
      <c r="B10" s="248"/>
      <c r="C10" s="248"/>
      <c r="D10" s="248"/>
      <c r="E10" s="357"/>
      <c r="F10" s="357"/>
      <c r="G10" s="357"/>
      <c r="H10" s="357"/>
      <c r="I10" s="357"/>
      <c r="J10" s="357"/>
      <c r="K10" s="357"/>
      <c r="L10" s="357"/>
      <c r="M10" s="248"/>
    </row>
    <row r="11" spans="1:13" s="3" customFormat="1" ht="14.25" customHeight="1" x14ac:dyDescent="0.3">
      <c r="A11" s="2"/>
      <c r="B11" s="248"/>
      <c r="C11" s="248"/>
      <c r="D11" s="248"/>
      <c r="E11" s="523" t="s">
        <v>1157</v>
      </c>
      <c r="F11" s="523"/>
      <c r="G11" s="523"/>
      <c r="H11" s="523"/>
      <c r="I11" s="523"/>
      <c r="J11" s="523"/>
      <c r="K11" s="523"/>
      <c r="L11" s="523"/>
      <c r="M11" s="248"/>
    </row>
    <row r="12" spans="1:13" s="3" customFormat="1" ht="14.25" customHeight="1" x14ac:dyDescent="0.3">
      <c r="A12" s="2"/>
      <c r="B12" s="248"/>
      <c r="C12" s="248"/>
      <c r="D12" s="248"/>
      <c r="E12" s="171"/>
      <c r="F12" s="357" t="s">
        <v>1158</v>
      </c>
      <c r="G12" s="357"/>
      <c r="H12" s="357"/>
      <c r="I12" s="357"/>
      <c r="J12" s="357"/>
      <c r="K12" s="357"/>
      <c r="L12" s="357"/>
      <c r="M12" s="248"/>
    </row>
    <row r="13" spans="1:13" s="3" customFormat="1" ht="14.25" customHeight="1" x14ac:dyDescent="0.3">
      <c r="A13" s="2"/>
      <c r="B13" s="248"/>
      <c r="C13" s="248"/>
      <c r="D13" s="248"/>
      <c r="E13" s="172"/>
      <c r="F13" s="357" t="s">
        <v>1531</v>
      </c>
      <c r="G13" s="357"/>
      <c r="H13" s="357"/>
      <c r="I13" s="357"/>
      <c r="J13" s="357"/>
      <c r="K13" s="357"/>
      <c r="L13" s="357"/>
      <c r="M13" s="248"/>
    </row>
    <row r="14" spans="1:13" s="3" customFormat="1" ht="14.25" customHeight="1" x14ac:dyDescent="0.3">
      <c r="A14" s="2"/>
      <c r="B14" s="248"/>
      <c r="C14" s="248"/>
      <c r="D14" s="248"/>
      <c r="E14" s="35"/>
      <c r="F14" s="357" t="s">
        <v>1159</v>
      </c>
      <c r="G14" s="357"/>
      <c r="H14" s="357"/>
      <c r="I14" s="357"/>
      <c r="J14" s="357"/>
      <c r="K14" s="357"/>
      <c r="L14" s="357"/>
      <c r="M14" s="248"/>
    </row>
    <row r="15" spans="1:13" s="3" customFormat="1" ht="14.25" customHeight="1" x14ac:dyDescent="0.3">
      <c r="A15" s="2"/>
      <c r="B15" s="248"/>
      <c r="C15" s="248"/>
      <c r="D15" s="248"/>
      <c r="E15" s="357"/>
      <c r="F15" s="357"/>
      <c r="G15" s="357"/>
      <c r="H15" s="357"/>
      <c r="I15" s="357"/>
      <c r="J15" s="357"/>
      <c r="K15" s="357"/>
      <c r="L15" s="357"/>
      <c r="M15" s="248"/>
    </row>
    <row r="16" spans="1:13" ht="15" customHeight="1" x14ac:dyDescent="0.3">
      <c r="B16" s="248"/>
      <c r="C16" s="248"/>
      <c r="D16" s="248"/>
      <c r="E16" s="524" t="s">
        <v>1696</v>
      </c>
      <c r="F16" s="524"/>
      <c r="G16" s="524"/>
      <c r="H16" s="524"/>
      <c r="I16" s="524"/>
      <c r="J16" s="524"/>
      <c r="K16" s="524"/>
      <c r="L16" s="524"/>
      <c r="M16" s="248"/>
    </row>
    <row r="17" spans="2:12" ht="15" customHeight="1" x14ac:dyDescent="0.3"/>
    <row r="18" spans="2:12" s="6" customFormat="1" ht="18" x14ac:dyDescent="0.25">
      <c r="C18" s="518" t="s">
        <v>1096</v>
      </c>
      <c r="D18" s="518"/>
      <c r="E18" s="517" t="s">
        <v>1160</v>
      </c>
      <c r="F18" s="517"/>
      <c r="G18" s="517"/>
      <c r="H18" s="517"/>
      <c r="I18" s="517"/>
      <c r="J18" s="517"/>
      <c r="K18" s="517"/>
      <c r="L18" s="517"/>
    </row>
    <row r="19" spans="2:12" s="6" customFormat="1" ht="7.5" customHeight="1" x14ac:dyDescent="0.25">
      <c r="B19" s="7"/>
      <c r="C19" s="7"/>
      <c r="D19" s="7"/>
      <c r="E19" s="8"/>
      <c r="F19" s="7"/>
    </row>
    <row r="20" spans="2:12" s="6" customFormat="1" ht="18" x14ac:dyDescent="0.25">
      <c r="C20" s="518" t="s">
        <v>1097</v>
      </c>
      <c r="D20" s="518"/>
      <c r="E20" s="517" t="s">
        <v>1161</v>
      </c>
      <c r="F20" s="517"/>
      <c r="G20" s="517"/>
      <c r="H20" s="517"/>
      <c r="I20" s="517"/>
      <c r="J20" s="517"/>
      <c r="K20" s="517"/>
      <c r="L20" s="517"/>
    </row>
    <row r="21" spans="2:12" s="6" customFormat="1" ht="7.5" customHeight="1" x14ac:dyDescent="0.25">
      <c r="B21" s="7"/>
      <c r="C21" s="7"/>
      <c r="D21" s="7"/>
      <c r="E21" s="8"/>
      <c r="F21" s="7"/>
    </row>
    <row r="22" spans="2:12" s="6" customFormat="1" ht="18" x14ac:dyDescent="0.25">
      <c r="C22" s="518" t="s">
        <v>1098</v>
      </c>
      <c r="D22" s="518"/>
      <c r="E22" s="517" t="s">
        <v>1162</v>
      </c>
      <c r="F22" s="517"/>
      <c r="G22" s="517"/>
      <c r="H22" s="517"/>
      <c r="I22" s="517"/>
      <c r="J22" s="517"/>
      <c r="K22" s="517"/>
      <c r="L22" s="517"/>
    </row>
    <row r="23" spans="2:12" s="6" customFormat="1" ht="7.5" customHeight="1" x14ac:dyDescent="0.25">
      <c r="B23" s="7"/>
      <c r="C23" s="7"/>
      <c r="D23" s="7"/>
      <c r="E23" s="8"/>
      <c r="F23" s="7"/>
    </row>
    <row r="24" spans="2:12" s="6" customFormat="1" ht="18" x14ac:dyDescent="0.25">
      <c r="C24" s="518" t="s">
        <v>1099</v>
      </c>
      <c r="D24" s="518"/>
      <c r="E24" s="517" t="s">
        <v>1163</v>
      </c>
      <c r="F24" s="517"/>
      <c r="G24" s="517"/>
      <c r="H24" s="517"/>
      <c r="I24" s="517"/>
      <c r="J24" s="517"/>
      <c r="K24" s="517"/>
      <c r="L24" s="517"/>
    </row>
    <row r="25" spans="2:12" s="6" customFormat="1" ht="7.5" customHeight="1" x14ac:dyDescent="0.25">
      <c r="B25" s="7"/>
      <c r="C25" s="7"/>
      <c r="D25" s="7"/>
      <c r="E25" s="8"/>
      <c r="F25" s="7"/>
    </row>
    <row r="26" spans="2:12" s="6" customFormat="1" ht="18" x14ac:dyDescent="0.25">
      <c r="C26" s="518" t="s">
        <v>1102</v>
      </c>
      <c r="D26" s="518"/>
      <c r="E26" s="517" t="s">
        <v>1164</v>
      </c>
      <c r="F26" s="517"/>
      <c r="G26" s="517"/>
      <c r="H26" s="517"/>
      <c r="I26" s="517"/>
      <c r="J26" s="517"/>
      <c r="K26" s="517"/>
      <c r="L26" s="517"/>
    </row>
    <row r="27" spans="2:12" s="6" customFormat="1" ht="7.5" customHeight="1" x14ac:dyDescent="0.25">
      <c r="B27" s="7"/>
      <c r="C27" s="7"/>
      <c r="D27" s="7"/>
      <c r="E27" s="8"/>
      <c r="F27" s="7"/>
    </row>
    <row r="28" spans="2:12" s="6" customFormat="1" ht="17.25" customHeight="1" x14ac:dyDescent="0.25">
      <c r="C28" s="518" t="s">
        <v>1105</v>
      </c>
      <c r="D28" s="518"/>
      <c r="E28" s="517" t="s">
        <v>1165</v>
      </c>
      <c r="F28" s="517"/>
      <c r="G28" s="517"/>
      <c r="H28" s="517"/>
      <c r="I28" s="517"/>
      <c r="J28" s="517"/>
      <c r="K28" s="517"/>
      <c r="L28" s="517"/>
    </row>
    <row r="29" spans="2:12" s="6" customFormat="1" ht="7.5" customHeight="1" x14ac:dyDescent="0.25">
      <c r="B29" s="7"/>
      <c r="C29" s="7"/>
      <c r="D29" s="7"/>
      <c r="E29" s="8"/>
      <c r="F29" s="7"/>
    </row>
    <row r="30" spans="2:12" s="6" customFormat="1" ht="17.850000000000001" customHeight="1" x14ac:dyDescent="0.25">
      <c r="C30" s="518" t="s">
        <v>1100</v>
      </c>
      <c r="D30" s="518"/>
      <c r="E30" s="517" t="s">
        <v>1166</v>
      </c>
      <c r="F30" s="517"/>
      <c r="G30" s="517"/>
      <c r="H30" s="517"/>
      <c r="I30" s="517"/>
      <c r="J30" s="517"/>
      <c r="K30" s="517"/>
      <c r="L30" s="517"/>
    </row>
    <row r="31" spans="2:12" s="6" customFormat="1" ht="7.5" customHeight="1" x14ac:dyDescent="0.25">
      <c r="B31" s="7"/>
      <c r="C31" s="7"/>
      <c r="D31" s="7"/>
      <c r="E31" s="8"/>
      <c r="F31" s="7"/>
    </row>
    <row r="32" spans="2:12" s="6" customFormat="1" ht="18" x14ac:dyDescent="0.25">
      <c r="C32" s="518" t="s">
        <v>1101</v>
      </c>
      <c r="D32" s="518"/>
      <c r="E32" s="517" t="s">
        <v>1167</v>
      </c>
      <c r="F32" s="517"/>
      <c r="G32" s="517"/>
      <c r="H32" s="517"/>
      <c r="I32" s="517"/>
      <c r="J32" s="517"/>
      <c r="K32" s="517"/>
      <c r="L32" s="517"/>
    </row>
    <row r="33" spans="1:12" s="6" customFormat="1" ht="7.5" customHeight="1" x14ac:dyDescent="0.25">
      <c r="B33" s="7"/>
      <c r="C33" s="7"/>
      <c r="D33" s="7"/>
      <c r="E33" s="8"/>
      <c r="F33" s="7"/>
    </row>
    <row r="34" spans="1:12" s="6" customFormat="1" ht="18" x14ac:dyDescent="0.25">
      <c r="C34" s="518">
        <v>3</v>
      </c>
      <c r="D34" s="518"/>
      <c r="E34" s="517" t="s">
        <v>1168</v>
      </c>
      <c r="F34" s="517"/>
      <c r="G34" s="517"/>
      <c r="H34" s="517"/>
      <c r="I34" s="517"/>
      <c r="J34" s="517"/>
      <c r="K34" s="517"/>
      <c r="L34" s="517"/>
    </row>
    <row r="35" spans="1:12" s="6" customFormat="1" ht="7.5" customHeight="1" x14ac:dyDescent="0.25">
      <c r="B35" s="7"/>
      <c r="C35" s="7"/>
      <c r="D35" s="7"/>
      <c r="E35" s="8"/>
      <c r="F35" s="7"/>
    </row>
    <row r="36" spans="1:12" s="6" customFormat="1" ht="18" x14ac:dyDescent="0.25">
      <c r="C36" s="518" t="s">
        <v>1103</v>
      </c>
      <c r="D36" s="518"/>
      <c r="E36" s="517" t="s">
        <v>1169</v>
      </c>
      <c r="F36" s="517"/>
      <c r="G36" s="517"/>
      <c r="H36" s="517"/>
      <c r="I36" s="517"/>
      <c r="J36" s="517"/>
      <c r="K36" s="517"/>
      <c r="L36" s="517"/>
    </row>
    <row r="37" spans="1:12" ht="9" customHeight="1" x14ac:dyDescent="0.3">
      <c r="A37" s="6"/>
      <c r="B37" s="7"/>
      <c r="C37" s="7"/>
      <c r="D37" s="7"/>
      <c r="E37" s="8"/>
      <c r="F37" s="7"/>
      <c r="G37" s="6"/>
      <c r="H37" s="6"/>
      <c r="I37" s="6"/>
      <c r="J37" s="6"/>
      <c r="K37" s="6"/>
      <c r="L37" s="6"/>
    </row>
    <row r="38" spans="1:12" s="6" customFormat="1" ht="18" x14ac:dyDescent="0.25">
      <c r="C38" s="518" t="s">
        <v>1104</v>
      </c>
      <c r="D38" s="518"/>
      <c r="E38" s="517" t="s">
        <v>1170</v>
      </c>
      <c r="F38" s="517"/>
      <c r="G38" s="517"/>
      <c r="H38" s="517"/>
      <c r="I38" s="517"/>
      <c r="J38" s="517"/>
      <c r="K38" s="517"/>
      <c r="L38" s="517"/>
    </row>
    <row r="39" spans="1:12" ht="15.75" customHeight="1" x14ac:dyDescent="0.3">
      <c r="D39" s="9"/>
      <c r="E39" s="8"/>
      <c r="F39" s="7"/>
      <c r="G39" s="6"/>
      <c r="H39" s="6"/>
      <c r="I39" s="6"/>
      <c r="J39" s="6"/>
      <c r="K39" s="6"/>
      <c r="L39" s="6"/>
    </row>
    <row r="40" spans="1:12" ht="16.5" customHeight="1" x14ac:dyDescent="0.3">
      <c r="E40" s="526" t="s">
        <v>1697</v>
      </c>
      <c r="F40" s="527"/>
      <c r="G40" s="527"/>
      <c r="H40" s="527"/>
      <c r="I40" s="527"/>
      <c r="J40" s="527"/>
      <c r="K40" s="527"/>
      <c r="L40" s="528"/>
    </row>
    <row r="41" spans="1:12" x14ac:dyDescent="0.3">
      <c r="E41" s="529"/>
      <c r="F41" s="530"/>
      <c r="G41" s="530"/>
      <c r="H41" s="530"/>
      <c r="I41" s="530"/>
      <c r="J41" s="530"/>
      <c r="K41" s="530"/>
      <c r="L41" s="531"/>
    </row>
    <row r="42" spans="1:12" x14ac:dyDescent="0.3">
      <c r="E42" s="529"/>
      <c r="F42" s="530"/>
      <c r="G42" s="530"/>
      <c r="H42" s="530"/>
      <c r="I42" s="530"/>
      <c r="J42" s="530"/>
      <c r="K42" s="530"/>
      <c r="L42" s="531"/>
    </row>
    <row r="43" spans="1:12" x14ac:dyDescent="0.3">
      <c r="E43" s="529"/>
      <c r="F43" s="530"/>
      <c r="G43" s="530"/>
      <c r="H43" s="530"/>
      <c r="I43" s="530"/>
      <c r="J43" s="530"/>
      <c r="K43" s="530"/>
      <c r="L43" s="531"/>
    </row>
    <row r="44" spans="1:12" x14ac:dyDescent="0.3">
      <c r="E44" s="529"/>
      <c r="F44" s="530"/>
      <c r="G44" s="530"/>
      <c r="H44" s="530"/>
      <c r="I44" s="530"/>
      <c r="J44" s="530"/>
      <c r="K44" s="530"/>
      <c r="L44" s="531"/>
    </row>
    <row r="45" spans="1:12" x14ac:dyDescent="0.3">
      <c r="E45" s="529"/>
      <c r="F45" s="530"/>
      <c r="G45" s="530"/>
      <c r="H45" s="530"/>
      <c r="I45" s="530"/>
      <c r="J45" s="530"/>
      <c r="K45" s="530"/>
      <c r="L45" s="531"/>
    </row>
    <row r="46" spans="1:12" x14ac:dyDescent="0.3">
      <c r="E46" s="529"/>
      <c r="F46" s="530"/>
      <c r="G46" s="530"/>
      <c r="H46" s="530"/>
      <c r="I46" s="530"/>
      <c r="J46" s="530"/>
      <c r="K46" s="530"/>
      <c r="L46" s="531"/>
    </row>
    <row r="47" spans="1:12" x14ac:dyDescent="0.3">
      <c r="E47" s="529"/>
      <c r="F47" s="530"/>
      <c r="G47" s="530"/>
      <c r="H47" s="530"/>
      <c r="I47" s="530"/>
      <c r="J47" s="530"/>
      <c r="K47" s="530"/>
      <c r="L47" s="531"/>
    </row>
    <row r="48" spans="1:12" x14ac:dyDescent="0.3">
      <c r="E48" s="529"/>
      <c r="F48" s="530"/>
      <c r="G48" s="530"/>
      <c r="H48" s="530"/>
      <c r="I48" s="530"/>
      <c r="J48" s="530"/>
      <c r="K48" s="530"/>
      <c r="L48" s="531"/>
    </row>
    <row r="49" spans="5:12" x14ac:dyDescent="0.3">
      <c r="E49" s="529"/>
      <c r="F49" s="530"/>
      <c r="G49" s="530"/>
      <c r="H49" s="530"/>
      <c r="I49" s="530"/>
      <c r="J49" s="530"/>
      <c r="K49" s="530"/>
      <c r="L49" s="531"/>
    </row>
    <row r="50" spans="5:12" x14ac:dyDescent="0.3">
      <c r="E50" s="529"/>
      <c r="F50" s="530"/>
      <c r="G50" s="530"/>
      <c r="H50" s="530"/>
      <c r="I50" s="530"/>
      <c r="J50" s="530"/>
      <c r="K50" s="530"/>
      <c r="L50" s="531"/>
    </row>
    <row r="51" spans="5:12" x14ac:dyDescent="0.3">
      <c r="E51" s="529"/>
      <c r="F51" s="530"/>
      <c r="G51" s="530"/>
      <c r="H51" s="530"/>
      <c r="I51" s="530"/>
      <c r="J51" s="530"/>
      <c r="K51" s="530"/>
      <c r="L51" s="531"/>
    </row>
    <row r="52" spans="5:12" ht="17.25" customHeight="1" x14ac:dyDescent="0.3">
      <c r="E52" s="532"/>
      <c r="F52" s="533"/>
      <c r="G52" s="533"/>
      <c r="H52" s="533"/>
      <c r="I52" s="533"/>
      <c r="J52" s="533"/>
      <c r="K52" s="533"/>
      <c r="L52" s="534"/>
    </row>
    <row r="53" spans="5:12" x14ac:dyDescent="0.3">
      <c r="E53" s="451"/>
      <c r="F53" s="451"/>
      <c r="G53" s="451"/>
      <c r="H53" s="451"/>
      <c r="I53" s="451"/>
      <c r="J53" s="451"/>
      <c r="K53" s="451"/>
      <c r="L53" s="451"/>
    </row>
    <row r="54" spans="5:12" x14ac:dyDescent="0.3">
      <c r="E54" s="525" t="s">
        <v>1698</v>
      </c>
      <c r="F54" s="525"/>
      <c r="G54" s="525"/>
      <c r="H54" s="525"/>
      <c r="I54" s="525"/>
      <c r="J54" s="525"/>
      <c r="K54" s="525"/>
      <c r="L54" s="525"/>
    </row>
    <row r="55" spans="5:12" x14ac:dyDescent="0.3">
      <c r="E55" s="158"/>
      <c r="F55" s="158"/>
      <c r="G55" s="158"/>
      <c r="H55" s="158"/>
      <c r="I55" s="158"/>
      <c r="J55" s="158"/>
      <c r="K55" s="158"/>
      <c r="L55" s="158"/>
    </row>
    <row r="56" spans="5:12" x14ac:dyDescent="0.3">
      <c r="E56" s="158"/>
      <c r="F56" s="158"/>
      <c r="G56" s="158"/>
      <c r="H56" s="158"/>
      <c r="I56" s="158"/>
      <c r="J56" s="158"/>
      <c r="K56" s="158"/>
      <c r="L56" s="158"/>
    </row>
    <row r="57" spans="5:12" x14ac:dyDescent="0.3">
      <c r="E57" s="158"/>
      <c r="F57" s="158"/>
      <c r="G57" s="158"/>
      <c r="H57" s="158"/>
      <c r="I57" s="158"/>
      <c r="J57" s="158"/>
      <c r="K57" s="158"/>
      <c r="L57" s="158"/>
    </row>
  </sheetData>
  <sheetProtection sheet="1" objects="1" scenarios="1"/>
  <mergeCells count="30">
    <mergeCell ref="E54:L54"/>
    <mergeCell ref="E40:L52"/>
    <mergeCell ref="C28:D28"/>
    <mergeCell ref="E28:L28"/>
    <mergeCell ref="E1:L4"/>
    <mergeCell ref="C38:D38"/>
    <mergeCell ref="C22:D22"/>
    <mergeCell ref="E22:L22"/>
    <mergeCell ref="E38:L38"/>
    <mergeCell ref="C30:D30"/>
    <mergeCell ref="C24:D24"/>
    <mergeCell ref="E24:L24"/>
    <mergeCell ref="C26:D26"/>
    <mergeCell ref="E26:L26"/>
    <mergeCell ref="C36:D36"/>
    <mergeCell ref="E36:L36"/>
    <mergeCell ref="M2:M3"/>
    <mergeCell ref="E6:L6"/>
    <mergeCell ref="C18:D18"/>
    <mergeCell ref="E18:L18"/>
    <mergeCell ref="C20:D20"/>
    <mergeCell ref="E20:L20"/>
    <mergeCell ref="E8:L9"/>
    <mergeCell ref="E11:L11"/>
    <mergeCell ref="E16:L16"/>
    <mergeCell ref="E30:L30"/>
    <mergeCell ref="C32:D32"/>
    <mergeCell ref="E32:L32"/>
    <mergeCell ref="C34:D34"/>
    <mergeCell ref="E34:L34"/>
  </mergeCells>
  <hyperlinks>
    <hyperlink ref="E18" location="'0_Datos generales organización'!A1" display="Datos generales de la organización" xr:uid="{00000000-0004-0000-0000-000000000000}"/>
    <hyperlink ref="E20" location="'1_Combustibles fósiles'!A1" display="Huella de carbono Alcance 1: Combustibles fósiles" xr:uid="{00000000-0004-0000-0000-000001000000}"/>
    <hyperlink ref="E24" location="'2_Fluorados'!A1" display="Huella de carbono Alcance 1: Fugas de gases fluorados (equipos de climatización y refrigeración)" xr:uid="{00000000-0004-0000-0000-000002000000}"/>
    <hyperlink ref="E26" location="'3_Emisiones proceso'!A1" display="Huella de carbono Alcance 1: Emisiones de proceso" xr:uid="{00000000-0004-0000-0000-000003000000}"/>
    <hyperlink ref="E30" location="'4.1_Electricidad Illes Balears'!A1" display="Huella de carbono Alcance 2: Electricidad registro balear" xr:uid="{00000000-0004-0000-0000-000004000000}"/>
    <hyperlink ref="E32" location="'4.2_Electricidad España'!A1" display="Huella de carbono Alcance 2: Electricidad resgistro español" xr:uid="{00000000-0004-0000-0000-000005000000}"/>
    <hyperlink ref="E34" location="'5_Información adicional'!A1" display="Información adicional: Renovables" xr:uid="{00000000-0004-0000-0000-000006000000}"/>
    <hyperlink ref="E36" location="'6.1_Resultados Illes Balears'!A1" display="Informe final: Resultados resgistro balear" xr:uid="{00000000-0004-0000-0000-000007000000}"/>
    <hyperlink ref="E38" location="'6.2_Resultados España'!A1" display="Informe final: Resultados resgistro español" xr:uid="{00000000-0004-0000-0000-000008000000}"/>
    <hyperlink ref="E32:L32" location="'2.2_Categoría 2 España'!C1" display="Huella de carbono Categoría 2: Electricidad y otras energías Registro estatal" xr:uid="{00000000-0004-0000-0000-000009000000}"/>
    <hyperlink ref="E36:L36" location="'4.1_Resultados Balears'!C1" display="Resultados Registro balear" xr:uid="{00000000-0004-0000-0000-00000A000000}"/>
    <hyperlink ref="E38:L38" location="'4.2_Resultados España'!C1" display="Resultados Registro estatal" xr:uid="{00000000-0004-0000-0000-00000B000000}"/>
    <hyperlink ref="E24:L24" location="'1.2_Vehículos y maquinaria'!C1" display="Huella de carbono Categoría 1: Vehículos y maquinaria" xr:uid="{00000000-0004-0000-0000-00000C000000}"/>
    <hyperlink ref="E18:L18" location="'0.1_Datos generales organiz.'!C1" display="Datos generales de la organización" xr:uid="{00000000-0004-0000-0000-00000D000000}"/>
    <hyperlink ref="E20:L20" location="'0.2_Plan de reducción'!C1" display="Datos del Plan de Reducción" xr:uid="{00000000-0004-0000-0000-00000E000000}"/>
    <hyperlink ref="E26:L26" location="'1.3_Emisiones de proceso'!C1" display="Huella de carbono Categoría 1: Emisiones de proceso, uso del suelo y silvicultura" xr:uid="{00000000-0004-0000-0000-00000F000000}"/>
    <hyperlink ref="E30:L30" location="'2.1_Categoría 2 Balears'!C1" display="Huella de carbono Categoría 2: Electricidad y otras energías Registro balear" xr:uid="{00000000-0004-0000-0000-000010000000}"/>
    <hyperlink ref="E34:L34" location="'3_Categorías 3-6'!C1" display="Huella de carbono Categorías 3, 4, 5 y 6: Otras emisiones indirectas" xr:uid="{00000000-0004-0000-0000-000011000000}"/>
    <hyperlink ref="E22" location="'2_Fluorados'!A1" display="Huella de carbono Alcance 1: Fugas de gases fluorados (equipos de climatización y refrigeración)" xr:uid="{00000000-0004-0000-0000-000012000000}"/>
    <hyperlink ref="E22:L22" location="'1.1_Instalaciones fijas'!C1" display="Huella de carbono Categoría 1: Instalaciones fijas" xr:uid="{00000000-0004-0000-0000-000013000000}"/>
    <hyperlink ref="E28" location="'4.1_Electricidad Illes Balears'!A1" display="Huella de carbono Alcance 2: Electricidad registro balear" xr:uid="{00000000-0004-0000-0000-000014000000}"/>
    <hyperlink ref="E28:L28" location="'1.4_Emisiones fugitivas'!C1" display="Huella de carbono Categoría 1: Emisiones fugitivas" xr:uid="{00000000-0004-0000-0000-000015000000}"/>
    <hyperlink ref="E16:L16" r:id="rId1" display="En caso de duda, se recomienda consultar la Guía para el usuario de la calculadora para el registro de la huella de carbono 2024." xr:uid="{F08F19BD-33D1-4846-B256-643A807D9B4E}"/>
  </hyperlinks>
  <pageMargins left="0.75" right="0.75" top="1" bottom="1" header="0.51180555555555496" footer="0.51180555555555496"/>
  <pageSetup paperSize="9" scale="45" firstPageNumber="0" orientation="portrait" horizontalDpi="300" verticalDpi="30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ALL275"/>
  <sheetViews>
    <sheetView showRowColHeaders="0" zoomScale="90" zoomScaleNormal="90" workbookViewId="0">
      <pane xSplit="1" topLeftCell="B1" activePane="topRight" state="frozen"/>
      <selection activeCell="C1" sqref="C1:M1"/>
      <selection pane="topRight" activeCell="C1" sqref="C1:Y1"/>
    </sheetView>
  </sheetViews>
  <sheetFormatPr baseColWidth="10" defaultColWidth="9.140625" defaultRowHeight="15" x14ac:dyDescent="0.25"/>
  <cols>
    <col min="1" max="1" width="32.5703125" style="4" customWidth="1"/>
    <col min="2" max="2" width="2" style="4" customWidth="1"/>
    <col min="3" max="3" width="2.42578125" style="4" customWidth="1"/>
    <col min="4" max="4" width="20.140625" style="4" customWidth="1"/>
    <col min="5" max="5" width="14.140625" style="4" customWidth="1"/>
    <col min="6" max="6" width="15.5703125" style="4" customWidth="1"/>
    <col min="7" max="11" width="10.28515625" style="4" customWidth="1"/>
    <col min="12" max="12" width="15.42578125" style="4" customWidth="1"/>
    <col min="13" max="17" width="10.28515625" style="4" customWidth="1"/>
    <col min="18" max="18" width="14.28515625" style="4" customWidth="1"/>
    <col min="19" max="22" width="10.28515625" style="4" customWidth="1"/>
    <col min="23" max="23" width="14.140625" style="4" customWidth="1"/>
    <col min="24" max="24" width="13.85546875" style="4" customWidth="1"/>
    <col min="25" max="25" width="3.5703125" style="4" customWidth="1"/>
    <col min="26" max="1000" width="9.140625" style="4"/>
  </cols>
  <sheetData>
    <row r="1" spans="1:25" ht="46.5" customHeight="1" x14ac:dyDescent="0.25">
      <c r="A1" s="10"/>
      <c r="B1" s="10"/>
      <c r="C1" s="545" t="s">
        <v>1525</v>
      </c>
      <c r="D1" s="545"/>
      <c r="E1" s="545"/>
      <c r="F1" s="545"/>
      <c r="G1" s="545"/>
      <c r="H1" s="545"/>
      <c r="I1" s="545"/>
      <c r="J1" s="545"/>
      <c r="K1" s="545"/>
      <c r="L1" s="545"/>
      <c r="M1" s="545"/>
      <c r="N1" s="545"/>
      <c r="O1" s="545"/>
      <c r="P1" s="545"/>
      <c r="Q1" s="545"/>
      <c r="R1" s="545"/>
      <c r="S1" s="545"/>
      <c r="T1" s="545"/>
      <c r="U1" s="545"/>
      <c r="V1" s="545"/>
      <c r="W1" s="545"/>
      <c r="X1" s="545"/>
      <c r="Y1" s="545"/>
    </row>
    <row r="2" spans="1:25" ht="31.5" customHeight="1" x14ac:dyDescent="0.25">
      <c r="A2" s="10"/>
      <c r="B2" s="10"/>
    </row>
    <row r="3" spans="1:25" ht="13.5" customHeight="1" x14ac:dyDescent="0.25">
      <c r="A3" s="12" t="s">
        <v>1227</v>
      </c>
      <c r="B3" s="11"/>
      <c r="D3" s="405" t="s">
        <v>1526</v>
      </c>
      <c r="G3" s="365"/>
      <c r="H3" s="365"/>
      <c r="I3" s="365"/>
      <c r="J3" s="365"/>
      <c r="K3" s="365"/>
      <c r="L3" s="365"/>
    </row>
    <row r="4" spans="1:25" ht="16.5" customHeight="1" x14ac:dyDescent="0.25">
      <c r="A4" s="12" t="s">
        <v>1228</v>
      </c>
      <c r="B4" s="11"/>
      <c r="D4" s="402"/>
      <c r="G4" s="365"/>
      <c r="H4" s="365"/>
      <c r="I4" s="365"/>
      <c r="J4" s="365"/>
      <c r="K4" s="365"/>
      <c r="L4" s="365"/>
    </row>
    <row r="5" spans="1:25" s="4" customFormat="1" ht="17.25" customHeight="1" x14ac:dyDescent="0.25">
      <c r="A5" s="12" t="s">
        <v>1229</v>
      </c>
      <c r="D5" s="402" t="s">
        <v>1041</v>
      </c>
    </row>
    <row r="6" spans="1:25" s="4" customFormat="1" ht="17.25" customHeight="1" x14ac:dyDescent="0.25">
      <c r="A6" s="12" t="s">
        <v>1230</v>
      </c>
      <c r="D6" s="403" t="s">
        <v>1120</v>
      </c>
    </row>
    <row r="7" spans="1:25" s="4" customFormat="1" ht="17.25" customHeight="1" x14ac:dyDescent="0.25">
      <c r="A7" s="12" t="s">
        <v>1231</v>
      </c>
      <c r="D7" s="403" t="s">
        <v>1121</v>
      </c>
    </row>
    <row r="8" spans="1:25" s="4" customFormat="1" ht="17.25" customHeight="1" x14ac:dyDescent="0.25">
      <c r="A8" s="12" t="s">
        <v>1232</v>
      </c>
      <c r="D8" s="403" t="s">
        <v>1593</v>
      </c>
    </row>
    <row r="9" spans="1:25" s="4" customFormat="1" ht="17.25" customHeight="1" x14ac:dyDescent="0.25">
      <c r="A9" s="12" t="s">
        <v>1233</v>
      </c>
      <c r="D9" s="403" t="s">
        <v>1122</v>
      </c>
    </row>
    <row r="10" spans="1:25" s="4" customFormat="1" ht="17.25" customHeight="1" x14ac:dyDescent="0.25">
      <c r="A10" s="12" t="s">
        <v>1234</v>
      </c>
      <c r="D10" s="403" t="s">
        <v>1594</v>
      </c>
    </row>
    <row r="11" spans="1:25" s="4" customFormat="1" ht="17.25" customHeight="1" x14ac:dyDescent="0.25">
      <c r="A11" s="433" t="s">
        <v>1235</v>
      </c>
      <c r="D11" s="404" t="s">
        <v>1042</v>
      </c>
    </row>
    <row r="12" spans="1:25" s="4" customFormat="1" ht="17.25" customHeight="1" x14ac:dyDescent="0.25">
      <c r="A12" s="12" t="s">
        <v>1236</v>
      </c>
      <c r="D12" s="403" t="s">
        <v>1595</v>
      </c>
    </row>
    <row r="13" spans="1:25" s="4" customFormat="1" ht="17.25" customHeight="1" x14ac:dyDescent="0.25">
      <c r="A13" s="12" t="s">
        <v>1237</v>
      </c>
      <c r="D13" s="403" t="s">
        <v>1596</v>
      </c>
    </row>
    <row r="14" spans="1:25" s="4" customFormat="1" ht="17.25" customHeight="1" x14ac:dyDescent="0.25">
      <c r="D14" s="403" t="s">
        <v>1597</v>
      </c>
    </row>
    <row r="15" spans="1:25" s="4" customFormat="1" ht="17.25" customHeight="1" x14ac:dyDescent="0.25">
      <c r="D15" s="403" t="s">
        <v>1598</v>
      </c>
    </row>
    <row r="16" spans="1:25" s="4" customFormat="1" ht="17.25" customHeight="1" x14ac:dyDescent="0.25">
      <c r="D16" s="403" t="s">
        <v>1123</v>
      </c>
    </row>
    <row r="17" spans="4:24" s="4" customFormat="1" ht="17.25" customHeight="1" x14ac:dyDescent="0.25">
      <c r="D17" s="404" t="s">
        <v>1117</v>
      </c>
      <c r="X17" s="382"/>
    </row>
    <row r="18" spans="4:24" s="4" customFormat="1" ht="17.25" customHeight="1" x14ac:dyDescent="0.25">
      <c r="D18" s="403" t="s">
        <v>1599</v>
      </c>
    </row>
    <row r="19" spans="4:24" s="4" customFormat="1" ht="17.25" customHeight="1" x14ac:dyDescent="0.25">
      <c r="D19" s="403" t="s">
        <v>1124</v>
      </c>
      <c r="E19" s="365"/>
      <c r="F19" s="365"/>
    </row>
    <row r="20" spans="4:24" s="4" customFormat="1" ht="17.25" customHeight="1" x14ac:dyDescent="0.25">
      <c r="D20" s="403" t="s">
        <v>1600</v>
      </c>
    </row>
    <row r="21" spans="4:24" s="4" customFormat="1" ht="17.25" customHeight="1" x14ac:dyDescent="0.25">
      <c r="D21" s="403" t="s">
        <v>1125</v>
      </c>
    </row>
    <row r="22" spans="4:24" s="4" customFormat="1" ht="17.25" customHeight="1" x14ac:dyDescent="0.25">
      <c r="D22" s="404" t="s">
        <v>1043</v>
      </c>
    </row>
    <row r="23" spans="4:24" s="4" customFormat="1" ht="12" customHeight="1" x14ac:dyDescent="0.25"/>
    <row r="24" spans="4:24" s="4" customFormat="1" ht="12" customHeight="1" x14ac:dyDescent="0.25"/>
    <row r="25" spans="4:24" s="4" customFormat="1" ht="56.25" customHeight="1" x14ac:dyDescent="0.25">
      <c r="D25" s="20"/>
      <c r="E25" s="541" t="s">
        <v>1193</v>
      </c>
      <c r="F25" s="543"/>
      <c r="G25" s="159" t="s">
        <v>1140</v>
      </c>
      <c r="H25" s="159" t="s">
        <v>1141</v>
      </c>
      <c r="I25" s="159" t="s">
        <v>1142</v>
      </c>
      <c r="J25" s="159" t="s">
        <v>1143</v>
      </c>
      <c r="K25" s="159" t="s">
        <v>1144</v>
      </c>
      <c r="L25" s="159" t="s">
        <v>1527</v>
      </c>
      <c r="M25" s="159" t="s">
        <v>1145</v>
      </c>
      <c r="N25" s="159" t="s">
        <v>1146</v>
      </c>
      <c r="O25" s="159" t="s">
        <v>1147</v>
      </c>
      <c r="P25" s="159" t="s">
        <v>1148</v>
      </c>
      <c r="Q25" s="159" t="s">
        <v>1149</v>
      </c>
      <c r="R25" s="159" t="s">
        <v>1528</v>
      </c>
      <c r="S25" s="159" t="s">
        <v>1150</v>
      </c>
      <c r="T25" s="159" t="s">
        <v>1151</v>
      </c>
      <c r="U25" s="159" t="s">
        <v>1152</v>
      </c>
      <c r="V25" s="159" t="s">
        <v>1153</v>
      </c>
      <c r="W25" s="159" t="s">
        <v>1529</v>
      </c>
      <c r="X25" s="159" t="s">
        <v>1530</v>
      </c>
    </row>
    <row r="26" spans="4:24" s="4" customFormat="1" ht="15" customHeight="1" x14ac:dyDescent="0.25">
      <c r="D26" s="162">
        <v>1</v>
      </c>
      <c r="E26" s="603"/>
      <c r="F26" s="603"/>
      <c r="G26" s="371"/>
      <c r="H26" s="371"/>
      <c r="I26" s="371"/>
      <c r="J26" s="371"/>
      <c r="K26" s="371"/>
      <c r="L26" s="446" t="str">
        <f>IF(E26="","",SUM(G26:K26))</f>
        <v/>
      </c>
      <c r="M26" s="371"/>
      <c r="N26" s="371"/>
      <c r="O26" s="371"/>
      <c r="P26" s="371"/>
      <c r="Q26" s="371"/>
      <c r="R26" s="446" t="str">
        <f>IF(E26="","",SUM(M26:Q26))</f>
        <v/>
      </c>
      <c r="S26" s="371"/>
      <c r="T26" s="371"/>
      <c r="U26" s="371"/>
      <c r="V26" s="371"/>
      <c r="W26" s="446" t="str">
        <f>IF(E26="","",SUM(S26:V26))</f>
        <v/>
      </c>
      <c r="X26" s="371"/>
    </row>
    <row r="27" spans="4:24" s="4" customFormat="1" x14ac:dyDescent="0.25">
      <c r="D27" s="162">
        <v>2</v>
      </c>
      <c r="E27" s="602"/>
      <c r="F27" s="602"/>
      <c r="G27" s="389"/>
      <c r="H27" s="389"/>
      <c r="I27" s="389"/>
      <c r="J27" s="389"/>
      <c r="K27" s="389"/>
      <c r="L27" s="446" t="str">
        <f>IF(E27="","",SUM(G27:K27))</f>
        <v/>
      </c>
      <c r="M27" s="389"/>
      <c r="N27" s="389"/>
      <c r="O27" s="389"/>
      <c r="P27" s="389"/>
      <c r="Q27" s="389"/>
      <c r="R27" s="446" t="str">
        <f>IF(E27="","",SUM(M27:Q27))</f>
        <v/>
      </c>
      <c r="S27" s="389"/>
      <c r="T27" s="389"/>
      <c r="U27" s="389"/>
      <c r="V27" s="389"/>
      <c r="W27" s="446" t="str">
        <f>IF(E27="","",SUM(S27:V27))</f>
        <v/>
      </c>
      <c r="X27" s="389"/>
    </row>
    <row r="28" spans="4:24" s="4" customFormat="1" x14ac:dyDescent="0.25">
      <c r="D28" s="162">
        <v>3</v>
      </c>
      <c r="E28" s="602"/>
      <c r="F28" s="602"/>
      <c r="G28" s="389"/>
      <c r="H28" s="389"/>
      <c r="I28" s="389"/>
      <c r="J28" s="389"/>
      <c r="K28" s="389"/>
      <c r="L28" s="446" t="str">
        <f t="shared" ref="L28:L91" si="0">IF(E28="","",SUM(G28:K28))</f>
        <v/>
      </c>
      <c r="M28" s="389"/>
      <c r="N28" s="389"/>
      <c r="O28" s="389"/>
      <c r="P28" s="389"/>
      <c r="Q28" s="389"/>
      <c r="R28" s="446" t="str">
        <f t="shared" ref="R28:R91" si="1">IF(E28="","",SUM(M28:Q28))</f>
        <v/>
      </c>
      <c r="S28" s="389"/>
      <c r="T28" s="389"/>
      <c r="U28" s="389"/>
      <c r="V28" s="389"/>
      <c r="W28" s="446" t="str">
        <f t="shared" ref="W28:W91" si="2">IF(E28="","",SUM(S28:V28))</f>
        <v/>
      </c>
      <c r="X28" s="389"/>
    </row>
    <row r="29" spans="4:24" s="4" customFormat="1" x14ac:dyDescent="0.25">
      <c r="D29" s="162">
        <v>4</v>
      </c>
      <c r="E29" s="602"/>
      <c r="F29" s="602"/>
      <c r="G29" s="389"/>
      <c r="H29" s="389"/>
      <c r="I29" s="389"/>
      <c r="J29" s="389"/>
      <c r="K29" s="389"/>
      <c r="L29" s="446" t="str">
        <f t="shared" si="0"/>
        <v/>
      </c>
      <c r="M29" s="389"/>
      <c r="N29" s="389"/>
      <c r="O29" s="389"/>
      <c r="P29" s="389"/>
      <c r="Q29" s="389"/>
      <c r="R29" s="446" t="str">
        <f t="shared" si="1"/>
        <v/>
      </c>
      <c r="S29" s="389"/>
      <c r="T29" s="389"/>
      <c r="U29" s="389"/>
      <c r="V29" s="389"/>
      <c r="W29" s="446" t="str">
        <f t="shared" si="2"/>
        <v/>
      </c>
      <c r="X29" s="389"/>
    </row>
    <row r="30" spans="4:24" s="4" customFormat="1" x14ac:dyDescent="0.25">
      <c r="D30" s="162">
        <v>5</v>
      </c>
      <c r="E30" s="602"/>
      <c r="F30" s="602"/>
      <c r="G30" s="389"/>
      <c r="H30" s="389"/>
      <c r="I30" s="389"/>
      <c r="J30" s="389"/>
      <c r="K30" s="389"/>
      <c r="L30" s="446" t="str">
        <f t="shared" si="0"/>
        <v/>
      </c>
      <c r="M30" s="389"/>
      <c r="N30" s="389"/>
      <c r="O30" s="389"/>
      <c r="P30" s="389"/>
      <c r="Q30" s="389"/>
      <c r="R30" s="446" t="str">
        <f t="shared" si="1"/>
        <v/>
      </c>
      <c r="S30" s="389"/>
      <c r="T30" s="389"/>
      <c r="U30" s="389"/>
      <c r="V30" s="389"/>
      <c r="W30" s="446" t="str">
        <f t="shared" si="2"/>
        <v/>
      </c>
      <c r="X30" s="389"/>
    </row>
    <row r="31" spans="4:24" s="4" customFormat="1" x14ac:dyDescent="0.25">
      <c r="D31" s="162">
        <v>6</v>
      </c>
      <c r="E31" s="602"/>
      <c r="F31" s="602"/>
      <c r="G31" s="389"/>
      <c r="H31" s="389"/>
      <c r="I31" s="389"/>
      <c r="J31" s="389"/>
      <c r="K31" s="389"/>
      <c r="L31" s="446" t="str">
        <f t="shared" si="0"/>
        <v/>
      </c>
      <c r="M31" s="389"/>
      <c r="N31" s="389"/>
      <c r="O31" s="389"/>
      <c r="P31" s="389"/>
      <c r="Q31" s="389"/>
      <c r="R31" s="446" t="str">
        <f t="shared" si="1"/>
        <v/>
      </c>
      <c r="S31" s="389"/>
      <c r="T31" s="389"/>
      <c r="U31" s="389"/>
      <c r="V31" s="389"/>
      <c r="W31" s="446" t="str">
        <f t="shared" si="2"/>
        <v/>
      </c>
      <c r="X31" s="389"/>
    </row>
    <row r="32" spans="4:24" s="4" customFormat="1" x14ac:dyDescent="0.25">
      <c r="D32" s="162">
        <v>7</v>
      </c>
      <c r="E32" s="602"/>
      <c r="F32" s="602"/>
      <c r="G32" s="389"/>
      <c r="H32" s="389"/>
      <c r="I32" s="389"/>
      <c r="J32" s="389"/>
      <c r="K32" s="389"/>
      <c r="L32" s="446" t="str">
        <f t="shared" si="0"/>
        <v/>
      </c>
      <c r="M32" s="389"/>
      <c r="N32" s="389"/>
      <c r="O32" s="389"/>
      <c r="P32" s="389"/>
      <c r="Q32" s="389"/>
      <c r="R32" s="446" t="str">
        <f t="shared" si="1"/>
        <v/>
      </c>
      <c r="S32" s="389"/>
      <c r="T32" s="389"/>
      <c r="U32" s="389"/>
      <c r="V32" s="389"/>
      <c r="W32" s="446" t="str">
        <f t="shared" si="2"/>
        <v/>
      </c>
      <c r="X32" s="389"/>
    </row>
    <row r="33" spans="3:24" s="4" customFormat="1" x14ac:dyDescent="0.25">
      <c r="D33" s="162">
        <v>8</v>
      </c>
      <c r="E33" s="602"/>
      <c r="F33" s="602"/>
      <c r="G33" s="389"/>
      <c r="H33" s="389"/>
      <c r="I33" s="389"/>
      <c r="J33" s="389"/>
      <c r="K33" s="389"/>
      <c r="L33" s="446" t="str">
        <f t="shared" si="0"/>
        <v/>
      </c>
      <c r="M33" s="389"/>
      <c r="N33" s="389"/>
      <c r="O33" s="389"/>
      <c r="P33" s="389"/>
      <c r="Q33" s="389"/>
      <c r="R33" s="446" t="str">
        <f t="shared" si="1"/>
        <v/>
      </c>
      <c r="S33" s="389"/>
      <c r="T33" s="389"/>
      <c r="U33" s="389"/>
      <c r="V33" s="389"/>
      <c r="W33" s="446" t="str">
        <f t="shared" si="2"/>
        <v/>
      </c>
      <c r="X33" s="389"/>
    </row>
    <row r="34" spans="3:24" s="4" customFormat="1" x14ac:dyDescent="0.25">
      <c r="D34" s="162">
        <v>9</v>
      </c>
      <c r="E34" s="602"/>
      <c r="F34" s="602"/>
      <c r="G34" s="389"/>
      <c r="H34" s="389"/>
      <c r="I34" s="389"/>
      <c r="J34" s="389"/>
      <c r="K34" s="389"/>
      <c r="L34" s="446" t="str">
        <f t="shared" si="0"/>
        <v/>
      </c>
      <c r="M34" s="389"/>
      <c r="N34" s="389"/>
      <c r="O34" s="389"/>
      <c r="P34" s="389"/>
      <c r="Q34" s="389"/>
      <c r="R34" s="446" t="str">
        <f t="shared" si="1"/>
        <v/>
      </c>
      <c r="S34" s="389"/>
      <c r="T34" s="389"/>
      <c r="U34" s="389"/>
      <c r="V34" s="389"/>
      <c r="W34" s="446" t="str">
        <f t="shared" si="2"/>
        <v/>
      </c>
      <c r="X34" s="389"/>
    </row>
    <row r="35" spans="3:24" s="4" customFormat="1" x14ac:dyDescent="0.25">
      <c r="D35" s="162">
        <v>10</v>
      </c>
      <c r="E35" s="602"/>
      <c r="F35" s="602"/>
      <c r="G35" s="389"/>
      <c r="H35" s="389"/>
      <c r="I35" s="389"/>
      <c r="J35" s="389"/>
      <c r="K35" s="389"/>
      <c r="L35" s="446" t="str">
        <f t="shared" si="0"/>
        <v/>
      </c>
      <c r="M35" s="389"/>
      <c r="N35" s="389"/>
      <c r="O35" s="389"/>
      <c r="P35" s="389"/>
      <c r="Q35" s="389"/>
      <c r="R35" s="446" t="str">
        <f t="shared" si="1"/>
        <v/>
      </c>
      <c r="S35" s="389"/>
      <c r="T35" s="389"/>
      <c r="U35" s="389"/>
      <c r="V35" s="389"/>
      <c r="W35" s="446" t="str">
        <f t="shared" si="2"/>
        <v/>
      </c>
      <c r="X35" s="389"/>
    </row>
    <row r="36" spans="3:24" s="4" customFormat="1" x14ac:dyDescent="0.25">
      <c r="D36" s="162">
        <v>11</v>
      </c>
      <c r="E36" s="602"/>
      <c r="F36" s="602"/>
      <c r="G36" s="389"/>
      <c r="H36" s="389"/>
      <c r="I36" s="389"/>
      <c r="J36" s="389"/>
      <c r="K36" s="389"/>
      <c r="L36" s="446" t="str">
        <f t="shared" si="0"/>
        <v/>
      </c>
      <c r="M36" s="389"/>
      <c r="N36" s="389"/>
      <c r="O36" s="389"/>
      <c r="P36" s="389"/>
      <c r="Q36" s="389"/>
      <c r="R36" s="446" t="str">
        <f t="shared" si="1"/>
        <v/>
      </c>
      <c r="S36" s="389"/>
      <c r="T36" s="389"/>
      <c r="U36" s="389"/>
      <c r="V36" s="389"/>
      <c r="W36" s="446" t="str">
        <f t="shared" si="2"/>
        <v/>
      </c>
      <c r="X36" s="389"/>
    </row>
    <row r="37" spans="3:24" s="4" customFormat="1" x14ac:dyDescent="0.25">
      <c r="D37" s="162">
        <v>12</v>
      </c>
      <c r="E37" s="602"/>
      <c r="F37" s="602"/>
      <c r="G37" s="389"/>
      <c r="H37" s="389"/>
      <c r="I37" s="389"/>
      <c r="J37" s="389"/>
      <c r="K37" s="389"/>
      <c r="L37" s="446" t="str">
        <f t="shared" si="0"/>
        <v/>
      </c>
      <c r="M37" s="389"/>
      <c r="N37" s="389"/>
      <c r="O37" s="389"/>
      <c r="P37" s="389"/>
      <c r="Q37" s="389"/>
      <c r="R37" s="446" t="str">
        <f t="shared" si="1"/>
        <v/>
      </c>
      <c r="S37" s="389"/>
      <c r="T37" s="389"/>
      <c r="U37" s="389"/>
      <c r="V37" s="389"/>
      <c r="W37" s="446" t="str">
        <f t="shared" si="2"/>
        <v/>
      </c>
      <c r="X37" s="389"/>
    </row>
    <row r="38" spans="3:24" s="4" customFormat="1" x14ac:dyDescent="0.25">
      <c r="D38" s="162">
        <v>13</v>
      </c>
      <c r="E38" s="602"/>
      <c r="F38" s="602"/>
      <c r="G38" s="389"/>
      <c r="H38" s="389"/>
      <c r="I38" s="389"/>
      <c r="J38" s="389"/>
      <c r="K38" s="389"/>
      <c r="L38" s="446" t="str">
        <f t="shared" si="0"/>
        <v/>
      </c>
      <c r="M38" s="389"/>
      <c r="N38" s="389"/>
      <c r="O38" s="389"/>
      <c r="P38" s="389"/>
      <c r="Q38" s="389"/>
      <c r="R38" s="446" t="str">
        <f t="shared" si="1"/>
        <v/>
      </c>
      <c r="S38" s="389"/>
      <c r="T38" s="389"/>
      <c r="U38" s="389"/>
      <c r="V38" s="389"/>
      <c r="W38" s="446" t="str">
        <f t="shared" si="2"/>
        <v/>
      </c>
      <c r="X38" s="389"/>
    </row>
    <row r="39" spans="3:24" s="4" customFormat="1" x14ac:dyDescent="0.25">
      <c r="D39" s="162">
        <v>14</v>
      </c>
      <c r="E39" s="602"/>
      <c r="F39" s="602"/>
      <c r="G39" s="389"/>
      <c r="H39" s="389"/>
      <c r="I39" s="389"/>
      <c r="J39" s="389"/>
      <c r="K39" s="389"/>
      <c r="L39" s="446" t="str">
        <f t="shared" si="0"/>
        <v/>
      </c>
      <c r="M39" s="389"/>
      <c r="N39" s="389"/>
      <c r="O39" s="389"/>
      <c r="P39" s="389"/>
      <c r="Q39" s="389"/>
      <c r="R39" s="446" t="str">
        <f t="shared" si="1"/>
        <v/>
      </c>
      <c r="S39" s="389"/>
      <c r="T39" s="389"/>
      <c r="U39" s="389"/>
      <c r="V39" s="389"/>
      <c r="W39" s="446" t="str">
        <f t="shared" si="2"/>
        <v/>
      </c>
      <c r="X39" s="389"/>
    </row>
    <row r="40" spans="3:24" s="4" customFormat="1" x14ac:dyDescent="0.25">
      <c r="D40" s="162">
        <v>15</v>
      </c>
      <c r="E40" s="602"/>
      <c r="F40" s="602"/>
      <c r="G40" s="389"/>
      <c r="H40" s="389"/>
      <c r="I40" s="389"/>
      <c r="J40" s="389"/>
      <c r="K40" s="389"/>
      <c r="L40" s="446" t="str">
        <f t="shared" si="0"/>
        <v/>
      </c>
      <c r="M40" s="389"/>
      <c r="N40" s="389"/>
      <c r="O40" s="389"/>
      <c r="P40" s="389"/>
      <c r="Q40" s="389"/>
      <c r="R40" s="446" t="str">
        <f t="shared" si="1"/>
        <v/>
      </c>
      <c r="S40" s="389"/>
      <c r="T40" s="389"/>
      <c r="U40" s="389"/>
      <c r="V40" s="389"/>
      <c r="W40" s="446" t="str">
        <f t="shared" si="2"/>
        <v/>
      </c>
      <c r="X40" s="389"/>
    </row>
    <row r="41" spans="3:24" s="4" customFormat="1" x14ac:dyDescent="0.25">
      <c r="D41" s="162">
        <v>16</v>
      </c>
      <c r="E41" s="602"/>
      <c r="F41" s="602"/>
      <c r="G41" s="389"/>
      <c r="H41" s="389"/>
      <c r="I41" s="389"/>
      <c r="J41" s="389"/>
      <c r="K41" s="389"/>
      <c r="L41" s="446" t="str">
        <f t="shared" si="0"/>
        <v/>
      </c>
      <c r="M41" s="389"/>
      <c r="N41" s="389"/>
      <c r="O41" s="389"/>
      <c r="P41" s="389"/>
      <c r="Q41" s="389"/>
      <c r="R41" s="446" t="str">
        <f t="shared" si="1"/>
        <v/>
      </c>
      <c r="S41" s="389"/>
      <c r="T41" s="389"/>
      <c r="U41" s="389"/>
      <c r="V41" s="389"/>
      <c r="W41" s="446" t="str">
        <f t="shared" si="2"/>
        <v/>
      </c>
      <c r="X41" s="389"/>
    </row>
    <row r="42" spans="3:24" s="4" customFormat="1" x14ac:dyDescent="0.25">
      <c r="D42" s="162">
        <v>17</v>
      </c>
      <c r="E42" s="602"/>
      <c r="F42" s="602"/>
      <c r="G42" s="389"/>
      <c r="H42" s="389"/>
      <c r="I42" s="389"/>
      <c r="J42" s="389"/>
      <c r="K42" s="389"/>
      <c r="L42" s="446" t="str">
        <f t="shared" si="0"/>
        <v/>
      </c>
      <c r="M42" s="389"/>
      <c r="N42" s="389"/>
      <c r="O42" s="389"/>
      <c r="P42" s="389"/>
      <c r="Q42" s="389"/>
      <c r="R42" s="446" t="str">
        <f t="shared" si="1"/>
        <v/>
      </c>
      <c r="S42" s="389"/>
      <c r="T42" s="389"/>
      <c r="U42" s="389"/>
      <c r="V42" s="389"/>
      <c r="W42" s="446" t="str">
        <f t="shared" si="2"/>
        <v/>
      </c>
      <c r="X42" s="389"/>
    </row>
    <row r="43" spans="3:24" s="4" customFormat="1" x14ac:dyDescent="0.25">
      <c r="C43" s="15"/>
      <c r="D43" s="162">
        <v>18</v>
      </c>
      <c r="E43" s="602"/>
      <c r="F43" s="602"/>
      <c r="G43" s="389"/>
      <c r="H43" s="389"/>
      <c r="I43" s="389"/>
      <c r="J43" s="389"/>
      <c r="K43" s="389"/>
      <c r="L43" s="446" t="str">
        <f t="shared" si="0"/>
        <v/>
      </c>
      <c r="M43" s="389"/>
      <c r="N43" s="389"/>
      <c r="O43" s="389"/>
      <c r="P43" s="389"/>
      <c r="Q43" s="389"/>
      <c r="R43" s="446" t="str">
        <f t="shared" si="1"/>
        <v/>
      </c>
      <c r="S43" s="389"/>
      <c r="T43" s="389"/>
      <c r="U43" s="389"/>
      <c r="V43" s="389"/>
      <c r="W43" s="446" t="str">
        <f t="shared" si="2"/>
        <v/>
      </c>
      <c r="X43" s="389"/>
    </row>
    <row r="44" spans="3:24" s="4" customFormat="1" x14ac:dyDescent="0.25">
      <c r="D44" s="162">
        <v>19</v>
      </c>
      <c r="E44" s="602"/>
      <c r="F44" s="602"/>
      <c r="G44" s="389"/>
      <c r="H44" s="389"/>
      <c r="I44" s="389"/>
      <c r="J44" s="389"/>
      <c r="K44" s="389"/>
      <c r="L44" s="446" t="str">
        <f t="shared" si="0"/>
        <v/>
      </c>
      <c r="M44" s="389"/>
      <c r="N44" s="389"/>
      <c r="O44" s="389"/>
      <c r="P44" s="389"/>
      <c r="Q44" s="389"/>
      <c r="R44" s="446" t="str">
        <f t="shared" si="1"/>
        <v/>
      </c>
      <c r="S44" s="389"/>
      <c r="T44" s="389"/>
      <c r="U44" s="389"/>
      <c r="V44" s="389"/>
      <c r="W44" s="446" t="str">
        <f t="shared" si="2"/>
        <v/>
      </c>
      <c r="X44" s="389"/>
    </row>
    <row r="45" spans="3:24" s="4" customFormat="1" x14ac:dyDescent="0.25">
      <c r="D45" s="162">
        <v>20</v>
      </c>
      <c r="E45" s="602"/>
      <c r="F45" s="602"/>
      <c r="G45" s="389"/>
      <c r="H45" s="389"/>
      <c r="I45" s="389"/>
      <c r="J45" s="389"/>
      <c r="K45" s="389"/>
      <c r="L45" s="446" t="str">
        <f t="shared" si="0"/>
        <v/>
      </c>
      <c r="M45" s="389"/>
      <c r="N45" s="389"/>
      <c r="O45" s="389"/>
      <c r="P45" s="389"/>
      <c r="Q45" s="389"/>
      <c r="R45" s="446" t="str">
        <f t="shared" si="1"/>
        <v/>
      </c>
      <c r="S45" s="389"/>
      <c r="T45" s="389"/>
      <c r="U45" s="389"/>
      <c r="V45" s="389"/>
      <c r="W45" s="446" t="str">
        <f t="shared" si="2"/>
        <v/>
      </c>
      <c r="X45" s="389"/>
    </row>
    <row r="46" spans="3:24" s="4" customFormat="1" x14ac:dyDescent="0.25">
      <c r="D46" s="162">
        <v>21</v>
      </c>
      <c r="E46" s="602"/>
      <c r="F46" s="602"/>
      <c r="G46" s="389"/>
      <c r="H46" s="389"/>
      <c r="I46" s="389"/>
      <c r="J46" s="389"/>
      <c r="K46" s="389"/>
      <c r="L46" s="446" t="str">
        <f t="shared" si="0"/>
        <v/>
      </c>
      <c r="M46" s="389"/>
      <c r="N46" s="389"/>
      <c r="O46" s="389"/>
      <c r="P46" s="389"/>
      <c r="Q46" s="389"/>
      <c r="R46" s="446" t="str">
        <f t="shared" si="1"/>
        <v/>
      </c>
      <c r="S46" s="389"/>
      <c r="T46" s="389"/>
      <c r="U46" s="389"/>
      <c r="V46" s="389"/>
      <c r="W46" s="446" t="str">
        <f t="shared" si="2"/>
        <v/>
      </c>
      <c r="X46" s="389"/>
    </row>
    <row r="47" spans="3:24" s="4" customFormat="1" x14ac:dyDescent="0.25">
      <c r="D47" s="162">
        <v>22</v>
      </c>
      <c r="E47" s="602"/>
      <c r="F47" s="602"/>
      <c r="G47" s="389"/>
      <c r="H47" s="389"/>
      <c r="I47" s="389"/>
      <c r="J47" s="389"/>
      <c r="K47" s="389"/>
      <c r="L47" s="446" t="str">
        <f t="shared" si="0"/>
        <v/>
      </c>
      <c r="M47" s="389"/>
      <c r="N47" s="389"/>
      <c r="O47" s="389"/>
      <c r="P47" s="389"/>
      <c r="Q47" s="389"/>
      <c r="R47" s="446" t="str">
        <f t="shared" si="1"/>
        <v/>
      </c>
      <c r="S47" s="389"/>
      <c r="T47" s="389"/>
      <c r="U47" s="389"/>
      <c r="V47" s="389"/>
      <c r="W47" s="446" t="str">
        <f t="shared" si="2"/>
        <v/>
      </c>
      <c r="X47" s="389"/>
    </row>
    <row r="48" spans="3:24" s="4" customFormat="1" x14ac:dyDescent="0.25">
      <c r="D48" s="162">
        <v>23</v>
      </c>
      <c r="E48" s="602"/>
      <c r="F48" s="602"/>
      <c r="G48" s="389"/>
      <c r="H48" s="389"/>
      <c r="I48" s="389"/>
      <c r="J48" s="389"/>
      <c r="K48" s="389"/>
      <c r="L48" s="446" t="str">
        <f t="shared" si="0"/>
        <v/>
      </c>
      <c r="M48" s="389"/>
      <c r="N48" s="389"/>
      <c r="O48" s="389"/>
      <c r="P48" s="389"/>
      <c r="Q48" s="389"/>
      <c r="R48" s="446" t="str">
        <f t="shared" si="1"/>
        <v/>
      </c>
      <c r="S48" s="389"/>
      <c r="T48" s="389"/>
      <c r="U48" s="389"/>
      <c r="V48" s="389"/>
      <c r="W48" s="446" t="str">
        <f t="shared" si="2"/>
        <v/>
      </c>
      <c r="X48" s="389"/>
    </row>
    <row r="49" spans="4:24" s="4" customFormat="1" x14ac:dyDescent="0.25">
      <c r="D49" s="162">
        <v>24</v>
      </c>
      <c r="E49" s="602"/>
      <c r="F49" s="602"/>
      <c r="G49" s="389"/>
      <c r="H49" s="389"/>
      <c r="I49" s="389"/>
      <c r="J49" s="389"/>
      <c r="K49" s="389"/>
      <c r="L49" s="446" t="str">
        <f t="shared" si="0"/>
        <v/>
      </c>
      <c r="M49" s="389"/>
      <c r="N49" s="389"/>
      <c r="O49" s="389"/>
      <c r="P49" s="389"/>
      <c r="Q49" s="389"/>
      <c r="R49" s="446" t="str">
        <f t="shared" si="1"/>
        <v/>
      </c>
      <c r="S49" s="389"/>
      <c r="T49" s="389"/>
      <c r="U49" s="389"/>
      <c r="V49" s="389"/>
      <c r="W49" s="446" t="str">
        <f t="shared" si="2"/>
        <v/>
      </c>
      <c r="X49" s="389"/>
    </row>
    <row r="50" spans="4:24" s="4" customFormat="1" x14ac:dyDescent="0.25">
      <c r="D50" s="162">
        <v>25</v>
      </c>
      <c r="E50" s="602"/>
      <c r="F50" s="602"/>
      <c r="G50" s="389"/>
      <c r="H50" s="389"/>
      <c r="I50" s="389"/>
      <c r="J50" s="389"/>
      <c r="K50" s="389"/>
      <c r="L50" s="446" t="str">
        <f t="shared" si="0"/>
        <v/>
      </c>
      <c r="M50" s="389"/>
      <c r="N50" s="389"/>
      <c r="O50" s="389"/>
      <c r="P50" s="389"/>
      <c r="Q50" s="389"/>
      <c r="R50" s="446" t="str">
        <f t="shared" si="1"/>
        <v/>
      </c>
      <c r="S50" s="389"/>
      <c r="T50" s="389"/>
      <c r="U50" s="389"/>
      <c r="V50" s="389"/>
      <c r="W50" s="446" t="str">
        <f t="shared" si="2"/>
        <v/>
      </c>
      <c r="X50" s="389"/>
    </row>
    <row r="51" spans="4:24" s="4" customFormat="1" x14ac:dyDescent="0.25">
      <c r="D51" s="162">
        <v>26</v>
      </c>
      <c r="E51" s="602"/>
      <c r="F51" s="602"/>
      <c r="G51" s="389"/>
      <c r="H51" s="389"/>
      <c r="I51" s="389"/>
      <c r="J51" s="389"/>
      <c r="K51" s="389"/>
      <c r="L51" s="446" t="str">
        <f t="shared" si="0"/>
        <v/>
      </c>
      <c r="M51" s="389"/>
      <c r="N51" s="389"/>
      <c r="O51" s="389"/>
      <c r="P51" s="389"/>
      <c r="Q51" s="389"/>
      <c r="R51" s="446" t="str">
        <f t="shared" si="1"/>
        <v/>
      </c>
      <c r="S51" s="389"/>
      <c r="T51" s="389"/>
      <c r="U51" s="389"/>
      <c r="V51" s="389"/>
      <c r="W51" s="446" t="str">
        <f t="shared" si="2"/>
        <v/>
      </c>
      <c r="X51" s="389"/>
    </row>
    <row r="52" spans="4:24" s="4" customFormat="1" x14ac:dyDescent="0.25">
      <c r="D52" s="162">
        <v>27</v>
      </c>
      <c r="E52" s="602"/>
      <c r="F52" s="602"/>
      <c r="G52" s="389"/>
      <c r="H52" s="389"/>
      <c r="I52" s="389"/>
      <c r="J52" s="389"/>
      <c r="K52" s="389"/>
      <c r="L52" s="446" t="str">
        <f t="shared" si="0"/>
        <v/>
      </c>
      <c r="M52" s="389"/>
      <c r="N52" s="389"/>
      <c r="O52" s="389"/>
      <c r="P52" s="389"/>
      <c r="Q52" s="389"/>
      <c r="R52" s="446" t="str">
        <f t="shared" si="1"/>
        <v/>
      </c>
      <c r="S52" s="389"/>
      <c r="T52" s="389"/>
      <c r="U52" s="389"/>
      <c r="V52" s="389"/>
      <c r="W52" s="446" t="str">
        <f t="shared" si="2"/>
        <v/>
      </c>
      <c r="X52" s="389"/>
    </row>
    <row r="53" spans="4:24" s="4" customFormat="1" x14ac:dyDescent="0.25">
      <c r="D53" s="162">
        <v>28</v>
      </c>
      <c r="E53" s="602"/>
      <c r="F53" s="602"/>
      <c r="G53" s="389"/>
      <c r="H53" s="389"/>
      <c r="I53" s="389"/>
      <c r="J53" s="389"/>
      <c r="K53" s="389"/>
      <c r="L53" s="446" t="str">
        <f t="shared" si="0"/>
        <v/>
      </c>
      <c r="M53" s="389"/>
      <c r="N53" s="389"/>
      <c r="O53" s="389"/>
      <c r="P53" s="389"/>
      <c r="Q53" s="389"/>
      <c r="R53" s="446" t="str">
        <f t="shared" si="1"/>
        <v/>
      </c>
      <c r="S53" s="389"/>
      <c r="T53" s="389"/>
      <c r="U53" s="389"/>
      <c r="V53" s="389"/>
      <c r="W53" s="446" t="str">
        <f t="shared" si="2"/>
        <v/>
      </c>
      <c r="X53" s="389"/>
    </row>
    <row r="54" spans="4:24" s="4" customFormat="1" x14ac:dyDescent="0.25">
      <c r="D54" s="162">
        <v>29</v>
      </c>
      <c r="E54" s="602"/>
      <c r="F54" s="602"/>
      <c r="G54" s="389"/>
      <c r="H54" s="389"/>
      <c r="I54" s="389"/>
      <c r="J54" s="389"/>
      <c r="K54" s="389"/>
      <c r="L54" s="446" t="str">
        <f t="shared" si="0"/>
        <v/>
      </c>
      <c r="M54" s="389"/>
      <c r="N54" s="389"/>
      <c r="O54" s="389"/>
      <c r="P54" s="389"/>
      <c r="Q54" s="389"/>
      <c r="R54" s="446" t="str">
        <f t="shared" si="1"/>
        <v/>
      </c>
      <c r="S54" s="389"/>
      <c r="T54" s="389"/>
      <c r="U54" s="389"/>
      <c r="V54" s="389"/>
      <c r="W54" s="446" t="str">
        <f t="shared" si="2"/>
        <v/>
      </c>
      <c r="X54" s="389"/>
    </row>
    <row r="55" spans="4:24" s="4" customFormat="1" x14ac:dyDescent="0.25">
      <c r="D55" s="162">
        <v>30</v>
      </c>
      <c r="E55" s="602"/>
      <c r="F55" s="602"/>
      <c r="G55" s="389"/>
      <c r="H55" s="389"/>
      <c r="I55" s="389"/>
      <c r="J55" s="389"/>
      <c r="K55" s="389"/>
      <c r="L55" s="446" t="str">
        <f t="shared" si="0"/>
        <v/>
      </c>
      <c r="M55" s="389"/>
      <c r="N55" s="389"/>
      <c r="O55" s="389"/>
      <c r="P55" s="389"/>
      <c r="Q55" s="389"/>
      <c r="R55" s="446" t="str">
        <f t="shared" si="1"/>
        <v/>
      </c>
      <c r="S55" s="389"/>
      <c r="T55" s="389"/>
      <c r="U55" s="389"/>
      <c r="V55" s="389"/>
      <c r="W55" s="446" t="str">
        <f t="shared" si="2"/>
        <v/>
      </c>
      <c r="X55" s="389"/>
    </row>
    <row r="56" spans="4:24" s="4" customFormat="1" x14ac:dyDescent="0.25">
      <c r="D56" s="162">
        <v>31</v>
      </c>
      <c r="E56" s="602"/>
      <c r="F56" s="602"/>
      <c r="G56" s="389"/>
      <c r="H56" s="389"/>
      <c r="I56" s="389"/>
      <c r="J56" s="389"/>
      <c r="K56" s="389"/>
      <c r="L56" s="446" t="str">
        <f t="shared" si="0"/>
        <v/>
      </c>
      <c r="M56" s="389"/>
      <c r="N56" s="389"/>
      <c r="O56" s="389"/>
      <c r="P56" s="389"/>
      <c r="Q56" s="389"/>
      <c r="R56" s="446" t="str">
        <f t="shared" si="1"/>
        <v/>
      </c>
      <c r="S56" s="389"/>
      <c r="T56" s="389"/>
      <c r="U56" s="389"/>
      <c r="V56" s="389"/>
      <c r="W56" s="446" t="str">
        <f t="shared" si="2"/>
        <v/>
      </c>
      <c r="X56" s="389"/>
    </row>
    <row r="57" spans="4:24" s="4" customFormat="1" x14ac:dyDescent="0.25">
      <c r="D57" s="162">
        <v>32</v>
      </c>
      <c r="E57" s="602"/>
      <c r="F57" s="602"/>
      <c r="G57" s="389"/>
      <c r="H57" s="389"/>
      <c r="I57" s="389"/>
      <c r="J57" s="389"/>
      <c r="K57" s="389"/>
      <c r="L57" s="446" t="str">
        <f t="shared" si="0"/>
        <v/>
      </c>
      <c r="M57" s="389"/>
      <c r="N57" s="389"/>
      <c r="O57" s="389"/>
      <c r="P57" s="389"/>
      <c r="Q57" s="389"/>
      <c r="R57" s="446" t="str">
        <f t="shared" si="1"/>
        <v/>
      </c>
      <c r="S57" s="389"/>
      <c r="T57" s="389"/>
      <c r="U57" s="389"/>
      <c r="V57" s="389"/>
      <c r="W57" s="446" t="str">
        <f t="shared" si="2"/>
        <v/>
      </c>
      <c r="X57" s="389"/>
    </row>
    <row r="58" spans="4:24" s="4" customFormat="1" x14ac:dyDescent="0.25">
      <c r="D58" s="162">
        <v>33</v>
      </c>
      <c r="E58" s="602"/>
      <c r="F58" s="602"/>
      <c r="G58" s="389"/>
      <c r="H58" s="389"/>
      <c r="I58" s="389"/>
      <c r="J58" s="389"/>
      <c r="K58" s="389"/>
      <c r="L58" s="446" t="str">
        <f t="shared" si="0"/>
        <v/>
      </c>
      <c r="M58" s="389"/>
      <c r="N58" s="389"/>
      <c r="O58" s="389"/>
      <c r="P58" s="389"/>
      <c r="Q58" s="389"/>
      <c r="R58" s="446" t="str">
        <f t="shared" si="1"/>
        <v/>
      </c>
      <c r="S58" s="389"/>
      <c r="T58" s="389"/>
      <c r="U58" s="389"/>
      <c r="V58" s="389"/>
      <c r="W58" s="446" t="str">
        <f t="shared" si="2"/>
        <v/>
      </c>
      <c r="X58" s="389"/>
    </row>
    <row r="59" spans="4:24" s="4" customFormat="1" x14ac:dyDescent="0.25">
      <c r="D59" s="162">
        <v>34</v>
      </c>
      <c r="E59" s="602"/>
      <c r="F59" s="602"/>
      <c r="G59" s="389"/>
      <c r="H59" s="389"/>
      <c r="I59" s="389"/>
      <c r="J59" s="389"/>
      <c r="K59" s="389"/>
      <c r="L59" s="446" t="str">
        <f t="shared" si="0"/>
        <v/>
      </c>
      <c r="M59" s="389"/>
      <c r="N59" s="389"/>
      <c r="O59" s="389"/>
      <c r="P59" s="389"/>
      <c r="Q59" s="389"/>
      <c r="R59" s="446" t="str">
        <f t="shared" si="1"/>
        <v/>
      </c>
      <c r="S59" s="389"/>
      <c r="T59" s="389"/>
      <c r="U59" s="389"/>
      <c r="V59" s="389"/>
      <c r="W59" s="446" t="str">
        <f t="shared" si="2"/>
        <v/>
      </c>
      <c r="X59" s="389"/>
    </row>
    <row r="60" spans="4:24" s="4" customFormat="1" x14ac:dyDescent="0.25">
      <c r="D60" s="162">
        <v>35</v>
      </c>
      <c r="E60" s="602"/>
      <c r="F60" s="602"/>
      <c r="G60" s="389"/>
      <c r="H60" s="389"/>
      <c r="I60" s="389"/>
      <c r="J60" s="389"/>
      <c r="K60" s="389"/>
      <c r="L60" s="446" t="str">
        <f t="shared" si="0"/>
        <v/>
      </c>
      <c r="M60" s="389"/>
      <c r="N60" s="389"/>
      <c r="O60" s="389"/>
      <c r="P60" s="389"/>
      <c r="Q60" s="389"/>
      <c r="R60" s="446" t="str">
        <f t="shared" si="1"/>
        <v/>
      </c>
      <c r="S60" s="389"/>
      <c r="T60" s="389"/>
      <c r="U60" s="389"/>
      <c r="V60" s="389"/>
      <c r="W60" s="446" t="str">
        <f t="shared" si="2"/>
        <v/>
      </c>
      <c r="X60" s="389"/>
    </row>
    <row r="61" spans="4:24" s="4" customFormat="1" x14ac:dyDescent="0.25">
      <c r="D61" s="162">
        <v>36</v>
      </c>
      <c r="E61" s="602"/>
      <c r="F61" s="602"/>
      <c r="G61" s="389"/>
      <c r="H61" s="389"/>
      <c r="I61" s="389"/>
      <c r="J61" s="389"/>
      <c r="K61" s="389"/>
      <c r="L61" s="446" t="str">
        <f t="shared" si="0"/>
        <v/>
      </c>
      <c r="M61" s="389"/>
      <c r="N61" s="389"/>
      <c r="O61" s="389"/>
      <c r="P61" s="389"/>
      <c r="Q61" s="389"/>
      <c r="R61" s="446" t="str">
        <f t="shared" si="1"/>
        <v/>
      </c>
      <c r="S61" s="389"/>
      <c r="T61" s="389"/>
      <c r="U61" s="389"/>
      <c r="V61" s="389"/>
      <c r="W61" s="446" t="str">
        <f t="shared" si="2"/>
        <v/>
      </c>
      <c r="X61" s="389"/>
    </row>
    <row r="62" spans="4:24" s="4" customFormat="1" x14ac:dyDescent="0.25">
      <c r="D62" s="162">
        <v>37</v>
      </c>
      <c r="E62" s="602"/>
      <c r="F62" s="602"/>
      <c r="G62" s="389"/>
      <c r="H62" s="389"/>
      <c r="I62" s="389"/>
      <c r="J62" s="389"/>
      <c r="K62" s="389"/>
      <c r="L62" s="446" t="str">
        <f t="shared" si="0"/>
        <v/>
      </c>
      <c r="M62" s="389"/>
      <c r="N62" s="389"/>
      <c r="O62" s="389"/>
      <c r="P62" s="389"/>
      <c r="Q62" s="389"/>
      <c r="R62" s="446" t="str">
        <f t="shared" si="1"/>
        <v/>
      </c>
      <c r="S62" s="389"/>
      <c r="T62" s="389"/>
      <c r="U62" s="389"/>
      <c r="V62" s="389"/>
      <c r="W62" s="446" t="str">
        <f t="shared" si="2"/>
        <v/>
      </c>
      <c r="X62" s="389"/>
    </row>
    <row r="63" spans="4:24" s="4" customFormat="1" x14ac:dyDescent="0.25">
      <c r="D63" s="162">
        <v>38</v>
      </c>
      <c r="E63" s="602"/>
      <c r="F63" s="602"/>
      <c r="G63" s="389"/>
      <c r="H63" s="389"/>
      <c r="I63" s="389"/>
      <c r="J63" s="389"/>
      <c r="K63" s="389"/>
      <c r="L63" s="446" t="str">
        <f t="shared" si="0"/>
        <v/>
      </c>
      <c r="M63" s="389"/>
      <c r="N63" s="389"/>
      <c r="O63" s="389"/>
      <c r="P63" s="389"/>
      <c r="Q63" s="389"/>
      <c r="R63" s="446" t="str">
        <f t="shared" si="1"/>
        <v/>
      </c>
      <c r="S63" s="389"/>
      <c r="T63" s="389"/>
      <c r="U63" s="389"/>
      <c r="V63" s="389"/>
      <c r="W63" s="446" t="str">
        <f t="shared" si="2"/>
        <v/>
      </c>
      <c r="X63" s="389"/>
    </row>
    <row r="64" spans="4:24" s="4" customFormat="1" x14ac:dyDescent="0.25">
      <c r="D64" s="162">
        <v>39</v>
      </c>
      <c r="E64" s="602"/>
      <c r="F64" s="602"/>
      <c r="G64" s="389"/>
      <c r="H64" s="389"/>
      <c r="I64" s="389"/>
      <c r="J64" s="389"/>
      <c r="K64" s="389"/>
      <c r="L64" s="446" t="str">
        <f t="shared" si="0"/>
        <v/>
      </c>
      <c r="M64" s="389"/>
      <c r="N64" s="389"/>
      <c r="O64" s="389"/>
      <c r="P64" s="389"/>
      <c r="Q64" s="389"/>
      <c r="R64" s="446" t="str">
        <f t="shared" si="1"/>
        <v/>
      </c>
      <c r="S64" s="389"/>
      <c r="T64" s="389"/>
      <c r="U64" s="389"/>
      <c r="V64" s="389"/>
      <c r="W64" s="446" t="str">
        <f t="shared" si="2"/>
        <v/>
      </c>
      <c r="X64" s="389"/>
    </row>
    <row r="65" spans="3:24" s="4" customFormat="1" x14ac:dyDescent="0.25">
      <c r="D65" s="162">
        <v>40</v>
      </c>
      <c r="E65" s="602"/>
      <c r="F65" s="602"/>
      <c r="G65" s="389"/>
      <c r="H65" s="389"/>
      <c r="I65" s="389"/>
      <c r="J65" s="389"/>
      <c r="K65" s="389"/>
      <c r="L65" s="446" t="str">
        <f t="shared" si="0"/>
        <v/>
      </c>
      <c r="M65" s="389"/>
      <c r="N65" s="389"/>
      <c r="O65" s="389"/>
      <c r="P65" s="389"/>
      <c r="Q65" s="389"/>
      <c r="R65" s="446" t="str">
        <f t="shared" si="1"/>
        <v/>
      </c>
      <c r="S65" s="389"/>
      <c r="T65" s="389"/>
      <c r="U65" s="389"/>
      <c r="V65" s="389"/>
      <c r="W65" s="446" t="str">
        <f t="shared" si="2"/>
        <v/>
      </c>
      <c r="X65" s="389"/>
    </row>
    <row r="66" spans="3:24" s="4" customFormat="1" x14ac:dyDescent="0.25">
      <c r="D66" s="162">
        <v>41</v>
      </c>
      <c r="E66" s="602"/>
      <c r="F66" s="602"/>
      <c r="G66" s="389"/>
      <c r="H66" s="389"/>
      <c r="I66" s="389"/>
      <c r="J66" s="389"/>
      <c r="K66" s="389"/>
      <c r="L66" s="446" t="str">
        <f t="shared" si="0"/>
        <v/>
      </c>
      <c r="M66" s="389"/>
      <c r="N66" s="389"/>
      <c r="O66" s="389"/>
      <c r="P66" s="389"/>
      <c r="Q66" s="389"/>
      <c r="R66" s="446" t="str">
        <f t="shared" si="1"/>
        <v/>
      </c>
      <c r="S66" s="389"/>
      <c r="T66" s="389"/>
      <c r="U66" s="389"/>
      <c r="V66" s="389"/>
      <c r="W66" s="446" t="str">
        <f t="shared" si="2"/>
        <v/>
      </c>
      <c r="X66" s="389"/>
    </row>
    <row r="67" spans="3:24" s="4" customFormat="1" x14ac:dyDescent="0.25">
      <c r="D67" s="162">
        <v>42</v>
      </c>
      <c r="E67" s="602"/>
      <c r="F67" s="602"/>
      <c r="G67" s="389"/>
      <c r="H67" s="389"/>
      <c r="I67" s="389"/>
      <c r="J67" s="389"/>
      <c r="K67" s="389"/>
      <c r="L67" s="446" t="str">
        <f t="shared" si="0"/>
        <v/>
      </c>
      <c r="M67" s="389"/>
      <c r="N67" s="389"/>
      <c r="O67" s="389"/>
      <c r="P67" s="389"/>
      <c r="Q67" s="389"/>
      <c r="R67" s="446" t="str">
        <f t="shared" si="1"/>
        <v/>
      </c>
      <c r="S67" s="389"/>
      <c r="T67" s="389"/>
      <c r="U67" s="389"/>
      <c r="V67" s="389"/>
      <c r="W67" s="446" t="str">
        <f t="shared" si="2"/>
        <v/>
      </c>
      <c r="X67" s="389"/>
    </row>
    <row r="68" spans="3:24" s="4" customFormat="1" x14ac:dyDescent="0.25">
      <c r="D68" s="162">
        <v>43</v>
      </c>
      <c r="E68" s="602"/>
      <c r="F68" s="602"/>
      <c r="G68" s="389"/>
      <c r="H68" s="389"/>
      <c r="I68" s="389"/>
      <c r="J68" s="389"/>
      <c r="K68" s="389"/>
      <c r="L68" s="446" t="str">
        <f t="shared" si="0"/>
        <v/>
      </c>
      <c r="M68" s="389"/>
      <c r="N68" s="389"/>
      <c r="O68" s="389"/>
      <c r="P68" s="389"/>
      <c r="Q68" s="389"/>
      <c r="R68" s="446" t="str">
        <f t="shared" si="1"/>
        <v/>
      </c>
      <c r="S68" s="389"/>
      <c r="T68" s="389"/>
      <c r="U68" s="389"/>
      <c r="V68" s="389"/>
      <c r="W68" s="446" t="str">
        <f t="shared" si="2"/>
        <v/>
      </c>
      <c r="X68" s="389"/>
    </row>
    <row r="69" spans="3:24" s="4" customFormat="1" x14ac:dyDescent="0.25">
      <c r="D69" s="162">
        <v>44</v>
      </c>
      <c r="E69" s="602"/>
      <c r="F69" s="602"/>
      <c r="G69" s="389"/>
      <c r="H69" s="389"/>
      <c r="I69" s="389"/>
      <c r="J69" s="389"/>
      <c r="K69" s="389"/>
      <c r="L69" s="446" t="str">
        <f t="shared" si="0"/>
        <v/>
      </c>
      <c r="M69" s="389"/>
      <c r="N69" s="389"/>
      <c r="O69" s="389"/>
      <c r="P69" s="389"/>
      <c r="Q69" s="389"/>
      <c r="R69" s="446" t="str">
        <f t="shared" si="1"/>
        <v/>
      </c>
      <c r="S69" s="389"/>
      <c r="T69" s="389"/>
      <c r="U69" s="389"/>
      <c r="V69" s="389"/>
      <c r="W69" s="446" t="str">
        <f t="shared" si="2"/>
        <v/>
      </c>
      <c r="X69" s="389"/>
    </row>
    <row r="70" spans="3:24" s="4" customFormat="1" x14ac:dyDescent="0.25">
      <c r="C70" s="21"/>
      <c r="D70" s="162">
        <v>45</v>
      </c>
      <c r="E70" s="602"/>
      <c r="F70" s="602"/>
      <c r="G70" s="389"/>
      <c r="H70" s="389"/>
      <c r="I70" s="389"/>
      <c r="J70" s="389"/>
      <c r="K70" s="389"/>
      <c r="L70" s="446" t="str">
        <f t="shared" si="0"/>
        <v/>
      </c>
      <c r="M70" s="389"/>
      <c r="N70" s="389"/>
      <c r="O70" s="389"/>
      <c r="P70" s="389"/>
      <c r="Q70" s="389"/>
      <c r="R70" s="446" t="str">
        <f t="shared" si="1"/>
        <v/>
      </c>
      <c r="S70" s="389"/>
      <c r="T70" s="389"/>
      <c r="U70" s="389"/>
      <c r="V70" s="389"/>
      <c r="W70" s="446" t="str">
        <f t="shared" si="2"/>
        <v/>
      </c>
      <c r="X70" s="389"/>
    </row>
    <row r="71" spans="3:24" s="4" customFormat="1" x14ac:dyDescent="0.25">
      <c r="C71" s="21"/>
      <c r="D71" s="162">
        <v>46</v>
      </c>
      <c r="E71" s="602"/>
      <c r="F71" s="602"/>
      <c r="G71" s="389"/>
      <c r="H71" s="389"/>
      <c r="I71" s="389"/>
      <c r="J71" s="389"/>
      <c r="K71" s="389"/>
      <c r="L71" s="446" t="str">
        <f t="shared" si="0"/>
        <v/>
      </c>
      <c r="M71" s="389"/>
      <c r="N71" s="389"/>
      <c r="O71" s="389"/>
      <c r="P71" s="389"/>
      <c r="Q71" s="389"/>
      <c r="R71" s="446" t="str">
        <f t="shared" si="1"/>
        <v/>
      </c>
      <c r="S71" s="389"/>
      <c r="T71" s="389"/>
      <c r="U71" s="389"/>
      <c r="V71" s="389"/>
      <c r="W71" s="446" t="str">
        <f t="shared" si="2"/>
        <v/>
      </c>
      <c r="X71" s="389"/>
    </row>
    <row r="72" spans="3:24" s="4" customFormat="1" x14ac:dyDescent="0.25">
      <c r="C72" s="21"/>
      <c r="D72" s="162">
        <v>47</v>
      </c>
      <c r="E72" s="602"/>
      <c r="F72" s="602"/>
      <c r="G72" s="389"/>
      <c r="H72" s="389"/>
      <c r="I72" s="389"/>
      <c r="J72" s="389"/>
      <c r="K72" s="389"/>
      <c r="L72" s="446" t="str">
        <f t="shared" si="0"/>
        <v/>
      </c>
      <c r="M72" s="389"/>
      <c r="N72" s="389"/>
      <c r="O72" s="389"/>
      <c r="P72" s="389"/>
      <c r="Q72" s="389"/>
      <c r="R72" s="446" t="str">
        <f t="shared" si="1"/>
        <v/>
      </c>
      <c r="S72" s="389"/>
      <c r="T72" s="389"/>
      <c r="U72" s="389"/>
      <c r="V72" s="389"/>
      <c r="W72" s="446" t="str">
        <f t="shared" si="2"/>
        <v/>
      </c>
      <c r="X72" s="389"/>
    </row>
    <row r="73" spans="3:24" s="4" customFormat="1" x14ac:dyDescent="0.25">
      <c r="C73" s="21"/>
      <c r="D73" s="162">
        <v>48</v>
      </c>
      <c r="E73" s="602"/>
      <c r="F73" s="602"/>
      <c r="G73" s="389"/>
      <c r="H73" s="389"/>
      <c r="I73" s="389"/>
      <c r="J73" s="389"/>
      <c r="K73" s="389"/>
      <c r="L73" s="446" t="str">
        <f t="shared" si="0"/>
        <v/>
      </c>
      <c r="M73" s="389"/>
      <c r="N73" s="389"/>
      <c r="O73" s="389"/>
      <c r="P73" s="389"/>
      <c r="Q73" s="389"/>
      <c r="R73" s="446" t="str">
        <f t="shared" si="1"/>
        <v/>
      </c>
      <c r="S73" s="389"/>
      <c r="T73" s="389"/>
      <c r="U73" s="389"/>
      <c r="V73" s="389"/>
      <c r="W73" s="446" t="str">
        <f t="shared" si="2"/>
        <v/>
      </c>
      <c r="X73" s="389"/>
    </row>
    <row r="74" spans="3:24" s="4" customFormat="1" x14ac:dyDescent="0.25">
      <c r="C74" s="21"/>
      <c r="D74" s="162">
        <v>49</v>
      </c>
      <c r="E74" s="602"/>
      <c r="F74" s="602"/>
      <c r="G74" s="389"/>
      <c r="H74" s="389"/>
      <c r="I74" s="389"/>
      <c r="J74" s="389"/>
      <c r="K74" s="389"/>
      <c r="L74" s="446" t="str">
        <f t="shared" si="0"/>
        <v/>
      </c>
      <c r="M74" s="389"/>
      <c r="N74" s="389"/>
      <c r="O74" s="389"/>
      <c r="P74" s="389"/>
      <c r="Q74" s="389"/>
      <c r="R74" s="446" t="str">
        <f t="shared" si="1"/>
        <v/>
      </c>
      <c r="S74" s="389"/>
      <c r="T74" s="389"/>
      <c r="U74" s="389"/>
      <c r="V74" s="389"/>
      <c r="W74" s="446" t="str">
        <f t="shared" si="2"/>
        <v/>
      </c>
      <c r="X74" s="389"/>
    </row>
    <row r="75" spans="3:24" s="4" customFormat="1" x14ac:dyDescent="0.25">
      <c r="C75" s="21"/>
      <c r="D75" s="162">
        <v>50</v>
      </c>
      <c r="E75" s="602"/>
      <c r="F75" s="602"/>
      <c r="G75" s="389"/>
      <c r="H75" s="389"/>
      <c r="I75" s="389"/>
      <c r="J75" s="389"/>
      <c r="K75" s="389"/>
      <c r="L75" s="446" t="str">
        <f t="shared" si="0"/>
        <v/>
      </c>
      <c r="M75" s="389"/>
      <c r="N75" s="389"/>
      <c r="O75" s="389"/>
      <c r="P75" s="389"/>
      <c r="Q75" s="389"/>
      <c r="R75" s="446" t="str">
        <f t="shared" si="1"/>
        <v/>
      </c>
      <c r="S75" s="389"/>
      <c r="T75" s="389"/>
      <c r="U75" s="389"/>
      <c r="V75" s="389"/>
      <c r="W75" s="446" t="str">
        <f t="shared" si="2"/>
        <v/>
      </c>
      <c r="X75" s="389"/>
    </row>
    <row r="76" spans="3:24" s="4" customFormat="1" x14ac:dyDescent="0.25">
      <c r="C76" s="21"/>
      <c r="D76" s="162">
        <v>51</v>
      </c>
      <c r="E76" s="602"/>
      <c r="F76" s="602"/>
      <c r="G76" s="389"/>
      <c r="H76" s="389"/>
      <c r="I76" s="389"/>
      <c r="J76" s="389"/>
      <c r="K76" s="389"/>
      <c r="L76" s="446" t="str">
        <f t="shared" si="0"/>
        <v/>
      </c>
      <c r="M76" s="389"/>
      <c r="N76" s="389"/>
      <c r="O76" s="389"/>
      <c r="P76" s="389"/>
      <c r="Q76" s="389"/>
      <c r="R76" s="446" t="str">
        <f t="shared" si="1"/>
        <v/>
      </c>
      <c r="S76" s="389"/>
      <c r="T76" s="389"/>
      <c r="U76" s="389"/>
      <c r="V76" s="389"/>
      <c r="W76" s="446" t="str">
        <f t="shared" si="2"/>
        <v/>
      </c>
      <c r="X76" s="389"/>
    </row>
    <row r="77" spans="3:24" s="4" customFormat="1" x14ac:dyDescent="0.25">
      <c r="C77" s="21"/>
      <c r="D77" s="162">
        <v>52</v>
      </c>
      <c r="E77" s="602"/>
      <c r="F77" s="602"/>
      <c r="G77" s="389"/>
      <c r="H77" s="389"/>
      <c r="I77" s="389"/>
      <c r="J77" s="389"/>
      <c r="K77" s="389"/>
      <c r="L77" s="446" t="str">
        <f t="shared" si="0"/>
        <v/>
      </c>
      <c r="M77" s="389"/>
      <c r="N77" s="389"/>
      <c r="O77" s="389"/>
      <c r="P77" s="389"/>
      <c r="Q77" s="389"/>
      <c r="R77" s="446" t="str">
        <f t="shared" si="1"/>
        <v/>
      </c>
      <c r="S77" s="389"/>
      <c r="T77" s="389"/>
      <c r="U77" s="389"/>
      <c r="V77" s="389"/>
      <c r="W77" s="446" t="str">
        <f t="shared" si="2"/>
        <v/>
      </c>
      <c r="X77" s="389"/>
    </row>
    <row r="78" spans="3:24" s="4" customFormat="1" x14ac:dyDescent="0.25">
      <c r="C78" s="21"/>
      <c r="D78" s="162">
        <v>53</v>
      </c>
      <c r="E78" s="602"/>
      <c r="F78" s="602"/>
      <c r="G78" s="389"/>
      <c r="H78" s="389"/>
      <c r="I78" s="389"/>
      <c r="J78" s="389"/>
      <c r="K78" s="389"/>
      <c r="L78" s="446" t="str">
        <f t="shared" si="0"/>
        <v/>
      </c>
      <c r="M78" s="389"/>
      <c r="N78" s="389"/>
      <c r="O78" s="389"/>
      <c r="P78" s="389"/>
      <c r="Q78" s="389"/>
      <c r="R78" s="446" t="str">
        <f t="shared" si="1"/>
        <v/>
      </c>
      <c r="S78" s="389"/>
      <c r="T78" s="389"/>
      <c r="U78" s="389"/>
      <c r="V78" s="389"/>
      <c r="W78" s="446" t="str">
        <f t="shared" si="2"/>
        <v/>
      </c>
      <c r="X78" s="389"/>
    </row>
    <row r="79" spans="3:24" s="4" customFormat="1" x14ac:dyDescent="0.25">
      <c r="C79" s="21"/>
      <c r="D79" s="162">
        <v>54</v>
      </c>
      <c r="E79" s="602"/>
      <c r="F79" s="602"/>
      <c r="G79" s="389"/>
      <c r="H79" s="389"/>
      <c r="I79" s="389"/>
      <c r="J79" s="389"/>
      <c r="K79" s="389"/>
      <c r="L79" s="446" t="str">
        <f t="shared" si="0"/>
        <v/>
      </c>
      <c r="M79" s="389"/>
      <c r="N79" s="389"/>
      <c r="O79" s="389"/>
      <c r="P79" s="389"/>
      <c r="Q79" s="389"/>
      <c r="R79" s="446" t="str">
        <f t="shared" si="1"/>
        <v/>
      </c>
      <c r="S79" s="389"/>
      <c r="T79" s="389"/>
      <c r="U79" s="389"/>
      <c r="V79" s="389"/>
      <c r="W79" s="446" t="str">
        <f t="shared" si="2"/>
        <v/>
      </c>
      <c r="X79" s="389"/>
    </row>
    <row r="80" spans="3:24" s="4" customFormat="1" x14ac:dyDescent="0.25">
      <c r="C80" s="21"/>
      <c r="D80" s="162">
        <v>55</v>
      </c>
      <c r="E80" s="602"/>
      <c r="F80" s="602"/>
      <c r="G80" s="389"/>
      <c r="H80" s="389"/>
      <c r="I80" s="389"/>
      <c r="J80" s="389"/>
      <c r="K80" s="389"/>
      <c r="L80" s="446" t="str">
        <f t="shared" si="0"/>
        <v/>
      </c>
      <c r="M80" s="389"/>
      <c r="N80" s="389"/>
      <c r="O80" s="389"/>
      <c r="P80" s="389"/>
      <c r="Q80" s="389"/>
      <c r="R80" s="446" t="str">
        <f t="shared" si="1"/>
        <v/>
      </c>
      <c r="S80" s="389"/>
      <c r="T80" s="389"/>
      <c r="U80" s="389"/>
      <c r="V80" s="389"/>
      <c r="W80" s="446" t="str">
        <f t="shared" si="2"/>
        <v/>
      </c>
      <c r="X80" s="389"/>
    </row>
    <row r="81" spans="3:24" s="4" customFormat="1" x14ac:dyDescent="0.25">
      <c r="C81" s="21"/>
      <c r="D81" s="162">
        <v>56</v>
      </c>
      <c r="E81" s="602"/>
      <c r="F81" s="602"/>
      <c r="G81" s="389"/>
      <c r="H81" s="389"/>
      <c r="I81" s="389"/>
      <c r="J81" s="389"/>
      <c r="K81" s="389"/>
      <c r="L81" s="446" t="str">
        <f t="shared" si="0"/>
        <v/>
      </c>
      <c r="M81" s="389"/>
      <c r="N81" s="389"/>
      <c r="O81" s="389"/>
      <c r="P81" s="389"/>
      <c r="Q81" s="389"/>
      <c r="R81" s="446" t="str">
        <f t="shared" si="1"/>
        <v/>
      </c>
      <c r="S81" s="389"/>
      <c r="T81" s="389"/>
      <c r="U81" s="389"/>
      <c r="V81" s="389"/>
      <c r="W81" s="446" t="str">
        <f t="shared" si="2"/>
        <v/>
      </c>
      <c r="X81" s="389"/>
    </row>
    <row r="82" spans="3:24" s="4" customFormat="1" x14ac:dyDescent="0.25">
      <c r="C82" s="21"/>
      <c r="D82" s="162">
        <v>57</v>
      </c>
      <c r="E82" s="602"/>
      <c r="F82" s="602"/>
      <c r="G82" s="389"/>
      <c r="H82" s="389"/>
      <c r="I82" s="389"/>
      <c r="J82" s="389"/>
      <c r="K82" s="389"/>
      <c r="L82" s="446" t="str">
        <f t="shared" si="0"/>
        <v/>
      </c>
      <c r="M82" s="389"/>
      <c r="N82" s="389"/>
      <c r="O82" s="389"/>
      <c r="P82" s="389"/>
      <c r="Q82" s="389"/>
      <c r="R82" s="446" t="str">
        <f t="shared" si="1"/>
        <v/>
      </c>
      <c r="S82" s="389"/>
      <c r="T82" s="389"/>
      <c r="U82" s="389"/>
      <c r="V82" s="389"/>
      <c r="W82" s="446" t="str">
        <f t="shared" si="2"/>
        <v/>
      </c>
      <c r="X82" s="389"/>
    </row>
    <row r="83" spans="3:24" s="4" customFormat="1" x14ac:dyDescent="0.25">
      <c r="C83" s="21"/>
      <c r="D83" s="162">
        <v>58</v>
      </c>
      <c r="E83" s="602"/>
      <c r="F83" s="602"/>
      <c r="G83" s="389"/>
      <c r="H83" s="389"/>
      <c r="I83" s="389"/>
      <c r="J83" s="389"/>
      <c r="K83" s="389"/>
      <c r="L83" s="446" t="str">
        <f t="shared" si="0"/>
        <v/>
      </c>
      <c r="M83" s="389"/>
      <c r="N83" s="389"/>
      <c r="O83" s="389"/>
      <c r="P83" s="389"/>
      <c r="Q83" s="389"/>
      <c r="R83" s="446" t="str">
        <f t="shared" si="1"/>
        <v/>
      </c>
      <c r="S83" s="389"/>
      <c r="T83" s="389"/>
      <c r="U83" s="389"/>
      <c r="V83" s="389"/>
      <c r="W83" s="446" t="str">
        <f t="shared" si="2"/>
        <v/>
      </c>
      <c r="X83" s="389"/>
    </row>
    <row r="84" spans="3:24" s="4" customFormat="1" x14ac:dyDescent="0.25">
      <c r="C84" s="21"/>
      <c r="D84" s="162">
        <v>59</v>
      </c>
      <c r="E84" s="602"/>
      <c r="F84" s="602"/>
      <c r="G84" s="389"/>
      <c r="H84" s="389"/>
      <c r="I84" s="389"/>
      <c r="J84" s="389"/>
      <c r="K84" s="389"/>
      <c r="L84" s="446" t="str">
        <f t="shared" si="0"/>
        <v/>
      </c>
      <c r="M84" s="389"/>
      <c r="N84" s="389"/>
      <c r="O84" s="389"/>
      <c r="P84" s="389"/>
      <c r="Q84" s="389"/>
      <c r="R84" s="446" t="str">
        <f t="shared" si="1"/>
        <v/>
      </c>
      <c r="S84" s="389"/>
      <c r="T84" s="389"/>
      <c r="U84" s="389"/>
      <c r="V84" s="389"/>
      <c r="W84" s="446" t="str">
        <f t="shared" si="2"/>
        <v/>
      </c>
      <c r="X84" s="389"/>
    </row>
    <row r="85" spans="3:24" s="4" customFormat="1" x14ac:dyDescent="0.25">
      <c r="C85" s="21"/>
      <c r="D85" s="162">
        <v>60</v>
      </c>
      <c r="E85" s="602"/>
      <c r="F85" s="602"/>
      <c r="G85" s="389"/>
      <c r="H85" s="389"/>
      <c r="I85" s="389"/>
      <c r="J85" s="389"/>
      <c r="K85" s="389"/>
      <c r="L85" s="446" t="str">
        <f t="shared" si="0"/>
        <v/>
      </c>
      <c r="M85" s="389"/>
      <c r="N85" s="389"/>
      <c r="O85" s="389"/>
      <c r="P85" s="389"/>
      <c r="Q85" s="389"/>
      <c r="R85" s="446" t="str">
        <f t="shared" si="1"/>
        <v/>
      </c>
      <c r="S85" s="389"/>
      <c r="T85" s="389"/>
      <c r="U85" s="389"/>
      <c r="V85" s="389"/>
      <c r="W85" s="446" t="str">
        <f t="shared" si="2"/>
        <v/>
      </c>
      <c r="X85" s="389"/>
    </row>
    <row r="86" spans="3:24" s="4" customFormat="1" x14ac:dyDescent="0.25">
      <c r="D86" s="162">
        <v>61</v>
      </c>
      <c r="E86" s="602"/>
      <c r="F86" s="602"/>
      <c r="G86" s="389"/>
      <c r="H86" s="389"/>
      <c r="I86" s="389"/>
      <c r="J86" s="389"/>
      <c r="K86" s="389"/>
      <c r="L86" s="446" t="str">
        <f t="shared" si="0"/>
        <v/>
      </c>
      <c r="M86" s="389"/>
      <c r="N86" s="389"/>
      <c r="O86" s="389"/>
      <c r="P86" s="389"/>
      <c r="Q86" s="389"/>
      <c r="R86" s="446" t="str">
        <f t="shared" si="1"/>
        <v/>
      </c>
      <c r="S86" s="389"/>
      <c r="T86" s="389"/>
      <c r="U86" s="389"/>
      <c r="V86" s="389"/>
      <c r="W86" s="446" t="str">
        <f t="shared" si="2"/>
        <v/>
      </c>
      <c r="X86" s="389"/>
    </row>
    <row r="87" spans="3:24" s="4" customFormat="1" x14ac:dyDescent="0.25">
      <c r="D87" s="162">
        <v>62</v>
      </c>
      <c r="E87" s="602"/>
      <c r="F87" s="602"/>
      <c r="G87" s="389"/>
      <c r="H87" s="389"/>
      <c r="I87" s="389"/>
      <c r="J87" s="389"/>
      <c r="K87" s="389"/>
      <c r="L87" s="446" t="str">
        <f t="shared" si="0"/>
        <v/>
      </c>
      <c r="M87" s="389"/>
      <c r="N87" s="389"/>
      <c r="O87" s="389"/>
      <c r="P87" s="389"/>
      <c r="Q87" s="389"/>
      <c r="R87" s="446" t="str">
        <f t="shared" si="1"/>
        <v/>
      </c>
      <c r="S87" s="389"/>
      <c r="T87" s="389"/>
      <c r="U87" s="389"/>
      <c r="V87" s="389"/>
      <c r="W87" s="446" t="str">
        <f t="shared" si="2"/>
        <v/>
      </c>
      <c r="X87" s="389"/>
    </row>
    <row r="88" spans="3:24" s="4" customFormat="1" x14ac:dyDescent="0.25">
      <c r="D88" s="162">
        <v>63</v>
      </c>
      <c r="E88" s="602"/>
      <c r="F88" s="602"/>
      <c r="G88" s="389"/>
      <c r="H88" s="389"/>
      <c r="I88" s="389"/>
      <c r="J88" s="389"/>
      <c r="K88" s="389"/>
      <c r="L88" s="446" t="str">
        <f t="shared" si="0"/>
        <v/>
      </c>
      <c r="M88" s="389"/>
      <c r="N88" s="389"/>
      <c r="O88" s="389"/>
      <c r="P88" s="389"/>
      <c r="Q88" s="389"/>
      <c r="R88" s="446" t="str">
        <f t="shared" si="1"/>
        <v/>
      </c>
      <c r="S88" s="389"/>
      <c r="T88" s="389"/>
      <c r="U88" s="389"/>
      <c r="V88" s="389"/>
      <c r="W88" s="446" t="str">
        <f t="shared" si="2"/>
        <v/>
      </c>
      <c r="X88" s="389"/>
    </row>
    <row r="89" spans="3:24" s="4" customFormat="1" x14ac:dyDescent="0.25">
      <c r="D89" s="162">
        <v>64</v>
      </c>
      <c r="E89" s="602"/>
      <c r="F89" s="602"/>
      <c r="G89" s="389"/>
      <c r="H89" s="389"/>
      <c r="I89" s="389"/>
      <c r="J89" s="389"/>
      <c r="K89" s="389"/>
      <c r="L89" s="446" t="str">
        <f t="shared" si="0"/>
        <v/>
      </c>
      <c r="M89" s="389"/>
      <c r="N89" s="389"/>
      <c r="O89" s="389"/>
      <c r="P89" s="389"/>
      <c r="Q89" s="389"/>
      <c r="R89" s="446" t="str">
        <f t="shared" si="1"/>
        <v/>
      </c>
      <c r="S89" s="389"/>
      <c r="T89" s="389"/>
      <c r="U89" s="389"/>
      <c r="V89" s="389"/>
      <c r="W89" s="446" t="str">
        <f t="shared" si="2"/>
        <v/>
      </c>
      <c r="X89" s="389"/>
    </row>
    <row r="90" spans="3:24" s="4" customFormat="1" x14ac:dyDescent="0.25">
      <c r="D90" s="162">
        <v>65</v>
      </c>
      <c r="E90" s="602"/>
      <c r="F90" s="602"/>
      <c r="G90" s="389"/>
      <c r="H90" s="389"/>
      <c r="I90" s="389"/>
      <c r="J90" s="389"/>
      <c r="K90" s="389"/>
      <c r="L90" s="446" t="str">
        <f t="shared" si="0"/>
        <v/>
      </c>
      <c r="M90" s="389"/>
      <c r="N90" s="389"/>
      <c r="O90" s="389"/>
      <c r="P90" s="389"/>
      <c r="Q90" s="389"/>
      <c r="R90" s="446" t="str">
        <f t="shared" si="1"/>
        <v/>
      </c>
      <c r="S90" s="389"/>
      <c r="T90" s="389"/>
      <c r="U90" s="389"/>
      <c r="V90" s="389"/>
      <c r="W90" s="446" t="str">
        <f t="shared" si="2"/>
        <v/>
      </c>
      <c r="X90" s="389"/>
    </row>
    <row r="91" spans="3:24" s="4" customFormat="1" x14ac:dyDescent="0.25">
      <c r="D91" s="162">
        <v>66</v>
      </c>
      <c r="E91" s="602"/>
      <c r="F91" s="602"/>
      <c r="G91" s="389"/>
      <c r="H91" s="389"/>
      <c r="I91" s="389"/>
      <c r="J91" s="389"/>
      <c r="K91" s="389"/>
      <c r="L91" s="446" t="str">
        <f t="shared" si="0"/>
        <v/>
      </c>
      <c r="M91" s="389"/>
      <c r="N91" s="389"/>
      <c r="O91" s="389"/>
      <c r="P91" s="389"/>
      <c r="Q91" s="389"/>
      <c r="R91" s="446" t="str">
        <f t="shared" si="1"/>
        <v/>
      </c>
      <c r="S91" s="389"/>
      <c r="T91" s="389"/>
      <c r="U91" s="389"/>
      <c r="V91" s="389"/>
      <c r="W91" s="446" t="str">
        <f t="shared" si="2"/>
        <v/>
      </c>
      <c r="X91" s="389"/>
    </row>
    <row r="92" spans="3:24" s="4" customFormat="1" x14ac:dyDescent="0.25">
      <c r="D92" s="162">
        <v>67</v>
      </c>
      <c r="E92" s="602"/>
      <c r="F92" s="602"/>
      <c r="G92" s="389"/>
      <c r="H92" s="389"/>
      <c r="I92" s="389"/>
      <c r="J92" s="389"/>
      <c r="K92" s="389"/>
      <c r="L92" s="446" t="str">
        <f t="shared" ref="L92:L155" si="3">IF(E92="","",SUM(G92:K92))</f>
        <v/>
      </c>
      <c r="M92" s="389"/>
      <c r="N92" s="389"/>
      <c r="O92" s="389"/>
      <c r="P92" s="389"/>
      <c r="Q92" s="389"/>
      <c r="R92" s="446" t="str">
        <f t="shared" ref="R92:R155" si="4">IF(E92="","",SUM(M92:Q92))</f>
        <v/>
      </c>
      <c r="S92" s="389"/>
      <c r="T92" s="389"/>
      <c r="U92" s="389"/>
      <c r="V92" s="389"/>
      <c r="W92" s="446" t="str">
        <f t="shared" ref="W92:W155" si="5">IF(E92="","",SUM(S92:V92))</f>
        <v/>
      </c>
      <c r="X92" s="389"/>
    </row>
    <row r="93" spans="3:24" s="4" customFormat="1" x14ac:dyDescent="0.25">
      <c r="D93" s="162">
        <v>68</v>
      </c>
      <c r="E93" s="602"/>
      <c r="F93" s="602"/>
      <c r="G93" s="389"/>
      <c r="H93" s="389"/>
      <c r="I93" s="389"/>
      <c r="J93" s="389"/>
      <c r="K93" s="389"/>
      <c r="L93" s="446" t="str">
        <f t="shared" si="3"/>
        <v/>
      </c>
      <c r="M93" s="389"/>
      <c r="N93" s="389"/>
      <c r="O93" s="389"/>
      <c r="P93" s="389"/>
      <c r="Q93" s="389"/>
      <c r="R93" s="446" t="str">
        <f t="shared" si="4"/>
        <v/>
      </c>
      <c r="S93" s="389"/>
      <c r="T93" s="389"/>
      <c r="U93" s="389"/>
      <c r="V93" s="389"/>
      <c r="W93" s="446" t="str">
        <f t="shared" si="5"/>
        <v/>
      </c>
      <c r="X93" s="389"/>
    </row>
    <row r="94" spans="3:24" s="4" customFormat="1" x14ac:dyDescent="0.25">
      <c r="D94" s="162">
        <v>69</v>
      </c>
      <c r="E94" s="602"/>
      <c r="F94" s="602"/>
      <c r="G94" s="389"/>
      <c r="H94" s="389"/>
      <c r="I94" s="389"/>
      <c r="J94" s="389"/>
      <c r="K94" s="389"/>
      <c r="L94" s="446" t="str">
        <f t="shared" si="3"/>
        <v/>
      </c>
      <c r="M94" s="389"/>
      <c r="N94" s="389"/>
      <c r="O94" s="389"/>
      <c r="P94" s="389"/>
      <c r="Q94" s="389"/>
      <c r="R94" s="446" t="str">
        <f t="shared" si="4"/>
        <v/>
      </c>
      <c r="S94" s="389"/>
      <c r="T94" s="389"/>
      <c r="U94" s="389"/>
      <c r="V94" s="389"/>
      <c r="W94" s="446" t="str">
        <f t="shared" si="5"/>
        <v/>
      </c>
      <c r="X94" s="389"/>
    </row>
    <row r="95" spans="3:24" s="4" customFormat="1" x14ac:dyDescent="0.25">
      <c r="D95" s="162">
        <v>70</v>
      </c>
      <c r="E95" s="602"/>
      <c r="F95" s="602"/>
      <c r="G95" s="389"/>
      <c r="H95" s="389"/>
      <c r="I95" s="389"/>
      <c r="J95" s="389"/>
      <c r="K95" s="389"/>
      <c r="L95" s="446" t="str">
        <f t="shared" si="3"/>
        <v/>
      </c>
      <c r="M95" s="389"/>
      <c r="N95" s="389"/>
      <c r="O95" s="389"/>
      <c r="P95" s="389"/>
      <c r="Q95" s="389"/>
      <c r="R95" s="446" t="str">
        <f t="shared" si="4"/>
        <v/>
      </c>
      <c r="S95" s="389"/>
      <c r="T95" s="389"/>
      <c r="U95" s="389"/>
      <c r="V95" s="389"/>
      <c r="W95" s="446" t="str">
        <f t="shared" si="5"/>
        <v/>
      </c>
      <c r="X95" s="389"/>
    </row>
    <row r="96" spans="3:24" s="4" customFormat="1" x14ac:dyDescent="0.25">
      <c r="D96" s="162">
        <v>71</v>
      </c>
      <c r="E96" s="602"/>
      <c r="F96" s="602"/>
      <c r="G96" s="389"/>
      <c r="H96" s="389"/>
      <c r="I96" s="389"/>
      <c r="J96" s="389"/>
      <c r="K96" s="389"/>
      <c r="L96" s="446" t="str">
        <f t="shared" si="3"/>
        <v/>
      </c>
      <c r="M96" s="389"/>
      <c r="N96" s="389"/>
      <c r="O96" s="389"/>
      <c r="P96" s="389"/>
      <c r="Q96" s="389"/>
      <c r="R96" s="446" t="str">
        <f t="shared" si="4"/>
        <v/>
      </c>
      <c r="S96" s="389"/>
      <c r="T96" s="389"/>
      <c r="U96" s="389"/>
      <c r="V96" s="389"/>
      <c r="W96" s="446" t="str">
        <f t="shared" si="5"/>
        <v/>
      </c>
      <c r="X96" s="389"/>
    </row>
    <row r="97" spans="4:24" s="4" customFormat="1" x14ac:dyDescent="0.25">
      <c r="D97" s="162">
        <v>72</v>
      </c>
      <c r="E97" s="602"/>
      <c r="F97" s="602"/>
      <c r="G97" s="389"/>
      <c r="H97" s="389"/>
      <c r="I97" s="389"/>
      <c r="J97" s="389"/>
      <c r="K97" s="389"/>
      <c r="L97" s="446" t="str">
        <f t="shared" si="3"/>
        <v/>
      </c>
      <c r="M97" s="389"/>
      <c r="N97" s="389"/>
      <c r="O97" s="389"/>
      <c r="P97" s="389"/>
      <c r="Q97" s="389"/>
      <c r="R97" s="446" t="str">
        <f t="shared" si="4"/>
        <v/>
      </c>
      <c r="S97" s="389"/>
      <c r="T97" s="389"/>
      <c r="U97" s="389"/>
      <c r="V97" s="389"/>
      <c r="W97" s="446" t="str">
        <f t="shared" si="5"/>
        <v/>
      </c>
      <c r="X97" s="389"/>
    </row>
    <row r="98" spans="4:24" s="4" customFormat="1" x14ac:dyDescent="0.25">
      <c r="D98" s="162">
        <v>73</v>
      </c>
      <c r="E98" s="602"/>
      <c r="F98" s="602"/>
      <c r="G98" s="389"/>
      <c r="H98" s="389"/>
      <c r="I98" s="389"/>
      <c r="J98" s="389"/>
      <c r="K98" s="389"/>
      <c r="L98" s="446" t="str">
        <f t="shared" si="3"/>
        <v/>
      </c>
      <c r="M98" s="389"/>
      <c r="N98" s="389"/>
      <c r="O98" s="389"/>
      <c r="P98" s="389"/>
      <c r="Q98" s="389"/>
      <c r="R98" s="446" t="str">
        <f t="shared" si="4"/>
        <v/>
      </c>
      <c r="S98" s="389"/>
      <c r="T98" s="389"/>
      <c r="U98" s="389"/>
      <c r="V98" s="389"/>
      <c r="W98" s="446" t="str">
        <f t="shared" si="5"/>
        <v/>
      </c>
      <c r="X98" s="389"/>
    </row>
    <row r="99" spans="4:24" s="4" customFormat="1" x14ac:dyDescent="0.25">
      <c r="D99" s="162">
        <v>74</v>
      </c>
      <c r="E99" s="602"/>
      <c r="F99" s="602"/>
      <c r="G99" s="389"/>
      <c r="H99" s="389"/>
      <c r="I99" s="389"/>
      <c r="J99" s="389"/>
      <c r="K99" s="389"/>
      <c r="L99" s="446" t="str">
        <f t="shared" si="3"/>
        <v/>
      </c>
      <c r="M99" s="389"/>
      <c r="N99" s="389"/>
      <c r="O99" s="389"/>
      <c r="P99" s="389"/>
      <c r="Q99" s="389"/>
      <c r="R99" s="446" t="str">
        <f t="shared" si="4"/>
        <v/>
      </c>
      <c r="S99" s="389"/>
      <c r="T99" s="389"/>
      <c r="U99" s="389"/>
      <c r="V99" s="389"/>
      <c r="W99" s="446" t="str">
        <f t="shared" si="5"/>
        <v/>
      </c>
      <c r="X99" s="389"/>
    </row>
    <row r="100" spans="4:24" s="4" customFormat="1" x14ac:dyDescent="0.25">
      <c r="D100" s="162">
        <v>75</v>
      </c>
      <c r="E100" s="602"/>
      <c r="F100" s="602"/>
      <c r="G100" s="389"/>
      <c r="H100" s="389"/>
      <c r="I100" s="389"/>
      <c r="J100" s="389"/>
      <c r="K100" s="389"/>
      <c r="L100" s="446" t="str">
        <f t="shared" si="3"/>
        <v/>
      </c>
      <c r="M100" s="389"/>
      <c r="N100" s="389"/>
      <c r="O100" s="389"/>
      <c r="P100" s="389"/>
      <c r="Q100" s="389"/>
      <c r="R100" s="446" t="str">
        <f t="shared" si="4"/>
        <v/>
      </c>
      <c r="S100" s="389"/>
      <c r="T100" s="389"/>
      <c r="U100" s="389"/>
      <c r="V100" s="389"/>
      <c r="W100" s="446" t="str">
        <f t="shared" si="5"/>
        <v/>
      </c>
      <c r="X100" s="389"/>
    </row>
    <row r="101" spans="4:24" s="4" customFormat="1" x14ac:dyDescent="0.25">
      <c r="D101" s="162">
        <v>76</v>
      </c>
      <c r="E101" s="602"/>
      <c r="F101" s="602"/>
      <c r="G101" s="389"/>
      <c r="H101" s="389"/>
      <c r="I101" s="389"/>
      <c r="J101" s="389"/>
      <c r="K101" s="389"/>
      <c r="L101" s="446" t="str">
        <f t="shared" si="3"/>
        <v/>
      </c>
      <c r="M101" s="389"/>
      <c r="N101" s="389"/>
      <c r="O101" s="389"/>
      <c r="P101" s="389"/>
      <c r="Q101" s="389"/>
      <c r="R101" s="446" t="str">
        <f t="shared" si="4"/>
        <v/>
      </c>
      <c r="S101" s="389"/>
      <c r="T101" s="389"/>
      <c r="U101" s="389"/>
      <c r="V101" s="389"/>
      <c r="W101" s="446" t="str">
        <f t="shared" si="5"/>
        <v/>
      </c>
      <c r="X101" s="389"/>
    </row>
    <row r="102" spans="4:24" s="4" customFormat="1" x14ac:dyDescent="0.25">
      <c r="D102" s="162">
        <v>77</v>
      </c>
      <c r="E102" s="602"/>
      <c r="F102" s="602"/>
      <c r="G102" s="389"/>
      <c r="H102" s="389"/>
      <c r="I102" s="389"/>
      <c r="J102" s="389"/>
      <c r="K102" s="389"/>
      <c r="L102" s="446" t="str">
        <f t="shared" si="3"/>
        <v/>
      </c>
      <c r="M102" s="389"/>
      <c r="N102" s="389"/>
      <c r="O102" s="389"/>
      <c r="P102" s="389"/>
      <c r="Q102" s="389"/>
      <c r="R102" s="446" t="str">
        <f t="shared" si="4"/>
        <v/>
      </c>
      <c r="S102" s="389"/>
      <c r="T102" s="389"/>
      <c r="U102" s="389"/>
      <c r="V102" s="389"/>
      <c r="W102" s="446" t="str">
        <f t="shared" si="5"/>
        <v/>
      </c>
      <c r="X102" s="389"/>
    </row>
    <row r="103" spans="4:24" s="4" customFormat="1" x14ac:dyDescent="0.25">
      <c r="D103" s="162">
        <v>78</v>
      </c>
      <c r="E103" s="602"/>
      <c r="F103" s="602"/>
      <c r="G103" s="389"/>
      <c r="H103" s="389"/>
      <c r="I103" s="389"/>
      <c r="J103" s="389"/>
      <c r="K103" s="389"/>
      <c r="L103" s="446" t="str">
        <f t="shared" si="3"/>
        <v/>
      </c>
      <c r="M103" s="389"/>
      <c r="N103" s="389"/>
      <c r="O103" s="389"/>
      <c r="P103" s="389"/>
      <c r="Q103" s="389"/>
      <c r="R103" s="446" t="str">
        <f t="shared" si="4"/>
        <v/>
      </c>
      <c r="S103" s="389"/>
      <c r="T103" s="389"/>
      <c r="U103" s="389"/>
      <c r="V103" s="389"/>
      <c r="W103" s="446" t="str">
        <f t="shared" si="5"/>
        <v/>
      </c>
      <c r="X103" s="389"/>
    </row>
    <row r="104" spans="4:24" s="4" customFormat="1" x14ac:dyDescent="0.25">
      <c r="D104" s="162">
        <v>79</v>
      </c>
      <c r="E104" s="602"/>
      <c r="F104" s="602"/>
      <c r="G104" s="389"/>
      <c r="H104" s="389"/>
      <c r="I104" s="389"/>
      <c r="J104" s="389"/>
      <c r="K104" s="389"/>
      <c r="L104" s="446" t="str">
        <f t="shared" si="3"/>
        <v/>
      </c>
      <c r="M104" s="389"/>
      <c r="N104" s="389"/>
      <c r="O104" s="389"/>
      <c r="P104" s="389"/>
      <c r="Q104" s="389"/>
      <c r="R104" s="446" t="str">
        <f t="shared" si="4"/>
        <v/>
      </c>
      <c r="S104" s="389"/>
      <c r="T104" s="389"/>
      <c r="U104" s="389"/>
      <c r="V104" s="389"/>
      <c r="W104" s="446" t="str">
        <f t="shared" si="5"/>
        <v/>
      </c>
      <c r="X104" s="389"/>
    </row>
    <row r="105" spans="4:24" s="4" customFormat="1" x14ac:dyDescent="0.25">
      <c r="D105" s="162">
        <v>80</v>
      </c>
      <c r="E105" s="602"/>
      <c r="F105" s="602"/>
      <c r="G105" s="389"/>
      <c r="H105" s="389"/>
      <c r="I105" s="389"/>
      <c r="J105" s="389"/>
      <c r="K105" s="389"/>
      <c r="L105" s="446" t="str">
        <f t="shared" si="3"/>
        <v/>
      </c>
      <c r="M105" s="389"/>
      <c r="N105" s="389"/>
      <c r="O105" s="389"/>
      <c r="P105" s="389"/>
      <c r="Q105" s="389"/>
      <c r="R105" s="446" t="str">
        <f t="shared" si="4"/>
        <v/>
      </c>
      <c r="S105" s="389"/>
      <c r="T105" s="389"/>
      <c r="U105" s="389"/>
      <c r="V105" s="389"/>
      <c r="W105" s="446" t="str">
        <f t="shared" si="5"/>
        <v/>
      </c>
      <c r="X105" s="389"/>
    </row>
    <row r="106" spans="4:24" s="4" customFormat="1" x14ac:dyDescent="0.25">
      <c r="D106" s="162">
        <v>81</v>
      </c>
      <c r="E106" s="602"/>
      <c r="F106" s="602"/>
      <c r="G106" s="389"/>
      <c r="H106" s="389"/>
      <c r="I106" s="389"/>
      <c r="J106" s="389"/>
      <c r="K106" s="389"/>
      <c r="L106" s="446" t="str">
        <f t="shared" si="3"/>
        <v/>
      </c>
      <c r="M106" s="389"/>
      <c r="N106" s="389"/>
      <c r="O106" s="389"/>
      <c r="P106" s="389"/>
      <c r="Q106" s="389"/>
      <c r="R106" s="446" t="str">
        <f t="shared" si="4"/>
        <v/>
      </c>
      <c r="S106" s="389"/>
      <c r="T106" s="389"/>
      <c r="U106" s="389"/>
      <c r="V106" s="389"/>
      <c r="W106" s="446" t="str">
        <f t="shared" si="5"/>
        <v/>
      </c>
      <c r="X106" s="389"/>
    </row>
    <row r="107" spans="4:24" s="4" customFormat="1" x14ac:dyDescent="0.25">
      <c r="D107" s="162">
        <v>82</v>
      </c>
      <c r="E107" s="602"/>
      <c r="F107" s="602"/>
      <c r="G107" s="389"/>
      <c r="H107" s="389"/>
      <c r="I107" s="389"/>
      <c r="J107" s="389"/>
      <c r="K107" s="389"/>
      <c r="L107" s="446" t="str">
        <f t="shared" si="3"/>
        <v/>
      </c>
      <c r="M107" s="389"/>
      <c r="N107" s="389"/>
      <c r="O107" s="389"/>
      <c r="P107" s="389"/>
      <c r="Q107" s="389"/>
      <c r="R107" s="446" t="str">
        <f t="shared" si="4"/>
        <v/>
      </c>
      <c r="S107" s="389"/>
      <c r="T107" s="389"/>
      <c r="U107" s="389"/>
      <c r="V107" s="389"/>
      <c r="W107" s="446" t="str">
        <f t="shared" si="5"/>
        <v/>
      </c>
      <c r="X107" s="389"/>
    </row>
    <row r="108" spans="4:24" s="4" customFormat="1" x14ac:dyDescent="0.25">
      <c r="D108" s="162">
        <v>83</v>
      </c>
      <c r="E108" s="602"/>
      <c r="F108" s="602"/>
      <c r="G108" s="389"/>
      <c r="H108" s="389"/>
      <c r="I108" s="389"/>
      <c r="J108" s="389"/>
      <c r="K108" s="389"/>
      <c r="L108" s="446" t="str">
        <f t="shared" si="3"/>
        <v/>
      </c>
      <c r="M108" s="389"/>
      <c r="N108" s="389"/>
      <c r="O108" s="389"/>
      <c r="P108" s="389"/>
      <c r="Q108" s="389"/>
      <c r="R108" s="446" t="str">
        <f t="shared" si="4"/>
        <v/>
      </c>
      <c r="S108" s="389"/>
      <c r="T108" s="389"/>
      <c r="U108" s="389"/>
      <c r="V108" s="389"/>
      <c r="W108" s="446" t="str">
        <f t="shared" si="5"/>
        <v/>
      </c>
      <c r="X108" s="389"/>
    </row>
    <row r="109" spans="4:24" s="4" customFormat="1" x14ac:dyDescent="0.25">
      <c r="D109" s="162">
        <v>84</v>
      </c>
      <c r="E109" s="602"/>
      <c r="F109" s="602"/>
      <c r="G109" s="389"/>
      <c r="H109" s="389"/>
      <c r="I109" s="389"/>
      <c r="J109" s="389"/>
      <c r="K109" s="389"/>
      <c r="L109" s="446" t="str">
        <f t="shared" si="3"/>
        <v/>
      </c>
      <c r="M109" s="389"/>
      <c r="N109" s="389"/>
      <c r="O109" s="389"/>
      <c r="P109" s="389"/>
      <c r="Q109" s="389"/>
      <c r="R109" s="446" t="str">
        <f t="shared" si="4"/>
        <v/>
      </c>
      <c r="S109" s="389"/>
      <c r="T109" s="389"/>
      <c r="U109" s="389"/>
      <c r="V109" s="389"/>
      <c r="W109" s="446" t="str">
        <f t="shared" si="5"/>
        <v/>
      </c>
      <c r="X109" s="389"/>
    </row>
    <row r="110" spans="4:24" s="4" customFormat="1" x14ac:dyDescent="0.25">
      <c r="D110" s="162">
        <v>85</v>
      </c>
      <c r="E110" s="602"/>
      <c r="F110" s="602"/>
      <c r="G110" s="389"/>
      <c r="H110" s="389"/>
      <c r="I110" s="389"/>
      <c r="J110" s="389"/>
      <c r="K110" s="389"/>
      <c r="L110" s="446" t="str">
        <f t="shared" si="3"/>
        <v/>
      </c>
      <c r="M110" s="389"/>
      <c r="N110" s="389"/>
      <c r="O110" s="389"/>
      <c r="P110" s="389"/>
      <c r="Q110" s="389"/>
      <c r="R110" s="446" t="str">
        <f t="shared" si="4"/>
        <v/>
      </c>
      <c r="S110" s="389"/>
      <c r="T110" s="389"/>
      <c r="U110" s="389"/>
      <c r="V110" s="389"/>
      <c r="W110" s="446" t="str">
        <f t="shared" si="5"/>
        <v/>
      </c>
      <c r="X110" s="389"/>
    </row>
    <row r="111" spans="4:24" s="4" customFormat="1" x14ac:dyDescent="0.25">
      <c r="D111" s="162">
        <v>86</v>
      </c>
      <c r="E111" s="602"/>
      <c r="F111" s="602"/>
      <c r="G111" s="389"/>
      <c r="H111" s="389"/>
      <c r="I111" s="389"/>
      <c r="J111" s="389"/>
      <c r="K111" s="389"/>
      <c r="L111" s="446" t="str">
        <f t="shared" si="3"/>
        <v/>
      </c>
      <c r="M111" s="389"/>
      <c r="N111" s="389"/>
      <c r="O111" s="389"/>
      <c r="P111" s="389"/>
      <c r="Q111" s="389"/>
      <c r="R111" s="446" t="str">
        <f t="shared" si="4"/>
        <v/>
      </c>
      <c r="S111" s="389"/>
      <c r="T111" s="389"/>
      <c r="U111" s="389"/>
      <c r="V111" s="389"/>
      <c r="W111" s="446" t="str">
        <f t="shared" si="5"/>
        <v/>
      </c>
      <c r="X111" s="389"/>
    </row>
    <row r="112" spans="4:24" s="4" customFormat="1" x14ac:dyDescent="0.25">
      <c r="D112" s="162">
        <v>87</v>
      </c>
      <c r="E112" s="602"/>
      <c r="F112" s="602"/>
      <c r="G112" s="389"/>
      <c r="H112" s="389"/>
      <c r="I112" s="389"/>
      <c r="J112" s="389"/>
      <c r="K112" s="389"/>
      <c r="L112" s="446" t="str">
        <f t="shared" si="3"/>
        <v/>
      </c>
      <c r="M112" s="389"/>
      <c r="N112" s="389"/>
      <c r="O112" s="389"/>
      <c r="P112" s="389"/>
      <c r="Q112" s="389"/>
      <c r="R112" s="446" t="str">
        <f t="shared" si="4"/>
        <v/>
      </c>
      <c r="S112" s="389"/>
      <c r="T112" s="389"/>
      <c r="U112" s="389"/>
      <c r="V112" s="389"/>
      <c r="W112" s="446" t="str">
        <f t="shared" si="5"/>
        <v/>
      </c>
      <c r="X112" s="389"/>
    </row>
    <row r="113" spans="4:24" s="4" customFormat="1" x14ac:dyDescent="0.25">
      <c r="D113" s="162">
        <v>88</v>
      </c>
      <c r="E113" s="602"/>
      <c r="F113" s="602"/>
      <c r="G113" s="389"/>
      <c r="H113" s="389"/>
      <c r="I113" s="389"/>
      <c r="J113" s="389"/>
      <c r="K113" s="389"/>
      <c r="L113" s="446" t="str">
        <f t="shared" si="3"/>
        <v/>
      </c>
      <c r="M113" s="389"/>
      <c r="N113" s="389"/>
      <c r="O113" s="389"/>
      <c r="P113" s="389"/>
      <c r="Q113" s="389"/>
      <c r="R113" s="446" t="str">
        <f t="shared" si="4"/>
        <v/>
      </c>
      <c r="S113" s="389"/>
      <c r="T113" s="389"/>
      <c r="U113" s="389"/>
      <c r="V113" s="389"/>
      <c r="W113" s="446" t="str">
        <f t="shared" si="5"/>
        <v/>
      </c>
      <c r="X113" s="389"/>
    </row>
    <row r="114" spans="4:24" s="4" customFormat="1" x14ac:dyDescent="0.25">
      <c r="D114" s="162">
        <v>89</v>
      </c>
      <c r="E114" s="602"/>
      <c r="F114" s="602"/>
      <c r="G114" s="389"/>
      <c r="H114" s="389"/>
      <c r="I114" s="389"/>
      <c r="J114" s="389"/>
      <c r="K114" s="389"/>
      <c r="L114" s="446" t="str">
        <f t="shared" si="3"/>
        <v/>
      </c>
      <c r="M114" s="389"/>
      <c r="N114" s="389"/>
      <c r="O114" s="389"/>
      <c r="P114" s="389"/>
      <c r="Q114" s="389"/>
      <c r="R114" s="446" t="str">
        <f t="shared" si="4"/>
        <v/>
      </c>
      <c r="S114" s="389"/>
      <c r="T114" s="389"/>
      <c r="U114" s="389"/>
      <c r="V114" s="389"/>
      <c r="W114" s="446" t="str">
        <f t="shared" si="5"/>
        <v/>
      </c>
      <c r="X114" s="389"/>
    </row>
    <row r="115" spans="4:24" s="4" customFormat="1" x14ac:dyDescent="0.25">
      <c r="D115" s="162">
        <v>90</v>
      </c>
      <c r="E115" s="602"/>
      <c r="F115" s="602"/>
      <c r="G115" s="389"/>
      <c r="H115" s="389"/>
      <c r="I115" s="389"/>
      <c r="J115" s="389"/>
      <c r="K115" s="389"/>
      <c r="L115" s="446" t="str">
        <f t="shared" si="3"/>
        <v/>
      </c>
      <c r="M115" s="389"/>
      <c r="N115" s="389"/>
      <c r="O115" s="389"/>
      <c r="P115" s="389"/>
      <c r="Q115" s="389"/>
      <c r="R115" s="446" t="str">
        <f t="shared" si="4"/>
        <v/>
      </c>
      <c r="S115" s="389"/>
      <c r="T115" s="389"/>
      <c r="U115" s="389"/>
      <c r="V115" s="389"/>
      <c r="W115" s="446" t="str">
        <f t="shared" si="5"/>
        <v/>
      </c>
      <c r="X115" s="389"/>
    </row>
    <row r="116" spans="4:24" s="4" customFormat="1" x14ac:dyDescent="0.25">
      <c r="D116" s="162">
        <v>91</v>
      </c>
      <c r="E116" s="602"/>
      <c r="F116" s="602"/>
      <c r="G116" s="389"/>
      <c r="H116" s="389"/>
      <c r="I116" s="389"/>
      <c r="J116" s="389"/>
      <c r="K116" s="389"/>
      <c r="L116" s="446" t="str">
        <f t="shared" si="3"/>
        <v/>
      </c>
      <c r="M116" s="389"/>
      <c r="N116" s="389"/>
      <c r="O116" s="389"/>
      <c r="P116" s="389"/>
      <c r="Q116" s="389"/>
      <c r="R116" s="446" t="str">
        <f t="shared" si="4"/>
        <v/>
      </c>
      <c r="S116" s="389"/>
      <c r="T116" s="389"/>
      <c r="U116" s="389"/>
      <c r="V116" s="389"/>
      <c r="W116" s="446" t="str">
        <f t="shared" si="5"/>
        <v/>
      </c>
      <c r="X116" s="389"/>
    </row>
    <row r="117" spans="4:24" s="4" customFormat="1" x14ac:dyDescent="0.25">
      <c r="D117" s="162">
        <v>92</v>
      </c>
      <c r="E117" s="602"/>
      <c r="F117" s="602"/>
      <c r="G117" s="389"/>
      <c r="H117" s="389"/>
      <c r="I117" s="389"/>
      <c r="J117" s="389"/>
      <c r="K117" s="389"/>
      <c r="L117" s="446" t="str">
        <f t="shared" si="3"/>
        <v/>
      </c>
      <c r="M117" s="389"/>
      <c r="N117" s="389"/>
      <c r="O117" s="389"/>
      <c r="P117" s="389"/>
      <c r="Q117" s="389"/>
      <c r="R117" s="446" t="str">
        <f t="shared" si="4"/>
        <v/>
      </c>
      <c r="S117" s="389"/>
      <c r="T117" s="389"/>
      <c r="U117" s="389"/>
      <c r="V117" s="389"/>
      <c r="W117" s="446" t="str">
        <f t="shared" si="5"/>
        <v/>
      </c>
      <c r="X117" s="389"/>
    </row>
    <row r="118" spans="4:24" s="4" customFormat="1" x14ac:dyDescent="0.25">
      <c r="D118" s="162">
        <v>93</v>
      </c>
      <c r="E118" s="602"/>
      <c r="F118" s="602"/>
      <c r="G118" s="389"/>
      <c r="H118" s="389"/>
      <c r="I118" s="389"/>
      <c r="J118" s="389"/>
      <c r="K118" s="389"/>
      <c r="L118" s="446" t="str">
        <f t="shared" si="3"/>
        <v/>
      </c>
      <c r="M118" s="389"/>
      <c r="N118" s="389"/>
      <c r="O118" s="389"/>
      <c r="P118" s="389"/>
      <c r="Q118" s="389"/>
      <c r="R118" s="446" t="str">
        <f t="shared" si="4"/>
        <v/>
      </c>
      <c r="S118" s="389"/>
      <c r="T118" s="389"/>
      <c r="U118" s="389"/>
      <c r="V118" s="389"/>
      <c r="W118" s="446" t="str">
        <f t="shared" si="5"/>
        <v/>
      </c>
      <c r="X118" s="389"/>
    </row>
    <row r="119" spans="4:24" s="4" customFormat="1" x14ac:dyDescent="0.25">
      <c r="D119" s="162">
        <v>94</v>
      </c>
      <c r="E119" s="602"/>
      <c r="F119" s="602"/>
      <c r="G119" s="389"/>
      <c r="H119" s="389"/>
      <c r="I119" s="389"/>
      <c r="J119" s="389"/>
      <c r="K119" s="389"/>
      <c r="L119" s="446" t="str">
        <f t="shared" si="3"/>
        <v/>
      </c>
      <c r="M119" s="389"/>
      <c r="N119" s="389"/>
      <c r="O119" s="389"/>
      <c r="P119" s="389"/>
      <c r="Q119" s="389"/>
      <c r="R119" s="446" t="str">
        <f t="shared" si="4"/>
        <v/>
      </c>
      <c r="S119" s="389"/>
      <c r="T119" s="389"/>
      <c r="U119" s="389"/>
      <c r="V119" s="389"/>
      <c r="W119" s="446" t="str">
        <f t="shared" si="5"/>
        <v/>
      </c>
      <c r="X119" s="389"/>
    </row>
    <row r="120" spans="4:24" s="4" customFormat="1" x14ac:dyDescent="0.25">
      <c r="D120" s="162">
        <v>95</v>
      </c>
      <c r="E120" s="602"/>
      <c r="F120" s="602"/>
      <c r="G120" s="389"/>
      <c r="H120" s="389"/>
      <c r="I120" s="389"/>
      <c r="J120" s="389"/>
      <c r="K120" s="389"/>
      <c r="L120" s="446" t="str">
        <f t="shared" si="3"/>
        <v/>
      </c>
      <c r="M120" s="389"/>
      <c r="N120" s="389"/>
      <c r="O120" s="389"/>
      <c r="P120" s="389"/>
      <c r="Q120" s="389"/>
      <c r="R120" s="446" t="str">
        <f t="shared" si="4"/>
        <v/>
      </c>
      <c r="S120" s="389"/>
      <c r="T120" s="389"/>
      <c r="U120" s="389"/>
      <c r="V120" s="389"/>
      <c r="W120" s="446" t="str">
        <f t="shared" si="5"/>
        <v/>
      </c>
      <c r="X120" s="389"/>
    </row>
    <row r="121" spans="4:24" s="4" customFormat="1" x14ac:dyDescent="0.25">
      <c r="D121" s="162">
        <v>96</v>
      </c>
      <c r="E121" s="602"/>
      <c r="F121" s="602"/>
      <c r="G121" s="389"/>
      <c r="H121" s="389"/>
      <c r="I121" s="389"/>
      <c r="J121" s="389"/>
      <c r="K121" s="389"/>
      <c r="L121" s="446" t="str">
        <f t="shared" si="3"/>
        <v/>
      </c>
      <c r="M121" s="389"/>
      <c r="N121" s="389"/>
      <c r="O121" s="389"/>
      <c r="P121" s="389"/>
      <c r="Q121" s="389"/>
      <c r="R121" s="446" t="str">
        <f t="shared" si="4"/>
        <v/>
      </c>
      <c r="S121" s="389"/>
      <c r="T121" s="389"/>
      <c r="U121" s="389"/>
      <c r="V121" s="389"/>
      <c r="W121" s="446" t="str">
        <f t="shared" si="5"/>
        <v/>
      </c>
      <c r="X121" s="389"/>
    </row>
    <row r="122" spans="4:24" s="4" customFormat="1" x14ac:dyDescent="0.25">
      <c r="D122" s="162">
        <v>97</v>
      </c>
      <c r="E122" s="602"/>
      <c r="F122" s="602"/>
      <c r="G122" s="389"/>
      <c r="H122" s="389"/>
      <c r="I122" s="389"/>
      <c r="J122" s="389"/>
      <c r="K122" s="389"/>
      <c r="L122" s="446" t="str">
        <f t="shared" si="3"/>
        <v/>
      </c>
      <c r="M122" s="389"/>
      <c r="N122" s="389"/>
      <c r="O122" s="389"/>
      <c r="P122" s="389"/>
      <c r="Q122" s="389"/>
      <c r="R122" s="446" t="str">
        <f t="shared" si="4"/>
        <v/>
      </c>
      <c r="S122" s="389"/>
      <c r="T122" s="389"/>
      <c r="U122" s="389"/>
      <c r="V122" s="389"/>
      <c r="W122" s="446" t="str">
        <f t="shared" si="5"/>
        <v/>
      </c>
      <c r="X122" s="389"/>
    </row>
    <row r="123" spans="4:24" s="4" customFormat="1" x14ac:dyDescent="0.25">
      <c r="D123" s="162">
        <v>98</v>
      </c>
      <c r="E123" s="602"/>
      <c r="F123" s="602"/>
      <c r="G123" s="389"/>
      <c r="H123" s="389"/>
      <c r="I123" s="389"/>
      <c r="J123" s="389"/>
      <c r="K123" s="389"/>
      <c r="L123" s="446" t="str">
        <f t="shared" si="3"/>
        <v/>
      </c>
      <c r="M123" s="389"/>
      <c r="N123" s="389"/>
      <c r="O123" s="389"/>
      <c r="P123" s="389"/>
      <c r="Q123" s="389"/>
      <c r="R123" s="446" t="str">
        <f t="shared" si="4"/>
        <v/>
      </c>
      <c r="S123" s="389"/>
      <c r="T123" s="389"/>
      <c r="U123" s="389"/>
      <c r="V123" s="389"/>
      <c r="W123" s="446" t="str">
        <f t="shared" si="5"/>
        <v/>
      </c>
      <c r="X123" s="389"/>
    </row>
    <row r="124" spans="4:24" s="4" customFormat="1" x14ac:dyDescent="0.25">
      <c r="D124" s="162">
        <v>99</v>
      </c>
      <c r="E124" s="602"/>
      <c r="F124" s="602"/>
      <c r="G124" s="389"/>
      <c r="H124" s="389"/>
      <c r="I124" s="389"/>
      <c r="J124" s="389"/>
      <c r="K124" s="389"/>
      <c r="L124" s="446" t="str">
        <f t="shared" si="3"/>
        <v/>
      </c>
      <c r="M124" s="389"/>
      <c r="N124" s="389"/>
      <c r="O124" s="389"/>
      <c r="P124" s="389"/>
      <c r="Q124" s="389"/>
      <c r="R124" s="446" t="str">
        <f t="shared" si="4"/>
        <v/>
      </c>
      <c r="S124" s="389"/>
      <c r="T124" s="389"/>
      <c r="U124" s="389"/>
      <c r="V124" s="389"/>
      <c r="W124" s="446" t="str">
        <f t="shared" si="5"/>
        <v/>
      </c>
      <c r="X124" s="389"/>
    </row>
    <row r="125" spans="4:24" s="4" customFormat="1" x14ac:dyDescent="0.25">
      <c r="D125" s="162">
        <v>100</v>
      </c>
      <c r="E125" s="602"/>
      <c r="F125" s="602"/>
      <c r="G125" s="389"/>
      <c r="H125" s="389"/>
      <c r="I125" s="389"/>
      <c r="J125" s="389"/>
      <c r="K125" s="389"/>
      <c r="L125" s="446" t="str">
        <f t="shared" si="3"/>
        <v/>
      </c>
      <c r="M125" s="389"/>
      <c r="N125" s="389"/>
      <c r="O125" s="389"/>
      <c r="P125" s="389"/>
      <c r="Q125" s="389"/>
      <c r="R125" s="446" t="str">
        <f t="shared" si="4"/>
        <v/>
      </c>
      <c r="S125" s="389"/>
      <c r="T125" s="389"/>
      <c r="U125" s="389"/>
      <c r="V125" s="389"/>
      <c r="W125" s="446" t="str">
        <f t="shared" si="5"/>
        <v/>
      </c>
      <c r="X125" s="389"/>
    </row>
    <row r="126" spans="4:24" s="4" customFormat="1" x14ac:dyDescent="0.25">
      <c r="D126" s="162">
        <v>101</v>
      </c>
      <c r="E126" s="602"/>
      <c r="F126" s="602"/>
      <c r="G126" s="389"/>
      <c r="H126" s="389"/>
      <c r="I126" s="389"/>
      <c r="J126" s="389"/>
      <c r="K126" s="389"/>
      <c r="L126" s="446" t="str">
        <f t="shared" si="3"/>
        <v/>
      </c>
      <c r="M126" s="389"/>
      <c r="N126" s="389"/>
      <c r="O126" s="389"/>
      <c r="P126" s="389"/>
      <c r="Q126" s="389"/>
      <c r="R126" s="446" t="str">
        <f t="shared" si="4"/>
        <v/>
      </c>
      <c r="S126" s="389"/>
      <c r="T126" s="389"/>
      <c r="U126" s="389"/>
      <c r="V126" s="389"/>
      <c r="W126" s="446" t="str">
        <f t="shared" si="5"/>
        <v/>
      </c>
      <c r="X126" s="389"/>
    </row>
    <row r="127" spans="4:24" s="4" customFormat="1" x14ac:dyDescent="0.25">
      <c r="D127" s="162">
        <v>102</v>
      </c>
      <c r="E127" s="602"/>
      <c r="F127" s="602"/>
      <c r="G127" s="389"/>
      <c r="H127" s="389"/>
      <c r="I127" s="389"/>
      <c r="J127" s="389"/>
      <c r="K127" s="389"/>
      <c r="L127" s="446" t="str">
        <f t="shared" si="3"/>
        <v/>
      </c>
      <c r="M127" s="389"/>
      <c r="N127" s="389"/>
      <c r="O127" s="389"/>
      <c r="P127" s="389"/>
      <c r="Q127" s="389"/>
      <c r="R127" s="446" t="str">
        <f t="shared" si="4"/>
        <v/>
      </c>
      <c r="S127" s="389"/>
      <c r="T127" s="389"/>
      <c r="U127" s="389"/>
      <c r="V127" s="389"/>
      <c r="W127" s="446" t="str">
        <f t="shared" si="5"/>
        <v/>
      </c>
      <c r="X127" s="389"/>
    </row>
    <row r="128" spans="4:24" s="4" customFormat="1" x14ac:dyDescent="0.25">
      <c r="D128" s="162">
        <v>103</v>
      </c>
      <c r="E128" s="602"/>
      <c r="F128" s="602"/>
      <c r="G128" s="389"/>
      <c r="H128" s="389"/>
      <c r="I128" s="389"/>
      <c r="J128" s="389"/>
      <c r="K128" s="389"/>
      <c r="L128" s="446" t="str">
        <f t="shared" si="3"/>
        <v/>
      </c>
      <c r="M128" s="389"/>
      <c r="N128" s="389"/>
      <c r="O128" s="389"/>
      <c r="P128" s="389"/>
      <c r="Q128" s="389"/>
      <c r="R128" s="446" t="str">
        <f t="shared" si="4"/>
        <v/>
      </c>
      <c r="S128" s="389"/>
      <c r="T128" s="389"/>
      <c r="U128" s="389"/>
      <c r="V128" s="389"/>
      <c r="W128" s="446" t="str">
        <f t="shared" si="5"/>
        <v/>
      </c>
      <c r="X128" s="389"/>
    </row>
    <row r="129" spans="4:24" s="4" customFormat="1" x14ac:dyDescent="0.25">
      <c r="D129" s="162">
        <v>104</v>
      </c>
      <c r="E129" s="602"/>
      <c r="F129" s="602"/>
      <c r="G129" s="389"/>
      <c r="H129" s="389"/>
      <c r="I129" s="389"/>
      <c r="J129" s="389"/>
      <c r="K129" s="389"/>
      <c r="L129" s="446" t="str">
        <f t="shared" si="3"/>
        <v/>
      </c>
      <c r="M129" s="389"/>
      <c r="N129" s="389"/>
      <c r="O129" s="389"/>
      <c r="P129" s="389"/>
      <c r="Q129" s="389"/>
      <c r="R129" s="446" t="str">
        <f t="shared" si="4"/>
        <v/>
      </c>
      <c r="S129" s="389"/>
      <c r="T129" s="389"/>
      <c r="U129" s="389"/>
      <c r="V129" s="389"/>
      <c r="W129" s="446" t="str">
        <f t="shared" si="5"/>
        <v/>
      </c>
      <c r="X129" s="389"/>
    </row>
    <row r="130" spans="4:24" s="4" customFormat="1" x14ac:dyDescent="0.25">
      <c r="D130" s="162">
        <v>105</v>
      </c>
      <c r="E130" s="602"/>
      <c r="F130" s="602"/>
      <c r="G130" s="389"/>
      <c r="H130" s="389"/>
      <c r="I130" s="389"/>
      <c r="J130" s="389"/>
      <c r="K130" s="389"/>
      <c r="L130" s="446" t="str">
        <f t="shared" si="3"/>
        <v/>
      </c>
      <c r="M130" s="389"/>
      <c r="N130" s="389"/>
      <c r="O130" s="389"/>
      <c r="P130" s="389"/>
      <c r="Q130" s="389"/>
      <c r="R130" s="446" t="str">
        <f t="shared" si="4"/>
        <v/>
      </c>
      <c r="S130" s="389"/>
      <c r="T130" s="389"/>
      <c r="U130" s="389"/>
      <c r="V130" s="389"/>
      <c r="W130" s="446" t="str">
        <f t="shared" si="5"/>
        <v/>
      </c>
      <c r="X130" s="389"/>
    </row>
    <row r="131" spans="4:24" s="4" customFormat="1" x14ac:dyDescent="0.25">
      <c r="D131" s="162">
        <v>106</v>
      </c>
      <c r="E131" s="602"/>
      <c r="F131" s="602"/>
      <c r="G131" s="389"/>
      <c r="H131" s="389"/>
      <c r="I131" s="389"/>
      <c r="J131" s="389"/>
      <c r="K131" s="389"/>
      <c r="L131" s="446" t="str">
        <f t="shared" si="3"/>
        <v/>
      </c>
      <c r="M131" s="389"/>
      <c r="N131" s="389"/>
      <c r="O131" s="389"/>
      <c r="P131" s="389"/>
      <c r="Q131" s="389"/>
      <c r="R131" s="446" t="str">
        <f t="shared" si="4"/>
        <v/>
      </c>
      <c r="S131" s="389"/>
      <c r="T131" s="389"/>
      <c r="U131" s="389"/>
      <c r="V131" s="389"/>
      <c r="W131" s="446" t="str">
        <f t="shared" si="5"/>
        <v/>
      </c>
      <c r="X131" s="389"/>
    </row>
    <row r="132" spans="4:24" s="4" customFormat="1" x14ac:dyDescent="0.25">
      <c r="D132" s="162">
        <v>107</v>
      </c>
      <c r="E132" s="602"/>
      <c r="F132" s="602"/>
      <c r="G132" s="389"/>
      <c r="H132" s="389"/>
      <c r="I132" s="389"/>
      <c r="J132" s="389"/>
      <c r="K132" s="389"/>
      <c r="L132" s="446" t="str">
        <f t="shared" si="3"/>
        <v/>
      </c>
      <c r="M132" s="389"/>
      <c r="N132" s="389"/>
      <c r="O132" s="389"/>
      <c r="P132" s="389"/>
      <c r="Q132" s="389"/>
      <c r="R132" s="446" t="str">
        <f t="shared" si="4"/>
        <v/>
      </c>
      <c r="S132" s="389"/>
      <c r="T132" s="389"/>
      <c r="U132" s="389"/>
      <c r="V132" s="389"/>
      <c r="W132" s="446" t="str">
        <f t="shared" si="5"/>
        <v/>
      </c>
      <c r="X132" s="389"/>
    </row>
    <row r="133" spans="4:24" s="4" customFormat="1" x14ac:dyDescent="0.25">
      <c r="D133" s="162">
        <v>108</v>
      </c>
      <c r="E133" s="602"/>
      <c r="F133" s="602"/>
      <c r="G133" s="389"/>
      <c r="H133" s="389"/>
      <c r="I133" s="389"/>
      <c r="J133" s="389"/>
      <c r="K133" s="389"/>
      <c r="L133" s="446" t="str">
        <f t="shared" si="3"/>
        <v/>
      </c>
      <c r="M133" s="389"/>
      <c r="N133" s="389"/>
      <c r="O133" s="389"/>
      <c r="P133" s="389"/>
      <c r="Q133" s="389"/>
      <c r="R133" s="446" t="str">
        <f t="shared" si="4"/>
        <v/>
      </c>
      <c r="S133" s="389"/>
      <c r="T133" s="389"/>
      <c r="U133" s="389"/>
      <c r="V133" s="389"/>
      <c r="W133" s="446" t="str">
        <f t="shared" si="5"/>
        <v/>
      </c>
      <c r="X133" s="389"/>
    </row>
    <row r="134" spans="4:24" s="4" customFormat="1" x14ac:dyDescent="0.25">
      <c r="D134" s="162">
        <v>109</v>
      </c>
      <c r="E134" s="602"/>
      <c r="F134" s="602"/>
      <c r="G134" s="389"/>
      <c r="H134" s="389"/>
      <c r="I134" s="389"/>
      <c r="J134" s="389"/>
      <c r="K134" s="389"/>
      <c r="L134" s="446" t="str">
        <f t="shared" si="3"/>
        <v/>
      </c>
      <c r="M134" s="389"/>
      <c r="N134" s="389"/>
      <c r="O134" s="389"/>
      <c r="P134" s="389"/>
      <c r="Q134" s="389"/>
      <c r="R134" s="446" t="str">
        <f t="shared" si="4"/>
        <v/>
      </c>
      <c r="S134" s="389"/>
      <c r="T134" s="389"/>
      <c r="U134" s="389"/>
      <c r="V134" s="389"/>
      <c r="W134" s="446" t="str">
        <f t="shared" si="5"/>
        <v/>
      </c>
      <c r="X134" s="389"/>
    </row>
    <row r="135" spans="4:24" s="4" customFormat="1" x14ac:dyDescent="0.25">
      <c r="D135" s="162">
        <v>110</v>
      </c>
      <c r="E135" s="602"/>
      <c r="F135" s="602"/>
      <c r="G135" s="389"/>
      <c r="H135" s="389"/>
      <c r="I135" s="389"/>
      <c r="J135" s="389"/>
      <c r="K135" s="389"/>
      <c r="L135" s="446" t="str">
        <f t="shared" si="3"/>
        <v/>
      </c>
      <c r="M135" s="389"/>
      <c r="N135" s="389"/>
      <c r="O135" s="389"/>
      <c r="P135" s="389"/>
      <c r="Q135" s="389"/>
      <c r="R135" s="446" t="str">
        <f t="shared" si="4"/>
        <v/>
      </c>
      <c r="S135" s="389"/>
      <c r="T135" s="389"/>
      <c r="U135" s="389"/>
      <c r="V135" s="389"/>
      <c r="W135" s="446" t="str">
        <f t="shared" si="5"/>
        <v/>
      </c>
      <c r="X135" s="389"/>
    </row>
    <row r="136" spans="4:24" s="4" customFormat="1" x14ac:dyDescent="0.25">
      <c r="D136" s="162">
        <v>111</v>
      </c>
      <c r="E136" s="602"/>
      <c r="F136" s="602"/>
      <c r="G136" s="389"/>
      <c r="H136" s="389"/>
      <c r="I136" s="389"/>
      <c r="J136" s="389"/>
      <c r="K136" s="389"/>
      <c r="L136" s="446" t="str">
        <f t="shared" si="3"/>
        <v/>
      </c>
      <c r="M136" s="389"/>
      <c r="N136" s="389"/>
      <c r="O136" s="389"/>
      <c r="P136" s="389"/>
      <c r="Q136" s="389"/>
      <c r="R136" s="446" t="str">
        <f t="shared" si="4"/>
        <v/>
      </c>
      <c r="S136" s="389"/>
      <c r="T136" s="389"/>
      <c r="U136" s="389"/>
      <c r="V136" s="389"/>
      <c r="W136" s="446" t="str">
        <f t="shared" si="5"/>
        <v/>
      </c>
      <c r="X136" s="389"/>
    </row>
    <row r="137" spans="4:24" s="4" customFormat="1" x14ac:dyDescent="0.25">
      <c r="D137" s="162">
        <v>112</v>
      </c>
      <c r="E137" s="602"/>
      <c r="F137" s="602"/>
      <c r="G137" s="389"/>
      <c r="H137" s="389"/>
      <c r="I137" s="389"/>
      <c r="J137" s="389"/>
      <c r="K137" s="389"/>
      <c r="L137" s="446" t="str">
        <f t="shared" si="3"/>
        <v/>
      </c>
      <c r="M137" s="389"/>
      <c r="N137" s="389"/>
      <c r="O137" s="389"/>
      <c r="P137" s="389"/>
      <c r="Q137" s="389"/>
      <c r="R137" s="446" t="str">
        <f t="shared" si="4"/>
        <v/>
      </c>
      <c r="S137" s="389"/>
      <c r="T137" s="389"/>
      <c r="U137" s="389"/>
      <c r="V137" s="389"/>
      <c r="W137" s="446" t="str">
        <f t="shared" si="5"/>
        <v/>
      </c>
      <c r="X137" s="389"/>
    </row>
    <row r="138" spans="4:24" s="4" customFormat="1" x14ac:dyDescent="0.25">
      <c r="D138" s="162">
        <v>113</v>
      </c>
      <c r="E138" s="602"/>
      <c r="F138" s="602"/>
      <c r="G138" s="389"/>
      <c r="H138" s="389"/>
      <c r="I138" s="389"/>
      <c r="J138" s="389"/>
      <c r="K138" s="389"/>
      <c r="L138" s="446" t="str">
        <f t="shared" si="3"/>
        <v/>
      </c>
      <c r="M138" s="389"/>
      <c r="N138" s="389"/>
      <c r="O138" s="389"/>
      <c r="P138" s="389"/>
      <c r="Q138" s="389"/>
      <c r="R138" s="446" t="str">
        <f t="shared" si="4"/>
        <v/>
      </c>
      <c r="S138" s="389"/>
      <c r="T138" s="389"/>
      <c r="U138" s="389"/>
      <c r="V138" s="389"/>
      <c r="W138" s="446" t="str">
        <f t="shared" si="5"/>
        <v/>
      </c>
      <c r="X138" s="389"/>
    </row>
    <row r="139" spans="4:24" s="4" customFormat="1" x14ac:dyDescent="0.25">
      <c r="D139" s="162">
        <v>114</v>
      </c>
      <c r="E139" s="602"/>
      <c r="F139" s="602"/>
      <c r="G139" s="389"/>
      <c r="H139" s="389"/>
      <c r="I139" s="389"/>
      <c r="J139" s="389"/>
      <c r="K139" s="389"/>
      <c r="L139" s="446" t="str">
        <f t="shared" si="3"/>
        <v/>
      </c>
      <c r="M139" s="389"/>
      <c r="N139" s="389"/>
      <c r="O139" s="389"/>
      <c r="P139" s="389"/>
      <c r="Q139" s="389"/>
      <c r="R139" s="446" t="str">
        <f t="shared" si="4"/>
        <v/>
      </c>
      <c r="S139" s="389"/>
      <c r="T139" s="389"/>
      <c r="U139" s="389"/>
      <c r="V139" s="389"/>
      <c r="W139" s="446" t="str">
        <f t="shared" si="5"/>
        <v/>
      </c>
      <c r="X139" s="389"/>
    </row>
    <row r="140" spans="4:24" s="4" customFormat="1" x14ac:dyDescent="0.25">
      <c r="D140" s="162">
        <v>115</v>
      </c>
      <c r="E140" s="602"/>
      <c r="F140" s="602"/>
      <c r="G140" s="389"/>
      <c r="H140" s="389"/>
      <c r="I140" s="389"/>
      <c r="J140" s="389"/>
      <c r="K140" s="389"/>
      <c r="L140" s="446" t="str">
        <f t="shared" si="3"/>
        <v/>
      </c>
      <c r="M140" s="389"/>
      <c r="N140" s="389"/>
      <c r="O140" s="389"/>
      <c r="P140" s="389"/>
      <c r="Q140" s="389"/>
      <c r="R140" s="446" t="str">
        <f t="shared" si="4"/>
        <v/>
      </c>
      <c r="S140" s="389"/>
      <c r="T140" s="389"/>
      <c r="U140" s="389"/>
      <c r="V140" s="389"/>
      <c r="W140" s="446" t="str">
        <f t="shared" si="5"/>
        <v/>
      </c>
      <c r="X140" s="389"/>
    </row>
    <row r="141" spans="4:24" s="4" customFormat="1" x14ac:dyDescent="0.25">
      <c r="D141" s="162">
        <v>116</v>
      </c>
      <c r="E141" s="602"/>
      <c r="F141" s="602"/>
      <c r="G141" s="389"/>
      <c r="H141" s="389"/>
      <c r="I141" s="389"/>
      <c r="J141" s="389"/>
      <c r="K141" s="389"/>
      <c r="L141" s="446" t="str">
        <f t="shared" si="3"/>
        <v/>
      </c>
      <c r="M141" s="389"/>
      <c r="N141" s="389"/>
      <c r="O141" s="389"/>
      <c r="P141" s="389"/>
      <c r="Q141" s="389"/>
      <c r="R141" s="446" t="str">
        <f t="shared" si="4"/>
        <v/>
      </c>
      <c r="S141" s="389"/>
      <c r="T141" s="389"/>
      <c r="U141" s="389"/>
      <c r="V141" s="389"/>
      <c r="W141" s="446" t="str">
        <f t="shared" si="5"/>
        <v/>
      </c>
      <c r="X141" s="389"/>
    </row>
    <row r="142" spans="4:24" s="4" customFormat="1" x14ac:dyDescent="0.25">
      <c r="D142" s="162">
        <v>117</v>
      </c>
      <c r="E142" s="602"/>
      <c r="F142" s="602"/>
      <c r="G142" s="389"/>
      <c r="H142" s="389"/>
      <c r="I142" s="389"/>
      <c r="J142" s="389"/>
      <c r="K142" s="389"/>
      <c r="L142" s="446" t="str">
        <f t="shared" si="3"/>
        <v/>
      </c>
      <c r="M142" s="389"/>
      <c r="N142" s="389"/>
      <c r="O142" s="389"/>
      <c r="P142" s="389"/>
      <c r="Q142" s="389"/>
      <c r="R142" s="446" t="str">
        <f t="shared" si="4"/>
        <v/>
      </c>
      <c r="S142" s="389"/>
      <c r="T142" s="389"/>
      <c r="U142" s="389"/>
      <c r="V142" s="389"/>
      <c r="W142" s="446" t="str">
        <f t="shared" si="5"/>
        <v/>
      </c>
      <c r="X142" s="389"/>
    </row>
    <row r="143" spans="4:24" s="4" customFormat="1" x14ac:dyDescent="0.25">
      <c r="D143" s="162">
        <v>118</v>
      </c>
      <c r="E143" s="602"/>
      <c r="F143" s="602"/>
      <c r="G143" s="389"/>
      <c r="H143" s="389"/>
      <c r="I143" s="389"/>
      <c r="J143" s="389"/>
      <c r="K143" s="389"/>
      <c r="L143" s="446" t="str">
        <f t="shared" si="3"/>
        <v/>
      </c>
      <c r="M143" s="389"/>
      <c r="N143" s="389"/>
      <c r="O143" s="389"/>
      <c r="P143" s="389"/>
      <c r="Q143" s="389"/>
      <c r="R143" s="446" t="str">
        <f t="shared" si="4"/>
        <v/>
      </c>
      <c r="S143" s="389"/>
      <c r="T143" s="389"/>
      <c r="U143" s="389"/>
      <c r="V143" s="389"/>
      <c r="W143" s="446" t="str">
        <f t="shared" si="5"/>
        <v/>
      </c>
      <c r="X143" s="389"/>
    </row>
    <row r="144" spans="4:24" s="4" customFormat="1" x14ac:dyDescent="0.25">
      <c r="D144" s="162">
        <v>119</v>
      </c>
      <c r="E144" s="602"/>
      <c r="F144" s="602"/>
      <c r="G144" s="389"/>
      <c r="H144" s="389"/>
      <c r="I144" s="389"/>
      <c r="J144" s="389"/>
      <c r="K144" s="389"/>
      <c r="L144" s="446" t="str">
        <f t="shared" si="3"/>
        <v/>
      </c>
      <c r="M144" s="389"/>
      <c r="N144" s="389"/>
      <c r="O144" s="389"/>
      <c r="P144" s="389"/>
      <c r="Q144" s="389"/>
      <c r="R144" s="446" t="str">
        <f t="shared" si="4"/>
        <v/>
      </c>
      <c r="S144" s="389"/>
      <c r="T144" s="389"/>
      <c r="U144" s="389"/>
      <c r="V144" s="389"/>
      <c r="W144" s="446" t="str">
        <f t="shared" si="5"/>
        <v/>
      </c>
      <c r="X144" s="389"/>
    </row>
    <row r="145" spans="4:24" s="4" customFormat="1" x14ac:dyDescent="0.25">
      <c r="D145" s="162">
        <v>120</v>
      </c>
      <c r="E145" s="602"/>
      <c r="F145" s="602"/>
      <c r="G145" s="389"/>
      <c r="H145" s="389"/>
      <c r="I145" s="389"/>
      <c r="J145" s="389"/>
      <c r="K145" s="389"/>
      <c r="L145" s="446" t="str">
        <f t="shared" si="3"/>
        <v/>
      </c>
      <c r="M145" s="389"/>
      <c r="N145" s="389"/>
      <c r="O145" s="389"/>
      <c r="P145" s="389"/>
      <c r="Q145" s="389"/>
      <c r="R145" s="446" t="str">
        <f t="shared" si="4"/>
        <v/>
      </c>
      <c r="S145" s="389"/>
      <c r="T145" s="389"/>
      <c r="U145" s="389"/>
      <c r="V145" s="389"/>
      <c r="W145" s="446" t="str">
        <f t="shared" si="5"/>
        <v/>
      </c>
      <c r="X145" s="389"/>
    </row>
    <row r="146" spans="4:24" s="4" customFormat="1" x14ac:dyDescent="0.25">
      <c r="D146" s="162">
        <v>121</v>
      </c>
      <c r="E146" s="602"/>
      <c r="F146" s="602"/>
      <c r="G146" s="389"/>
      <c r="H146" s="389"/>
      <c r="I146" s="389"/>
      <c r="J146" s="389"/>
      <c r="K146" s="389"/>
      <c r="L146" s="446" t="str">
        <f t="shared" si="3"/>
        <v/>
      </c>
      <c r="M146" s="389"/>
      <c r="N146" s="389"/>
      <c r="O146" s="389"/>
      <c r="P146" s="389"/>
      <c r="Q146" s="389"/>
      <c r="R146" s="446" t="str">
        <f t="shared" si="4"/>
        <v/>
      </c>
      <c r="S146" s="389"/>
      <c r="T146" s="389"/>
      <c r="U146" s="389"/>
      <c r="V146" s="389"/>
      <c r="W146" s="446" t="str">
        <f t="shared" si="5"/>
        <v/>
      </c>
      <c r="X146" s="389"/>
    </row>
    <row r="147" spans="4:24" s="4" customFormat="1" x14ac:dyDescent="0.25">
      <c r="D147" s="162">
        <v>122</v>
      </c>
      <c r="E147" s="602"/>
      <c r="F147" s="602"/>
      <c r="G147" s="389"/>
      <c r="H147" s="389"/>
      <c r="I147" s="389"/>
      <c r="J147" s="389"/>
      <c r="K147" s="389"/>
      <c r="L147" s="446" t="str">
        <f t="shared" si="3"/>
        <v/>
      </c>
      <c r="M147" s="389"/>
      <c r="N147" s="389"/>
      <c r="O147" s="389"/>
      <c r="P147" s="389"/>
      <c r="Q147" s="389"/>
      <c r="R147" s="446" t="str">
        <f t="shared" si="4"/>
        <v/>
      </c>
      <c r="S147" s="389"/>
      <c r="T147" s="389"/>
      <c r="U147" s="389"/>
      <c r="V147" s="389"/>
      <c r="W147" s="446" t="str">
        <f t="shared" si="5"/>
        <v/>
      </c>
      <c r="X147" s="389"/>
    </row>
    <row r="148" spans="4:24" s="4" customFormat="1" x14ac:dyDescent="0.25">
      <c r="D148" s="162">
        <v>123</v>
      </c>
      <c r="E148" s="602"/>
      <c r="F148" s="602"/>
      <c r="G148" s="389"/>
      <c r="H148" s="389"/>
      <c r="I148" s="389"/>
      <c r="J148" s="389"/>
      <c r="K148" s="389"/>
      <c r="L148" s="446" t="str">
        <f t="shared" si="3"/>
        <v/>
      </c>
      <c r="M148" s="389"/>
      <c r="N148" s="389"/>
      <c r="O148" s="389"/>
      <c r="P148" s="389"/>
      <c r="Q148" s="389"/>
      <c r="R148" s="446" t="str">
        <f t="shared" si="4"/>
        <v/>
      </c>
      <c r="S148" s="389"/>
      <c r="T148" s="389"/>
      <c r="U148" s="389"/>
      <c r="V148" s="389"/>
      <c r="W148" s="446" t="str">
        <f t="shared" si="5"/>
        <v/>
      </c>
      <c r="X148" s="389"/>
    </row>
    <row r="149" spans="4:24" s="4" customFormat="1" x14ac:dyDescent="0.25">
      <c r="D149" s="162">
        <v>124</v>
      </c>
      <c r="E149" s="602"/>
      <c r="F149" s="602"/>
      <c r="G149" s="389"/>
      <c r="H149" s="389"/>
      <c r="I149" s="389"/>
      <c r="J149" s="389"/>
      <c r="K149" s="389"/>
      <c r="L149" s="446" t="str">
        <f t="shared" si="3"/>
        <v/>
      </c>
      <c r="M149" s="389"/>
      <c r="N149" s="389"/>
      <c r="O149" s="389"/>
      <c r="P149" s="389"/>
      <c r="Q149" s="389"/>
      <c r="R149" s="446" t="str">
        <f t="shared" si="4"/>
        <v/>
      </c>
      <c r="S149" s="389"/>
      <c r="T149" s="389"/>
      <c r="U149" s="389"/>
      <c r="V149" s="389"/>
      <c r="W149" s="446" t="str">
        <f t="shared" si="5"/>
        <v/>
      </c>
      <c r="X149" s="389"/>
    </row>
    <row r="150" spans="4:24" s="4" customFormat="1" x14ac:dyDescent="0.25">
      <c r="D150" s="162">
        <v>125</v>
      </c>
      <c r="E150" s="602"/>
      <c r="F150" s="602"/>
      <c r="G150" s="389"/>
      <c r="H150" s="389"/>
      <c r="I150" s="389"/>
      <c r="J150" s="389"/>
      <c r="K150" s="389"/>
      <c r="L150" s="446" t="str">
        <f t="shared" si="3"/>
        <v/>
      </c>
      <c r="M150" s="389"/>
      <c r="N150" s="389"/>
      <c r="O150" s="389"/>
      <c r="P150" s="389"/>
      <c r="Q150" s="389"/>
      <c r="R150" s="446" t="str">
        <f t="shared" si="4"/>
        <v/>
      </c>
      <c r="S150" s="389"/>
      <c r="T150" s="389"/>
      <c r="U150" s="389"/>
      <c r="V150" s="389"/>
      <c r="W150" s="446" t="str">
        <f t="shared" si="5"/>
        <v/>
      </c>
      <c r="X150" s="389"/>
    </row>
    <row r="151" spans="4:24" s="4" customFormat="1" x14ac:dyDescent="0.25">
      <c r="D151" s="162">
        <v>126</v>
      </c>
      <c r="E151" s="602"/>
      <c r="F151" s="602"/>
      <c r="G151" s="389"/>
      <c r="H151" s="389"/>
      <c r="I151" s="389"/>
      <c r="J151" s="389"/>
      <c r="K151" s="389"/>
      <c r="L151" s="446" t="str">
        <f t="shared" si="3"/>
        <v/>
      </c>
      <c r="M151" s="389"/>
      <c r="N151" s="389"/>
      <c r="O151" s="389"/>
      <c r="P151" s="389"/>
      <c r="Q151" s="389"/>
      <c r="R151" s="446" t="str">
        <f t="shared" si="4"/>
        <v/>
      </c>
      <c r="S151" s="389"/>
      <c r="T151" s="389"/>
      <c r="U151" s="389"/>
      <c r="V151" s="389"/>
      <c r="W151" s="446" t="str">
        <f t="shared" si="5"/>
        <v/>
      </c>
      <c r="X151" s="389"/>
    </row>
    <row r="152" spans="4:24" s="4" customFormat="1" x14ac:dyDescent="0.25">
      <c r="D152" s="162">
        <v>127</v>
      </c>
      <c r="E152" s="602"/>
      <c r="F152" s="602"/>
      <c r="G152" s="389"/>
      <c r="H152" s="389"/>
      <c r="I152" s="389"/>
      <c r="J152" s="389"/>
      <c r="K152" s="389"/>
      <c r="L152" s="446" t="str">
        <f t="shared" si="3"/>
        <v/>
      </c>
      <c r="M152" s="389"/>
      <c r="N152" s="389"/>
      <c r="O152" s="389"/>
      <c r="P152" s="389"/>
      <c r="Q152" s="389"/>
      <c r="R152" s="446" t="str">
        <f t="shared" si="4"/>
        <v/>
      </c>
      <c r="S152" s="389"/>
      <c r="T152" s="389"/>
      <c r="U152" s="389"/>
      <c r="V152" s="389"/>
      <c r="W152" s="446" t="str">
        <f t="shared" si="5"/>
        <v/>
      </c>
      <c r="X152" s="389"/>
    </row>
    <row r="153" spans="4:24" s="4" customFormat="1" x14ac:dyDescent="0.25">
      <c r="D153" s="162">
        <v>128</v>
      </c>
      <c r="E153" s="602"/>
      <c r="F153" s="602"/>
      <c r="G153" s="389"/>
      <c r="H153" s="389"/>
      <c r="I153" s="389"/>
      <c r="J153" s="389"/>
      <c r="K153" s="389"/>
      <c r="L153" s="446" t="str">
        <f t="shared" si="3"/>
        <v/>
      </c>
      <c r="M153" s="389"/>
      <c r="N153" s="389"/>
      <c r="O153" s="389"/>
      <c r="P153" s="389"/>
      <c r="Q153" s="389"/>
      <c r="R153" s="446" t="str">
        <f t="shared" si="4"/>
        <v/>
      </c>
      <c r="S153" s="389"/>
      <c r="T153" s="389"/>
      <c r="U153" s="389"/>
      <c r="V153" s="389"/>
      <c r="W153" s="446" t="str">
        <f t="shared" si="5"/>
        <v/>
      </c>
      <c r="X153" s="389"/>
    </row>
    <row r="154" spans="4:24" s="4" customFormat="1" x14ac:dyDescent="0.25">
      <c r="D154" s="162">
        <v>129</v>
      </c>
      <c r="E154" s="602"/>
      <c r="F154" s="602"/>
      <c r="G154" s="389"/>
      <c r="H154" s="389"/>
      <c r="I154" s="389"/>
      <c r="J154" s="389"/>
      <c r="K154" s="389"/>
      <c r="L154" s="446" t="str">
        <f t="shared" si="3"/>
        <v/>
      </c>
      <c r="M154" s="389"/>
      <c r="N154" s="389"/>
      <c r="O154" s="389"/>
      <c r="P154" s="389"/>
      <c r="Q154" s="389"/>
      <c r="R154" s="446" t="str">
        <f t="shared" si="4"/>
        <v/>
      </c>
      <c r="S154" s="389"/>
      <c r="T154" s="389"/>
      <c r="U154" s="389"/>
      <c r="V154" s="389"/>
      <c r="W154" s="446" t="str">
        <f t="shared" si="5"/>
        <v/>
      </c>
      <c r="X154" s="389"/>
    </row>
    <row r="155" spans="4:24" s="4" customFormat="1" x14ac:dyDescent="0.25">
      <c r="D155" s="162">
        <v>130</v>
      </c>
      <c r="E155" s="602"/>
      <c r="F155" s="602"/>
      <c r="G155" s="389"/>
      <c r="H155" s="389"/>
      <c r="I155" s="389"/>
      <c r="J155" s="389"/>
      <c r="K155" s="389"/>
      <c r="L155" s="446" t="str">
        <f t="shared" si="3"/>
        <v/>
      </c>
      <c r="M155" s="389"/>
      <c r="N155" s="389"/>
      <c r="O155" s="389"/>
      <c r="P155" s="389"/>
      <c r="Q155" s="389"/>
      <c r="R155" s="446" t="str">
        <f t="shared" si="4"/>
        <v/>
      </c>
      <c r="S155" s="389"/>
      <c r="T155" s="389"/>
      <c r="U155" s="389"/>
      <c r="V155" s="389"/>
      <c r="W155" s="446" t="str">
        <f t="shared" si="5"/>
        <v/>
      </c>
      <c r="X155" s="389"/>
    </row>
    <row r="156" spans="4:24" s="4" customFormat="1" x14ac:dyDescent="0.25">
      <c r="D156" s="162">
        <v>131</v>
      </c>
      <c r="E156" s="602"/>
      <c r="F156" s="602"/>
      <c r="G156" s="389"/>
      <c r="H156" s="389"/>
      <c r="I156" s="389"/>
      <c r="J156" s="389"/>
      <c r="K156" s="389"/>
      <c r="L156" s="446" t="str">
        <f t="shared" ref="L156:L219" si="6">IF(E156="","",SUM(G156:K156))</f>
        <v/>
      </c>
      <c r="M156" s="389"/>
      <c r="N156" s="389"/>
      <c r="O156" s="389"/>
      <c r="P156" s="389"/>
      <c r="Q156" s="389"/>
      <c r="R156" s="446" t="str">
        <f t="shared" ref="R156:R219" si="7">IF(E156="","",SUM(M156:Q156))</f>
        <v/>
      </c>
      <c r="S156" s="389"/>
      <c r="T156" s="389"/>
      <c r="U156" s="389"/>
      <c r="V156" s="389"/>
      <c r="W156" s="446" t="str">
        <f t="shared" ref="W156:W219" si="8">IF(E156="","",SUM(S156:V156))</f>
        <v/>
      </c>
      <c r="X156" s="389"/>
    </row>
    <row r="157" spans="4:24" s="4" customFormat="1" x14ac:dyDescent="0.25">
      <c r="D157" s="162">
        <v>132</v>
      </c>
      <c r="E157" s="602"/>
      <c r="F157" s="602"/>
      <c r="G157" s="389"/>
      <c r="H157" s="389"/>
      <c r="I157" s="389"/>
      <c r="J157" s="389"/>
      <c r="K157" s="389"/>
      <c r="L157" s="446" t="str">
        <f t="shared" si="6"/>
        <v/>
      </c>
      <c r="M157" s="389"/>
      <c r="N157" s="389"/>
      <c r="O157" s="389"/>
      <c r="P157" s="389"/>
      <c r="Q157" s="389"/>
      <c r="R157" s="446" t="str">
        <f t="shared" si="7"/>
        <v/>
      </c>
      <c r="S157" s="389"/>
      <c r="T157" s="389"/>
      <c r="U157" s="389"/>
      <c r="V157" s="389"/>
      <c r="W157" s="446" t="str">
        <f t="shared" si="8"/>
        <v/>
      </c>
      <c r="X157" s="389"/>
    </row>
    <row r="158" spans="4:24" s="4" customFormat="1" x14ac:dyDescent="0.25">
      <c r="D158" s="162">
        <v>133</v>
      </c>
      <c r="E158" s="602"/>
      <c r="F158" s="602"/>
      <c r="G158" s="389"/>
      <c r="H158" s="389"/>
      <c r="I158" s="389"/>
      <c r="J158" s="389"/>
      <c r="K158" s="389"/>
      <c r="L158" s="446" t="str">
        <f t="shared" si="6"/>
        <v/>
      </c>
      <c r="M158" s="389"/>
      <c r="N158" s="389"/>
      <c r="O158" s="389"/>
      <c r="P158" s="389"/>
      <c r="Q158" s="389"/>
      <c r="R158" s="446" t="str">
        <f t="shared" si="7"/>
        <v/>
      </c>
      <c r="S158" s="389"/>
      <c r="T158" s="389"/>
      <c r="U158" s="389"/>
      <c r="V158" s="389"/>
      <c r="W158" s="446" t="str">
        <f t="shared" si="8"/>
        <v/>
      </c>
      <c r="X158" s="389"/>
    </row>
    <row r="159" spans="4:24" s="4" customFormat="1" x14ac:dyDescent="0.25">
      <c r="D159" s="162">
        <v>134</v>
      </c>
      <c r="E159" s="602"/>
      <c r="F159" s="602"/>
      <c r="G159" s="389"/>
      <c r="H159" s="389"/>
      <c r="I159" s="389"/>
      <c r="J159" s="389"/>
      <c r="K159" s="389"/>
      <c r="L159" s="446" t="str">
        <f t="shared" si="6"/>
        <v/>
      </c>
      <c r="M159" s="389"/>
      <c r="N159" s="389"/>
      <c r="O159" s="389"/>
      <c r="P159" s="389"/>
      <c r="Q159" s="389"/>
      <c r="R159" s="446" t="str">
        <f t="shared" si="7"/>
        <v/>
      </c>
      <c r="S159" s="389"/>
      <c r="T159" s="389"/>
      <c r="U159" s="389"/>
      <c r="V159" s="389"/>
      <c r="W159" s="446" t="str">
        <f t="shared" si="8"/>
        <v/>
      </c>
      <c r="X159" s="389"/>
    </row>
    <row r="160" spans="4:24" s="4" customFormat="1" x14ac:dyDescent="0.25">
      <c r="D160" s="162">
        <v>135</v>
      </c>
      <c r="E160" s="602"/>
      <c r="F160" s="602"/>
      <c r="G160" s="389"/>
      <c r="H160" s="389"/>
      <c r="I160" s="389"/>
      <c r="J160" s="389"/>
      <c r="K160" s="389"/>
      <c r="L160" s="446" t="str">
        <f t="shared" si="6"/>
        <v/>
      </c>
      <c r="M160" s="389"/>
      <c r="N160" s="389"/>
      <c r="O160" s="389"/>
      <c r="P160" s="389"/>
      <c r="Q160" s="389"/>
      <c r="R160" s="446" t="str">
        <f t="shared" si="7"/>
        <v/>
      </c>
      <c r="S160" s="389"/>
      <c r="T160" s="389"/>
      <c r="U160" s="389"/>
      <c r="V160" s="389"/>
      <c r="W160" s="446" t="str">
        <f t="shared" si="8"/>
        <v/>
      </c>
      <c r="X160" s="389"/>
    </row>
    <row r="161" spans="4:24" s="4" customFormat="1" x14ac:dyDescent="0.25">
      <c r="D161" s="162">
        <v>136</v>
      </c>
      <c r="E161" s="602"/>
      <c r="F161" s="602"/>
      <c r="G161" s="389"/>
      <c r="H161" s="389"/>
      <c r="I161" s="389"/>
      <c r="J161" s="389"/>
      <c r="K161" s="389"/>
      <c r="L161" s="446" t="str">
        <f t="shared" si="6"/>
        <v/>
      </c>
      <c r="M161" s="389"/>
      <c r="N161" s="389"/>
      <c r="O161" s="389"/>
      <c r="P161" s="389"/>
      <c r="Q161" s="389"/>
      <c r="R161" s="446" t="str">
        <f t="shared" si="7"/>
        <v/>
      </c>
      <c r="S161" s="389"/>
      <c r="T161" s="389"/>
      <c r="U161" s="389"/>
      <c r="V161" s="389"/>
      <c r="W161" s="446" t="str">
        <f t="shared" si="8"/>
        <v/>
      </c>
      <c r="X161" s="389"/>
    </row>
    <row r="162" spans="4:24" s="4" customFormat="1" x14ac:dyDescent="0.25">
      <c r="D162" s="162">
        <v>137</v>
      </c>
      <c r="E162" s="602"/>
      <c r="F162" s="602"/>
      <c r="G162" s="389"/>
      <c r="H162" s="389"/>
      <c r="I162" s="389"/>
      <c r="J162" s="389"/>
      <c r="K162" s="389"/>
      <c r="L162" s="446" t="str">
        <f t="shared" si="6"/>
        <v/>
      </c>
      <c r="M162" s="389"/>
      <c r="N162" s="389"/>
      <c r="O162" s="389"/>
      <c r="P162" s="389"/>
      <c r="Q162" s="389"/>
      <c r="R162" s="446" t="str">
        <f t="shared" si="7"/>
        <v/>
      </c>
      <c r="S162" s="389"/>
      <c r="T162" s="389"/>
      <c r="U162" s="389"/>
      <c r="V162" s="389"/>
      <c r="W162" s="446" t="str">
        <f t="shared" si="8"/>
        <v/>
      </c>
      <c r="X162" s="389"/>
    </row>
    <row r="163" spans="4:24" s="4" customFormat="1" x14ac:dyDescent="0.25">
      <c r="D163" s="162">
        <v>138</v>
      </c>
      <c r="E163" s="602"/>
      <c r="F163" s="602"/>
      <c r="G163" s="389"/>
      <c r="H163" s="389"/>
      <c r="I163" s="389"/>
      <c r="J163" s="389"/>
      <c r="K163" s="389"/>
      <c r="L163" s="446" t="str">
        <f t="shared" si="6"/>
        <v/>
      </c>
      <c r="M163" s="389"/>
      <c r="N163" s="389"/>
      <c r="O163" s="389"/>
      <c r="P163" s="389"/>
      <c r="Q163" s="389"/>
      <c r="R163" s="446" t="str">
        <f t="shared" si="7"/>
        <v/>
      </c>
      <c r="S163" s="389"/>
      <c r="T163" s="389"/>
      <c r="U163" s="389"/>
      <c r="V163" s="389"/>
      <c r="W163" s="446" t="str">
        <f t="shared" si="8"/>
        <v/>
      </c>
      <c r="X163" s="389"/>
    </row>
    <row r="164" spans="4:24" s="4" customFormat="1" x14ac:dyDescent="0.25">
      <c r="D164" s="162">
        <v>139</v>
      </c>
      <c r="E164" s="602"/>
      <c r="F164" s="602"/>
      <c r="G164" s="389"/>
      <c r="H164" s="389"/>
      <c r="I164" s="389"/>
      <c r="J164" s="389"/>
      <c r="K164" s="389"/>
      <c r="L164" s="446" t="str">
        <f t="shared" si="6"/>
        <v/>
      </c>
      <c r="M164" s="389"/>
      <c r="N164" s="389"/>
      <c r="O164" s="389"/>
      <c r="P164" s="389"/>
      <c r="Q164" s="389"/>
      <c r="R164" s="446" t="str">
        <f t="shared" si="7"/>
        <v/>
      </c>
      <c r="S164" s="389"/>
      <c r="T164" s="389"/>
      <c r="U164" s="389"/>
      <c r="V164" s="389"/>
      <c r="W164" s="446" t="str">
        <f t="shared" si="8"/>
        <v/>
      </c>
      <c r="X164" s="389"/>
    </row>
    <row r="165" spans="4:24" s="4" customFormat="1" x14ac:dyDescent="0.25">
      <c r="D165" s="162">
        <v>140</v>
      </c>
      <c r="E165" s="602"/>
      <c r="F165" s="602"/>
      <c r="G165" s="389"/>
      <c r="H165" s="389"/>
      <c r="I165" s="389"/>
      <c r="J165" s="389"/>
      <c r="K165" s="389"/>
      <c r="L165" s="446" t="str">
        <f t="shared" si="6"/>
        <v/>
      </c>
      <c r="M165" s="389"/>
      <c r="N165" s="389"/>
      <c r="O165" s="389"/>
      <c r="P165" s="389"/>
      <c r="Q165" s="389"/>
      <c r="R165" s="446" t="str">
        <f t="shared" si="7"/>
        <v/>
      </c>
      <c r="S165" s="389"/>
      <c r="T165" s="389"/>
      <c r="U165" s="389"/>
      <c r="V165" s="389"/>
      <c r="W165" s="446" t="str">
        <f t="shared" si="8"/>
        <v/>
      </c>
      <c r="X165" s="389"/>
    </row>
    <row r="166" spans="4:24" s="4" customFormat="1" x14ac:dyDescent="0.25">
      <c r="D166" s="162">
        <v>141</v>
      </c>
      <c r="E166" s="602"/>
      <c r="F166" s="602"/>
      <c r="G166" s="389"/>
      <c r="H166" s="389"/>
      <c r="I166" s="389"/>
      <c r="J166" s="389"/>
      <c r="K166" s="389"/>
      <c r="L166" s="446" t="str">
        <f t="shared" si="6"/>
        <v/>
      </c>
      <c r="M166" s="389"/>
      <c r="N166" s="389"/>
      <c r="O166" s="389"/>
      <c r="P166" s="389"/>
      <c r="Q166" s="389"/>
      <c r="R166" s="446" t="str">
        <f t="shared" si="7"/>
        <v/>
      </c>
      <c r="S166" s="389"/>
      <c r="T166" s="389"/>
      <c r="U166" s="389"/>
      <c r="V166" s="389"/>
      <c r="W166" s="446" t="str">
        <f t="shared" si="8"/>
        <v/>
      </c>
      <c r="X166" s="389"/>
    </row>
    <row r="167" spans="4:24" s="4" customFormat="1" x14ac:dyDescent="0.25">
      <c r="D167" s="162">
        <v>142</v>
      </c>
      <c r="E167" s="602"/>
      <c r="F167" s="602"/>
      <c r="G167" s="389"/>
      <c r="H167" s="389"/>
      <c r="I167" s="389"/>
      <c r="J167" s="389"/>
      <c r="K167" s="389"/>
      <c r="L167" s="446" t="str">
        <f t="shared" si="6"/>
        <v/>
      </c>
      <c r="M167" s="389"/>
      <c r="N167" s="389"/>
      <c r="O167" s="389"/>
      <c r="P167" s="389"/>
      <c r="Q167" s="389"/>
      <c r="R167" s="446" t="str">
        <f t="shared" si="7"/>
        <v/>
      </c>
      <c r="S167" s="389"/>
      <c r="T167" s="389"/>
      <c r="U167" s="389"/>
      <c r="V167" s="389"/>
      <c r="W167" s="446" t="str">
        <f t="shared" si="8"/>
        <v/>
      </c>
      <c r="X167" s="389"/>
    </row>
    <row r="168" spans="4:24" s="4" customFormat="1" x14ac:dyDescent="0.25">
      <c r="D168" s="162">
        <v>143</v>
      </c>
      <c r="E168" s="602"/>
      <c r="F168" s="602"/>
      <c r="G168" s="389"/>
      <c r="H168" s="389"/>
      <c r="I168" s="389"/>
      <c r="J168" s="389"/>
      <c r="K168" s="389"/>
      <c r="L168" s="446" t="str">
        <f t="shared" si="6"/>
        <v/>
      </c>
      <c r="M168" s="389"/>
      <c r="N168" s="389"/>
      <c r="O168" s="389"/>
      <c r="P168" s="389"/>
      <c r="Q168" s="389"/>
      <c r="R168" s="446" t="str">
        <f t="shared" si="7"/>
        <v/>
      </c>
      <c r="S168" s="389"/>
      <c r="T168" s="389"/>
      <c r="U168" s="389"/>
      <c r="V168" s="389"/>
      <c r="W168" s="446" t="str">
        <f t="shared" si="8"/>
        <v/>
      </c>
      <c r="X168" s="389"/>
    </row>
    <row r="169" spans="4:24" s="4" customFormat="1" x14ac:dyDescent="0.25">
      <c r="D169" s="162">
        <v>144</v>
      </c>
      <c r="E169" s="602"/>
      <c r="F169" s="602"/>
      <c r="G169" s="389"/>
      <c r="H169" s="389"/>
      <c r="I169" s="389"/>
      <c r="J169" s="389"/>
      <c r="K169" s="389"/>
      <c r="L169" s="446" t="str">
        <f t="shared" si="6"/>
        <v/>
      </c>
      <c r="M169" s="389"/>
      <c r="N169" s="389"/>
      <c r="O169" s="389"/>
      <c r="P169" s="389"/>
      <c r="Q169" s="389"/>
      <c r="R169" s="446" t="str">
        <f t="shared" si="7"/>
        <v/>
      </c>
      <c r="S169" s="389"/>
      <c r="T169" s="389"/>
      <c r="U169" s="389"/>
      <c r="V169" s="389"/>
      <c r="W169" s="446" t="str">
        <f t="shared" si="8"/>
        <v/>
      </c>
      <c r="X169" s="389"/>
    </row>
    <row r="170" spans="4:24" s="4" customFormat="1" x14ac:dyDescent="0.25">
      <c r="D170" s="162">
        <v>145</v>
      </c>
      <c r="E170" s="602"/>
      <c r="F170" s="602"/>
      <c r="G170" s="389"/>
      <c r="H170" s="389"/>
      <c r="I170" s="389"/>
      <c r="J170" s="389"/>
      <c r="K170" s="389"/>
      <c r="L170" s="446" t="str">
        <f t="shared" si="6"/>
        <v/>
      </c>
      <c r="M170" s="389"/>
      <c r="N170" s="389"/>
      <c r="O170" s="389"/>
      <c r="P170" s="389"/>
      <c r="Q170" s="389"/>
      <c r="R170" s="446" t="str">
        <f t="shared" si="7"/>
        <v/>
      </c>
      <c r="S170" s="389"/>
      <c r="T170" s="389"/>
      <c r="U170" s="389"/>
      <c r="V170" s="389"/>
      <c r="W170" s="446" t="str">
        <f t="shared" si="8"/>
        <v/>
      </c>
      <c r="X170" s="389"/>
    </row>
    <row r="171" spans="4:24" s="4" customFormat="1" x14ac:dyDescent="0.25">
      <c r="D171" s="162">
        <v>146</v>
      </c>
      <c r="E171" s="602"/>
      <c r="F171" s="602"/>
      <c r="G171" s="389"/>
      <c r="H171" s="389"/>
      <c r="I171" s="389"/>
      <c r="J171" s="389"/>
      <c r="K171" s="389"/>
      <c r="L171" s="446" t="str">
        <f t="shared" si="6"/>
        <v/>
      </c>
      <c r="M171" s="389"/>
      <c r="N171" s="389"/>
      <c r="O171" s="389"/>
      <c r="P171" s="389"/>
      <c r="Q171" s="389"/>
      <c r="R171" s="446" t="str">
        <f t="shared" si="7"/>
        <v/>
      </c>
      <c r="S171" s="389"/>
      <c r="T171" s="389"/>
      <c r="U171" s="389"/>
      <c r="V171" s="389"/>
      <c r="W171" s="446" t="str">
        <f t="shared" si="8"/>
        <v/>
      </c>
      <c r="X171" s="389"/>
    </row>
    <row r="172" spans="4:24" s="4" customFormat="1" x14ac:dyDescent="0.25">
      <c r="D172" s="162">
        <v>147</v>
      </c>
      <c r="E172" s="602"/>
      <c r="F172" s="602"/>
      <c r="G172" s="389"/>
      <c r="H172" s="389"/>
      <c r="I172" s="389"/>
      <c r="J172" s="389"/>
      <c r="K172" s="389"/>
      <c r="L172" s="446" t="str">
        <f t="shared" si="6"/>
        <v/>
      </c>
      <c r="M172" s="389"/>
      <c r="N172" s="389"/>
      <c r="O172" s="389"/>
      <c r="P172" s="389"/>
      <c r="Q172" s="389"/>
      <c r="R172" s="446" t="str">
        <f t="shared" si="7"/>
        <v/>
      </c>
      <c r="S172" s="389"/>
      <c r="T172" s="389"/>
      <c r="U172" s="389"/>
      <c r="V172" s="389"/>
      <c r="W172" s="446" t="str">
        <f t="shared" si="8"/>
        <v/>
      </c>
      <c r="X172" s="389"/>
    </row>
    <row r="173" spans="4:24" s="4" customFormat="1" x14ac:dyDescent="0.25">
      <c r="D173" s="162">
        <v>148</v>
      </c>
      <c r="E173" s="602"/>
      <c r="F173" s="602"/>
      <c r="G173" s="389"/>
      <c r="H173" s="389"/>
      <c r="I173" s="389"/>
      <c r="J173" s="389"/>
      <c r="K173" s="389"/>
      <c r="L173" s="446" t="str">
        <f t="shared" si="6"/>
        <v/>
      </c>
      <c r="M173" s="389"/>
      <c r="N173" s="389"/>
      <c r="O173" s="389"/>
      <c r="P173" s="389"/>
      <c r="Q173" s="389"/>
      <c r="R173" s="446" t="str">
        <f t="shared" si="7"/>
        <v/>
      </c>
      <c r="S173" s="389"/>
      <c r="T173" s="389"/>
      <c r="U173" s="389"/>
      <c r="V173" s="389"/>
      <c r="W173" s="446" t="str">
        <f t="shared" si="8"/>
        <v/>
      </c>
      <c r="X173" s="389"/>
    </row>
    <row r="174" spans="4:24" s="4" customFormat="1" x14ac:dyDescent="0.25">
      <c r="D174" s="162">
        <v>149</v>
      </c>
      <c r="E174" s="602"/>
      <c r="F174" s="602"/>
      <c r="G174" s="389"/>
      <c r="H174" s="389"/>
      <c r="I174" s="389"/>
      <c r="J174" s="389"/>
      <c r="K174" s="389"/>
      <c r="L174" s="446" t="str">
        <f t="shared" si="6"/>
        <v/>
      </c>
      <c r="M174" s="389"/>
      <c r="N174" s="389"/>
      <c r="O174" s="389"/>
      <c r="P174" s="389"/>
      <c r="Q174" s="389"/>
      <c r="R174" s="446" t="str">
        <f t="shared" si="7"/>
        <v/>
      </c>
      <c r="S174" s="389"/>
      <c r="T174" s="389"/>
      <c r="U174" s="389"/>
      <c r="V174" s="389"/>
      <c r="W174" s="446" t="str">
        <f t="shared" si="8"/>
        <v/>
      </c>
      <c r="X174" s="389"/>
    </row>
    <row r="175" spans="4:24" s="4" customFormat="1" x14ac:dyDescent="0.25">
      <c r="D175" s="162">
        <v>150</v>
      </c>
      <c r="E175" s="602"/>
      <c r="F175" s="602"/>
      <c r="G175" s="389"/>
      <c r="H175" s="389"/>
      <c r="I175" s="389"/>
      <c r="J175" s="389"/>
      <c r="K175" s="389"/>
      <c r="L175" s="446" t="str">
        <f t="shared" si="6"/>
        <v/>
      </c>
      <c r="M175" s="389"/>
      <c r="N175" s="389"/>
      <c r="O175" s="389"/>
      <c r="P175" s="389"/>
      <c r="Q175" s="389"/>
      <c r="R175" s="446" t="str">
        <f t="shared" si="7"/>
        <v/>
      </c>
      <c r="S175" s="389"/>
      <c r="T175" s="389"/>
      <c r="U175" s="389"/>
      <c r="V175" s="389"/>
      <c r="W175" s="446" t="str">
        <f t="shared" si="8"/>
        <v/>
      </c>
      <c r="X175" s="389"/>
    </row>
    <row r="176" spans="4:24" s="4" customFormat="1" x14ac:dyDescent="0.25">
      <c r="D176" s="162">
        <v>151</v>
      </c>
      <c r="E176" s="602"/>
      <c r="F176" s="602"/>
      <c r="G176" s="389"/>
      <c r="H176" s="389"/>
      <c r="I176" s="389"/>
      <c r="J176" s="389"/>
      <c r="K176" s="389"/>
      <c r="L176" s="446" t="str">
        <f t="shared" si="6"/>
        <v/>
      </c>
      <c r="M176" s="389"/>
      <c r="N176" s="389"/>
      <c r="O176" s="389"/>
      <c r="P176" s="389"/>
      <c r="Q176" s="389"/>
      <c r="R176" s="446" t="str">
        <f t="shared" si="7"/>
        <v/>
      </c>
      <c r="S176" s="389"/>
      <c r="T176" s="389"/>
      <c r="U176" s="389"/>
      <c r="V176" s="389"/>
      <c r="W176" s="446" t="str">
        <f t="shared" si="8"/>
        <v/>
      </c>
      <c r="X176" s="389"/>
    </row>
    <row r="177" spans="4:24" s="4" customFormat="1" x14ac:dyDescent="0.25">
      <c r="D177" s="162">
        <v>152</v>
      </c>
      <c r="E177" s="602"/>
      <c r="F177" s="602"/>
      <c r="G177" s="389"/>
      <c r="H177" s="389"/>
      <c r="I177" s="389"/>
      <c r="J177" s="389"/>
      <c r="K177" s="389"/>
      <c r="L177" s="446" t="str">
        <f t="shared" si="6"/>
        <v/>
      </c>
      <c r="M177" s="389"/>
      <c r="N177" s="389"/>
      <c r="O177" s="389"/>
      <c r="P177" s="389"/>
      <c r="Q177" s="389"/>
      <c r="R177" s="446" t="str">
        <f t="shared" si="7"/>
        <v/>
      </c>
      <c r="S177" s="389"/>
      <c r="T177" s="389"/>
      <c r="U177" s="389"/>
      <c r="V177" s="389"/>
      <c r="W177" s="446" t="str">
        <f t="shared" si="8"/>
        <v/>
      </c>
      <c r="X177" s="389"/>
    </row>
    <row r="178" spans="4:24" s="4" customFormat="1" x14ac:dyDescent="0.25">
      <c r="D178" s="162">
        <v>153</v>
      </c>
      <c r="E178" s="602"/>
      <c r="F178" s="602"/>
      <c r="G178" s="389"/>
      <c r="H178" s="389"/>
      <c r="I178" s="389"/>
      <c r="J178" s="389"/>
      <c r="K178" s="389"/>
      <c r="L178" s="446" t="str">
        <f t="shared" si="6"/>
        <v/>
      </c>
      <c r="M178" s="389"/>
      <c r="N178" s="389"/>
      <c r="O178" s="389"/>
      <c r="P178" s="389"/>
      <c r="Q178" s="389"/>
      <c r="R178" s="446" t="str">
        <f t="shared" si="7"/>
        <v/>
      </c>
      <c r="S178" s="389"/>
      <c r="T178" s="389"/>
      <c r="U178" s="389"/>
      <c r="V178" s="389"/>
      <c r="W178" s="446" t="str">
        <f t="shared" si="8"/>
        <v/>
      </c>
      <c r="X178" s="389"/>
    </row>
    <row r="179" spans="4:24" s="4" customFormat="1" x14ac:dyDescent="0.25">
      <c r="D179" s="162">
        <v>154</v>
      </c>
      <c r="E179" s="602"/>
      <c r="F179" s="602"/>
      <c r="G179" s="389"/>
      <c r="H179" s="389"/>
      <c r="I179" s="389"/>
      <c r="J179" s="389"/>
      <c r="K179" s="389"/>
      <c r="L179" s="446" t="str">
        <f t="shared" si="6"/>
        <v/>
      </c>
      <c r="M179" s="389"/>
      <c r="N179" s="389"/>
      <c r="O179" s="389"/>
      <c r="P179" s="389"/>
      <c r="Q179" s="389"/>
      <c r="R179" s="446" t="str">
        <f t="shared" si="7"/>
        <v/>
      </c>
      <c r="S179" s="389"/>
      <c r="T179" s="389"/>
      <c r="U179" s="389"/>
      <c r="V179" s="389"/>
      <c r="W179" s="446" t="str">
        <f t="shared" si="8"/>
        <v/>
      </c>
      <c r="X179" s="389"/>
    </row>
    <row r="180" spans="4:24" s="4" customFormat="1" x14ac:dyDescent="0.25">
      <c r="D180" s="162">
        <v>155</v>
      </c>
      <c r="E180" s="602"/>
      <c r="F180" s="602"/>
      <c r="G180" s="389"/>
      <c r="H180" s="389"/>
      <c r="I180" s="389"/>
      <c r="J180" s="389"/>
      <c r="K180" s="389"/>
      <c r="L180" s="446" t="str">
        <f t="shared" si="6"/>
        <v/>
      </c>
      <c r="M180" s="389"/>
      <c r="N180" s="389"/>
      <c r="O180" s="389"/>
      <c r="P180" s="389"/>
      <c r="Q180" s="389"/>
      <c r="R180" s="446" t="str">
        <f t="shared" si="7"/>
        <v/>
      </c>
      <c r="S180" s="389"/>
      <c r="T180" s="389"/>
      <c r="U180" s="389"/>
      <c r="V180" s="389"/>
      <c r="W180" s="446" t="str">
        <f t="shared" si="8"/>
        <v/>
      </c>
      <c r="X180" s="389"/>
    </row>
    <row r="181" spans="4:24" s="4" customFormat="1" x14ac:dyDescent="0.25">
      <c r="D181" s="162">
        <v>156</v>
      </c>
      <c r="E181" s="602"/>
      <c r="F181" s="602"/>
      <c r="G181" s="389"/>
      <c r="H181" s="389"/>
      <c r="I181" s="389"/>
      <c r="J181" s="389"/>
      <c r="K181" s="389"/>
      <c r="L181" s="446" t="str">
        <f t="shared" si="6"/>
        <v/>
      </c>
      <c r="M181" s="389"/>
      <c r="N181" s="389"/>
      <c r="O181" s="389"/>
      <c r="P181" s="389"/>
      <c r="Q181" s="389"/>
      <c r="R181" s="446" t="str">
        <f t="shared" si="7"/>
        <v/>
      </c>
      <c r="S181" s="389"/>
      <c r="T181" s="389"/>
      <c r="U181" s="389"/>
      <c r="V181" s="389"/>
      <c r="W181" s="446" t="str">
        <f t="shared" si="8"/>
        <v/>
      </c>
      <c r="X181" s="389"/>
    </row>
    <row r="182" spans="4:24" s="4" customFormat="1" x14ac:dyDescent="0.25">
      <c r="D182" s="162">
        <v>157</v>
      </c>
      <c r="E182" s="602"/>
      <c r="F182" s="602"/>
      <c r="G182" s="389"/>
      <c r="H182" s="389"/>
      <c r="I182" s="389"/>
      <c r="J182" s="389"/>
      <c r="K182" s="389"/>
      <c r="L182" s="446" t="str">
        <f t="shared" si="6"/>
        <v/>
      </c>
      <c r="M182" s="389"/>
      <c r="N182" s="389"/>
      <c r="O182" s="389"/>
      <c r="P182" s="389"/>
      <c r="Q182" s="389"/>
      <c r="R182" s="446" t="str">
        <f t="shared" si="7"/>
        <v/>
      </c>
      <c r="S182" s="389"/>
      <c r="T182" s="389"/>
      <c r="U182" s="389"/>
      <c r="V182" s="389"/>
      <c r="W182" s="446" t="str">
        <f t="shared" si="8"/>
        <v/>
      </c>
      <c r="X182" s="389"/>
    </row>
    <row r="183" spans="4:24" s="4" customFormat="1" x14ac:dyDescent="0.25">
      <c r="D183" s="162">
        <v>158</v>
      </c>
      <c r="E183" s="602"/>
      <c r="F183" s="602"/>
      <c r="G183" s="389"/>
      <c r="H183" s="389"/>
      <c r="I183" s="389"/>
      <c r="J183" s="389"/>
      <c r="K183" s="389"/>
      <c r="L183" s="446" t="str">
        <f t="shared" si="6"/>
        <v/>
      </c>
      <c r="M183" s="389"/>
      <c r="N183" s="389"/>
      <c r="O183" s="389"/>
      <c r="P183" s="389"/>
      <c r="Q183" s="389"/>
      <c r="R183" s="446" t="str">
        <f t="shared" si="7"/>
        <v/>
      </c>
      <c r="S183" s="389"/>
      <c r="T183" s="389"/>
      <c r="U183" s="389"/>
      <c r="V183" s="389"/>
      <c r="W183" s="446" t="str">
        <f t="shared" si="8"/>
        <v/>
      </c>
      <c r="X183" s="389"/>
    </row>
    <row r="184" spans="4:24" s="4" customFormat="1" x14ac:dyDescent="0.25">
      <c r="D184" s="162">
        <v>159</v>
      </c>
      <c r="E184" s="602"/>
      <c r="F184" s="602"/>
      <c r="G184" s="389"/>
      <c r="H184" s="389"/>
      <c r="I184" s="389"/>
      <c r="J184" s="389"/>
      <c r="K184" s="389"/>
      <c r="L184" s="446" t="str">
        <f t="shared" si="6"/>
        <v/>
      </c>
      <c r="M184" s="389"/>
      <c r="N184" s="389"/>
      <c r="O184" s="389"/>
      <c r="P184" s="389"/>
      <c r="Q184" s="389"/>
      <c r="R184" s="446" t="str">
        <f t="shared" si="7"/>
        <v/>
      </c>
      <c r="S184" s="389"/>
      <c r="T184" s="389"/>
      <c r="U184" s="389"/>
      <c r="V184" s="389"/>
      <c r="W184" s="446" t="str">
        <f t="shared" si="8"/>
        <v/>
      </c>
      <c r="X184" s="389"/>
    </row>
    <row r="185" spans="4:24" s="4" customFormat="1" x14ac:dyDescent="0.25">
      <c r="D185" s="162">
        <v>160</v>
      </c>
      <c r="E185" s="602"/>
      <c r="F185" s="602"/>
      <c r="G185" s="389"/>
      <c r="H185" s="389"/>
      <c r="I185" s="389"/>
      <c r="J185" s="389"/>
      <c r="K185" s="389"/>
      <c r="L185" s="446" t="str">
        <f t="shared" si="6"/>
        <v/>
      </c>
      <c r="M185" s="389"/>
      <c r="N185" s="389"/>
      <c r="O185" s="389"/>
      <c r="P185" s="389"/>
      <c r="Q185" s="389"/>
      <c r="R185" s="446" t="str">
        <f t="shared" si="7"/>
        <v/>
      </c>
      <c r="S185" s="389"/>
      <c r="T185" s="389"/>
      <c r="U185" s="389"/>
      <c r="V185" s="389"/>
      <c r="W185" s="446" t="str">
        <f t="shared" si="8"/>
        <v/>
      </c>
      <c r="X185" s="389"/>
    </row>
    <row r="186" spans="4:24" s="4" customFormat="1" x14ac:dyDescent="0.25">
      <c r="D186" s="162">
        <v>161</v>
      </c>
      <c r="E186" s="602"/>
      <c r="F186" s="602"/>
      <c r="G186" s="389"/>
      <c r="H186" s="389"/>
      <c r="I186" s="389"/>
      <c r="J186" s="389"/>
      <c r="K186" s="389"/>
      <c r="L186" s="446" t="str">
        <f t="shared" si="6"/>
        <v/>
      </c>
      <c r="M186" s="389"/>
      <c r="N186" s="389"/>
      <c r="O186" s="389"/>
      <c r="P186" s="389"/>
      <c r="Q186" s="389"/>
      <c r="R186" s="446" t="str">
        <f t="shared" si="7"/>
        <v/>
      </c>
      <c r="S186" s="389"/>
      <c r="T186" s="389"/>
      <c r="U186" s="389"/>
      <c r="V186" s="389"/>
      <c r="W186" s="446" t="str">
        <f t="shared" si="8"/>
        <v/>
      </c>
      <c r="X186" s="389"/>
    </row>
    <row r="187" spans="4:24" s="4" customFormat="1" x14ac:dyDescent="0.25">
      <c r="D187" s="162">
        <v>162</v>
      </c>
      <c r="E187" s="602"/>
      <c r="F187" s="602"/>
      <c r="G187" s="389"/>
      <c r="H187" s="389"/>
      <c r="I187" s="389"/>
      <c r="J187" s="389"/>
      <c r="K187" s="389"/>
      <c r="L187" s="446" t="str">
        <f t="shared" si="6"/>
        <v/>
      </c>
      <c r="M187" s="389"/>
      <c r="N187" s="389"/>
      <c r="O187" s="389"/>
      <c r="P187" s="389"/>
      <c r="Q187" s="389"/>
      <c r="R187" s="446" t="str">
        <f t="shared" si="7"/>
        <v/>
      </c>
      <c r="S187" s="389"/>
      <c r="T187" s="389"/>
      <c r="U187" s="389"/>
      <c r="V187" s="389"/>
      <c r="W187" s="446" t="str">
        <f t="shared" si="8"/>
        <v/>
      </c>
      <c r="X187" s="389"/>
    </row>
    <row r="188" spans="4:24" s="4" customFormat="1" x14ac:dyDescent="0.25">
      <c r="D188" s="162">
        <v>163</v>
      </c>
      <c r="E188" s="602"/>
      <c r="F188" s="602"/>
      <c r="G188" s="389"/>
      <c r="H188" s="389"/>
      <c r="I188" s="389"/>
      <c r="J188" s="389"/>
      <c r="K188" s="389"/>
      <c r="L188" s="446" t="str">
        <f t="shared" si="6"/>
        <v/>
      </c>
      <c r="M188" s="389"/>
      <c r="N188" s="389"/>
      <c r="O188" s="389"/>
      <c r="P188" s="389"/>
      <c r="Q188" s="389"/>
      <c r="R188" s="446" t="str">
        <f t="shared" si="7"/>
        <v/>
      </c>
      <c r="S188" s="389"/>
      <c r="T188" s="389"/>
      <c r="U188" s="389"/>
      <c r="V188" s="389"/>
      <c r="W188" s="446" t="str">
        <f t="shared" si="8"/>
        <v/>
      </c>
      <c r="X188" s="389"/>
    </row>
    <row r="189" spans="4:24" s="4" customFormat="1" x14ac:dyDescent="0.25">
      <c r="D189" s="162">
        <v>164</v>
      </c>
      <c r="E189" s="602"/>
      <c r="F189" s="602"/>
      <c r="G189" s="389"/>
      <c r="H189" s="389"/>
      <c r="I189" s="389"/>
      <c r="J189" s="389"/>
      <c r="K189" s="389"/>
      <c r="L189" s="446" t="str">
        <f t="shared" si="6"/>
        <v/>
      </c>
      <c r="M189" s="389"/>
      <c r="N189" s="389"/>
      <c r="O189" s="389"/>
      <c r="P189" s="389"/>
      <c r="Q189" s="389"/>
      <c r="R189" s="446" t="str">
        <f t="shared" si="7"/>
        <v/>
      </c>
      <c r="S189" s="389"/>
      <c r="T189" s="389"/>
      <c r="U189" s="389"/>
      <c r="V189" s="389"/>
      <c r="W189" s="446" t="str">
        <f t="shared" si="8"/>
        <v/>
      </c>
      <c r="X189" s="389"/>
    </row>
    <row r="190" spans="4:24" s="4" customFormat="1" x14ac:dyDescent="0.25">
      <c r="D190" s="162">
        <v>165</v>
      </c>
      <c r="E190" s="602"/>
      <c r="F190" s="602"/>
      <c r="G190" s="389"/>
      <c r="H190" s="389"/>
      <c r="I190" s="389"/>
      <c r="J190" s="389"/>
      <c r="K190" s="389"/>
      <c r="L190" s="446" t="str">
        <f t="shared" si="6"/>
        <v/>
      </c>
      <c r="M190" s="389"/>
      <c r="N190" s="389"/>
      <c r="O190" s="389"/>
      <c r="P190" s="389"/>
      <c r="Q190" s="389"/>
      <c r="R190" s="446" t="str">
        <f t="shared" si="7"/>
        <v/>
      </c>
      <c r="S190" s="389"/>
      <c r="T190" s="389"/>
      <c r="U190" s="389"/>
      <c r="V190" s="389"/>
      <c r="W190" s="446" t="str">
        <f t="shared" si="8"/>
        <v/>
      </c>
      <c r="X190" s="389"/>
    </row>
    <row r="191" spans="4:24" s="4" customFormat="1" x14ac:dyDescent="0.25">
      <c r="D191" s="162">
        <v>166</v>
      </c>
      <c r="E191" s="602"/>
      <c r="F191" s="602"/>
      <c r="G191" s="389"/>
      <c r="H191" s="389"/>
      <c r="I191" s="389"/>
      <c r="J191" s="389"/>
      <c r="K191" s="389"/>
      <c r="L191" s="446" t="str">
        <f t="shared" si="6"/>
        <v/>
      </c>
      <c r="M191" s="389"/>
      <c r="N191" s="389"/>
      <c r="O191" s="389"/>
      <c r="P191" s="389"/>
      <c r="Q191" s="389"/>
      <c r="R191" s="446" t="str">
        <f t="shared" si="7"/>
        <v/>
      </c>
      <c r="S191" s="389"/>
      <c r="T191" s="389"/>
      <c r="U191" s="389"/>
      <c r="V191" s="389"/>
      <c r="W191" s="446" t="str">
        <f t="shared" si="8"/>
        <v/>
      </c>
      <c r="X191" s="389"/>
    </row>
    <row r="192" spans="4:24" s="4" customFormat="1" x14ac:dyDescent="0.25">
      <c r="D192" s="162">
        <v>167</v>
      </c>
      <c r="E192" s="602"/>
      <c r="F192" s="602"/>
      <c r="G192" s="389"/>
      <c r="H192" s="389"/>
      <c r="I192" s="389"/>
      <c r="J192" s="389"/>
      <c r="K192" s="389"/>
      <c r="L192" s="446" t="str">
        <f t="shared" si="6"/>
        <v/>
      </c>
      <c r="M192" s="389"/>
      <c r="N192" s="389"/>
      <c r="O192" s="389"/>
      <c r="P192" s="389"/>
      <c r="Q192" s="389"/>
      <c r="R192" s="446" t="str">
        <f t="shared" si="7"/>
        <v/>
      </c>
      <c r="S192" s="389"/>
      <c r="T192" s="389"/>
      <c r="U192" s="389"/>
      <c r="V192" s="389"/>
      <c r="W192" s="446" t="str">
        <f t="shared" si="8"/>
        <v/>
      </c>
      <c r="X192" s="389"/>
    </row>
    <row r="193" spans="4:24" s="4" customFormat="1" x14ac:dyDescent="0.25">
      <c r="D193" s="162">
        <v>168</v>
      </c>
      <c r="E193" s="602"/>
      <c r="F193" s="602"/>
      <c r="G193" s="389"/>
      <c r="H193" s="389"/>
      <c r="I193" s="389"/>
      <c r="J193" s="389"/>
      <c r="K193" s="389"/>
      <c r="L193" s="446" t="str">
        <f t="shared" si="6"/>
        <v/>
      </c>
      <c r="M193" s="389"/>
      <c r="N193" s="389"/>
      <c r="O193" s="389"/>
      <c r="P193" s="389"/>
      <c r="Q193" s="389"/>
      <c r="R193" s="446" t="str">
        <f t="shared" si="7"/>
        <v/>
      </c>
      <c r="S193" s="389"/>
      <c r="T193" s="389"/>
      <c r="U193" s="389"/>
      <c r="V193" s="389"/>
      <c r="W193" s="446" t="str">
        <f t="shared" si="8"/>
        <v/>
      </c>
      <c r="X193" s="389"/>
    </row>
    <row r="194" spans="4:24" s="4" customFormat="1" x14ac:dyDescent="0.25">
      <c r="D194" s="162">
        <v>169</v>
      </c>
      <c r="E194" s="602"/>
      <c r="F194" s="602"/>
      <c r="G194" s="389"/>
      <c r="H194" s="389"/>
      <c r="I194" s="389"/>
      <c r="J194" s="389"/>
      <c r="K194" s="389"/>
      <c r="L194" s="446" t="str">
        <f t="shared" si="6"/>
        <v/>
      </c>
      <c r="M194" s="389"/>
      <c r="N194" s="389"/>
      <c r="O194" s="389"/>
      <c r="P194" s="389"/>
      <c r="Q194" s="389"/>
      <c r="R194" s="446" t="str">
        <f t="shared" si="7"/>
        <v/>
      </c>
      <c r="S194" s="389"/>
      <c r="T194" s="389"/>
      <c r="U194" s="389"/>
      <c r="V194" s="389"/>
      <c r="W194" s="446" t="str">
        <f t="shared" si="8"/>
        <v/>
      </c>
      <c r="X194" s="389"/>
    </row>
    <row r="195" spans="4:24" s="4" customFormat="1" x14ac:dyDescent="0.25">
      <c r="D195" s="162">
        <v>170</v>
      </c>
      <c r="E195" s="602"/>
      <c r="F195" s="602"/>
      <c r="G195" s="389"/>
      <c r="H195" s="389"/>
      <c r="I195" s="389"/>
      <c r="J195" s="389"/>
      <c r="K195" s="389"/>
      <c r="L195" s="446" t="str">
        <f t="shared" si="6"/>
        <v/>
      </c>
      <c r="M195" s="389"/>
      <c r="N195" s="389"/>
      <c r="O195" s="389"/>
      <c r="P195" s="389"/>
      <c r="Q195" s="389"/>
      <c r="R195" s="446" t="str">
        <f t="shared" si="7"/>
        <v/>
      </c>
      <c r="S195" s="389"/>
      <c r="T195" s="389"/>
      <c r="U195" s="389"/>
      <c r="V195" s="389"/>
      <c r="W195" s="446" t="str">
        <f t="shared" si="8"/>
        <v/>
      </c>
      <c r="X195" s="389"/>
    </row>
    <row r="196" spans="4:24" s="4" customFormat="1" x14ac:dyDescent="0.25">
      <c r="D196" s="162">
        <v>171</v>
      </c>
      <c r="E196" s="602"/>
      <c r="F196" s="602"/>
      <c r="G196" s="389"/>
      <c r="H196" s="389"/>
      <c r="I196" s="389"/>
      <c r="J196" s="389"/>
      <c r="K196" s="389"/>
      <c r="L196" s="446" t="str">
        <f t="shared" si="6"/>
        <v/>
      </c>
      <c r="M196" s="389"/>
      <c r="N196" s="389"/>
      <c r="O196" s="389"/>
      <c r="P196" s="389"/>
      <c r="Q196" s="389"/>
      <c r="R196" s="446" t="str">
        <f t="shared" si="7"/>
        <v/>
      </c>
      <c r="S196" s="389"/>
      <c r="T196" s="389"/>
      <c r="U196" s="389"/>
      <c r="V196" s="389"/>
      <c r="W196" s="446" t="str">
        <f t="shared" si="8"/>
        <v/>
      </c>
      <c r="X196" s="389"/>
    </row>
    <row r="197" spans="4:24" s="4" customFormat="1" x14ac:dyDescent="0.25">
      <c r="D197" s="162">
        <v>172</v>
      </c>
      <c r="E197" s="602"/>
      <c r="F197" s="602"/>
      <c r="G197" s="389"/>
      <c r="H197" s="389"/>
      <c r="I197" s="389"/>
      <c r="J197" s="389"/>
      <c r="K197" s="389"/>
      <c r="L197" s="446" t="str">
        <f t="shared" si="6"/>
        <v/>
      </c>
      <c r="M197" s="389"/>
      <c r="N197" s="389"/>
      <c r="O197" s="389"/>
      <c r="P197" s="389"/>
      <c r="Q197" s="389"/>
      <c r="R197" s="446" t="str">
        <f t="shared" si="7"/>
        <v/>
      </c>
      <c r="S197" s="389"/>
      <c r="T197" s="389"/>
      <c r="U197" s="389"/>
      <c r="V197" s="389"/>
      <c r="W197" s="446" t="str">
        <f t="shared" si="8"/>
        <v/>
      </c>
      <c r="X197" s="389"/>
    </row>
    <row r="198" spans="4:24" s="4" customFormat="1" x14ac:dyDescent="0.25">
      <c r="D198" s="162">
        <v>173</v>
      </c>
      <c r="E198" s="602"/>
      <c r="F198" s="602"/>
      <c r="G198" s="389"/>
      <c r="H198" s="389"/>
      <c r="I198" s="389"/>
      <c r="J198" s="389"/>
      <c r="K198" s="389"/>
      <c r="L198" s="446" t="str">
        <f t="shared" si="6"/>
        <v/>
      </c>
      <c r="M198" s="389"/>
      <c r="N198" s="389"/>
      <c r="O198" s="389"/>
      <c r="P198" s="389"/>
      <c r="Q198" s="389"/>
      <c r="R198" s="446" t="str">
        <f t="shared" si="7"/>
        <v/>
      </c>
      <c r="S198" s="389"/>
      <c r="T198" s="389"/>
      <c r="U198" s="389"/>
      <c r="V198" s="389"/>
      <c r="W198" s="446" t="str">
        <f t="shared" si="8"/>
        <v/>
      </c>
      <c r="X198" s="389"/>
    </row>
    <row r="199" spans="4:24" s="4" customFormat="1" x14ac:dyDescent="0.25">
      <c r="D199" s="162">
        <v>174</v>
      </c>
      <c r="E199" s="602"/>
      <c r="F199" s="602"/>
      <c r="G199" s="389"/>
      <c r="H199" s="389"/>
      <c r="I199" s="389"/>
      <c r="J199" s="389"/>
      <c r="K199" s="389"/>
      <c r="L199" s="446" t="str">
        <f t="shared" si="6"/>
        <v/>
      </c>
      <c r="M199" s="389"/>
      <c r="N199" s="389"/>
      <c r="O199" s="389"/>
      <c r="P199" s="389"/>
      <c r="Q199" s="389"/>
      <c r="R199" s="446" t="str">
        <f t="shared" si="7"/>
        <v/>
      </c>
      <c r="S199" s="389"/>
      <c r="T199" s="389"/>
      <c r="U199" s="389"/>
      <c r="V199" s="389"/>
      <c r="W199" s="446" t="str">
        <f t="shared" si="8"/>
        <v/>
      </c>
      <c r="X199" s="389"/>
    </row>
    <row r="200" spans="4:24" s="4" customFormat="1" x14ac:dyDescent="0.25">
      <c r="D200" s="162">
        <v>175</v>
      </c>
      <c r="E200" s="602"/>
      <c r="F200" s="602"/>
      <c r="G200" s="389"/>
      <c r="H200" s="389"/>
      <c r="I200" s="389"/>
      <c r="J200" s="389"/>
      <c r="K200" s="389"/>
      <c r="L200" s="446" t="str">
        <f t="shared" si="6"/>
        <v/>
      </c>
      <c r="M200" s="389"/>
      <c r="N200" s="389"/>
      <c r="O200" s="389"/>
      <c r="P200" s="389"/>
      <c r="Q200" s="389"/>
      <c r="R200" s="446" t="str">
        <f t="shared" si="7"/>
        <v/>
      </c>
      <c r="S200" s="389"/>
      <c r="T200" s="389"/>
      <c r="U200" s="389"/>
      <c r="V200" s="389"/>
      <c r="W200" s="446" t="str">
        <f t="shared" si="8"/>
        <v/>
      </c>
      <c r="X200" s="389"/>
    </row>
    <row r="201" spans="4:24" s="4" customFormat="1" x14ac:dyDescent="0.25">
      <c r="D201" s="162">
        <v>176</v>
      </c>
      <c r="E201" s="602"/>
      <c r="F201" s="602"/>
      <c r="G201" s="389"/>
      <c r="H201" s="389"/>
      <c r="I201" s="389"/>
      <c r="J201" s="389"/>
      <c r="K201" s="389"/>
      <c r="L201" s="446" t="str">
        <f t="shared" si="6"/>
        <v/>
      </c>
      <c r="M201" s="389"/>
      <c r="N201" s="389"/>
      <c r="O201" s="389"/>
      <c r="P201" s="389"/>
      <c r="Q201" s="389"/>
      <c r="R201" s="446" t="str">
        <f t="shared" si="7"/>
        <v/>
      </c>
      <c r="S201" s="389"/>
      <c r="T201" s="389"/>
      <c r="U201" s="389"/>
      <c r="V201" s="389"/>
      <c r="W201" s="446" t="str">
        <f t="shared" si="8"/>
        <v/>
      </c>
      <c r="X201" s="389"/>
    </row>
    <row r="202" spans="4:24" s="4" customFormat="1" x14ac:dyDescent="0.25">
      <c r="D202" s="162">
        <v>177</v>
      </c>
      <c r="E202" s="602"/>
      <c r="F202" s="602"/>
      <c r="G202" s="389"/>
      <c r="H202" s="389"/>
      <c r="I202" s="389"/>
      <c r="J202" s="389"/>
      <c r="K202" s="389"/>
      <c r="L202" s="446" t="str">
        <f t="shared" si="6"/>
        <v/>
      </c>
      <c r="M202" s="389"/>
      <c r="N202" s="389"/>
      <c r="O202" s="389"/>
      <c r="P202" s="389"/>
      <c r="Q202" s="389"/>
      <c r="R202" s="446" t="str">
        <f t="shared" si="7"/>
        <v/>
      </c>
      <c r="S202" s="389"/>
      <c r="T202" s="389"/>
      <c r="U202" s="389"/>
      <c r="V202" s="389"/>
      <c r="W202" s="446" t="str">
        <f t="shared" si="8"/>
        <v/>
      </c>
      <c r="X202" s="389"/>
    </row>
    <row r="203" spans="4:24" s="4" customFormat="1" x14ac:dyDescent="0.25">
      <c r="D203" s="162">
        <v>178</v>
      </c>
      <c r="E203" s="602"/>
      <c r="F203" s="602"/>
      <c r="G203" s="389"/>
      <c r="H203" s="389"/>
      <c r="I203" s="389"/>
      <c r="J203" s="389"/>
      <c r="K203" s="389"/>
      <c r="L203" s="446" t="str">
        <f t="shared" si="6"/>
        <v/>
      </c>
      <c r="M203" s="389"/>
      <c r="N203" s="389"/>
      <c r="O203" s="389"/>
      <c r="P203" s="389"/>
      <c r="Q203" s="389"/>
      <c r="R203" s="446" t="str">
        <f t="shared" si="7"/>
        <v/>
      </c>
      <c r="S203" s="389"/>
      <c r="T203" s="389"/>
      <c r="U203" s="389"/>
      <c r="V203" s="389"/>
      <c r="W203" s="446" t="str">
        <f t="shared" si="8"/>
        <v/>
      </c>
      <c r="X203" s="389"/>
    </row>
    <row r="204" spans="4:24" s="4" customFormat="1" x14ac:dyDescent="0.25">
      <c r="D204" s="162">
        <v>179</v>
      </c>
      <c r="E204" s="602"/>
      <c r="F204" s="602"/>
      <c r="G204" s="389"/>
      <c r="H204" s="389"/>
      <c r="I204" s="389"/>
      <c r="J204" s="389"/>
      <c r="K204" s="389"/>
      <c r="L204" s="446" t="str">
        <f t="shared" si="6"/>
        <v/>
      </c>
      <c r="M204" s="389"/>
      <c r="N204" s="389"/>
      <c r="O204" s="389"/>
      <c r="P204" s="389"/>
      <c r="Q204" s="389"/>
      <c r="R204" s="446" t="str">
        <f t="shared" si="7"/>
        <v/>
      </c>
      <c r="S204" s="389"/>
      <c r="T204" s="389"/>
      <c r="U204" s="389"/>
      <c r="V204" s="389"/>
      <c r="W204" s="446" t="str">
        <f t="shared" si="8"/>
        <v/>
      </c>
      <c r="X204" s="389"/>
    </row>
    <row r="205" spans="4:24" s="4" customFormat="1" x14ac:dyDescent="0.25">
      <c r="D205" s="162">
        <v>180</v>
      </c>
      <c r="E205" s="602"/>
      <c r="F205" s="602"/>
      <c r="G205" s="389"/>
      <c r="H205" s="389"/>
      <c r="I205" s="389"/>
      <c r="J205" s="389"/>
      <c r="K205" s="389"/>
      <c r="L205" s="446" t="str">
        <f t="shared" si="6"/>
        <v/>
      </c>
      <c r="M205" s="389"/>
      <c r="N205" s="389"/>
      <c r="O205" s="389"/>
      <c r="P205" s="389"/>
      <c r="Q205" s="389"/>
      <c r="R205" s="446" t="str">
        <f t="shared" si="7"/>
        <v/>
      </c>
      <c r="S205" s="389"/>
      <c r="T205" s="389"/>
      <c r="U205" s="389"/>
      <c r="V205" s="389"/>
      <c r="W205" s="446" t="str">
        <f t="shared" si="8"/>
        <v/>
      </c>
      <c r="X205" s="389"/>
    </row>
    <row r="206" spans="4:24" s="4" customFormat="1" x14ac:dyDescent="0.25">
      <c r="D206" s="162">
        <v>181</v>
      </c>
      <c r="E206" s="602"/>
      <c r="F206" s="602"/>
      <c r="G206" s="389"/>
      <c r="H206" s="389"/>
      <c r="I206" s="389"/>
      <c r="J206" s="389"/>
      <c r="K206" s="389"/>
      <c r="L206" s="446" t="str">
        <f t="shared" si="6"/>
        <v/>
      </c>
      <c r="M206" s="389"/>
      <c r="N206" s="389"/>
      <c r="O206" s="389"/>
      <c r="P206" s="389"/>
      <c r="Q206" s="389"/>
      <c r="R206" s="446" t="str">
        <f t="shared" si="7"/>
        <v/>
      </c>
      <c r="S206" s="389"/>
      <c r="T206" s="389"/>
      <c r="U206" s="389"/>
      <c r="V206" s="389"/>
      <c r="W206" s="446" t="str">
        <f t="shared" si="8"/>
        <v/>
      </c>
      <c r="X206" s="389"/>
    </row>
    <row r="207" spans="4:24" s="4" customFormat="1" x14ac:dyDescent="0.25">
      <c r="D207" s="162">
        <v>182</v>
      </c>
      <c r="E207" s="602"/>
      <c r="F207" s="602"/>
      <c r="G207" s="389"/>
      <c r="H207" s="389"/>
      <c r="I207" s="389"/>
      <c r="J207" s="389"/>
      <c r="K207" s="389"/>
      <c r="L207" s="446" t="str">
        <f t="shared" si="6"/>
        <v/>
      </c>
      <c r="M207" s="389"/>
      <c r="N207" s="389"/>
      <c r="O207" s="389"/>
      <c r="P207" s="389"/>
      <c r="Q207" s="389"/>
      <c r="R207" s="446" t="str">
        <f t="shared" si="7"/>
        <v/>
      </c>
      <c r="S207" s="389"/>
      <c r="T207" s="389"/>
      <c r="U207" s="389"/>
      <c r="V207" s="389"/>
      <c r="W207" s="446" t="str">
        <f t="shared" si="8"/>
        <v/>
      </c>
      <c r="X207" s="389"/>
    </row>
    <row r="208" spans="4:24" s="4" customFormat="1" x14ac:dyDescent="0.25">
      <c r="D208" s="162">
        <v>183</v>
      </c>
      <c r="E208" s="602"/>
      <c r="F208" s="602"/>
      <c r="G208" s="389"/>
      <c r="H208" s="389"/>
      <c r="I208" s="389"/>
      <c r="J208" s="389"/>
      <c r="K208" s="389"/>
      <c r="L208" s="446" t="str">
        <f t="shared" si="6"/>
        <v/>
      </c>
      <c r="M208" s="389"/>
      <c r="N208" s="389"/>
      <c r="O208" s="389"/>
      <c r="P208" s="389"/>
      <c r="Q208" s="389"/>
      <c r="R208" s="446" t="str">
        <f t="shared" si="7"/>
        <v/>
      </c>
      <c r="S208" s="389"/>
      <c r="T208" s="389"/>
      <c r="U208" s="389"/>
      <c r="V208" s="389"/>
      <c r="W208" s="446" t="str">
        <f t="shared" si="8"/>
        <v/>
      </c>
      <c r="X208" s="389"/>
    </row>
    <row r="209" spans="4:24" s="4" customFormat="1" x14ac:dyDescent="0.25">
      <c r="D209" s="162">
        <v>184</v>
      </c>
      <c r="E209" s="602"/>
      <c r="F209" s="602"/>
      <c r="G209" s="389"/>
      <c r="H209" s="389"/>
      <c r="I209" s="389"/>
      <c r="J209" s="389"/>
      <c r="K209" s="389"/>
      <c r="L209" s="446" t="str">
        <f t="shared" si="6"/>
        <v/>
      </c>
      <c r="M209" s="389"/>
      <c r="N209" s="389"/>
      <c r="O209" s="389"/>
      <c r="P209" s="389"/>
      <c r="Q209" s="389"/>
      <c r="R209" s="446" t="str">
        <f t="shared" si="7"/>
        <v/>
      </c>
      <c r="S209" s="389"/>
      <c r="T209" s="389"/>
      <c r="U209" s="389"/>
      <c r="V209" s="389"/>
      <c r="W209" s="446" t="str">
        <f t="shared" si="8"/>
        <v/>
      </c>
      <c r="X209" s="389"/>
    </row>
    <row r="210" spans="4:24" s="4" customFormat="1" x14ac:dyDescent="0.25">
      <c r="D210" s="162">
        <v>185</v>
      </c>
      <c r="E210" s="602"/>
      <c r="F210" s="602"/>
      <c r="G210" s="389"/>
      <c r="H210" s="389"/>
      <c r="I210" s="389"/>
      <c r="J210" s="389"/>
      <c r="K210" s="389"/>
      <c r="L210" s="446" t="str">
        <f t="shared" si="6"/>
        <v/>
      </c>
      <c r="M210" s="389"/>
      <c r="N210" s="389"/>
      <c r="O210" s="389"/>
      <c r="P210" s="389"/>
      <c r="Q210" s="389"/>
      <c r="R210" s="446" t="str">
        <f t="shared" si="7"/>
        <v/>
      </c>
      <c r="S210" s="389"/>
      <c r="T210" s="389"/>
      <c r="U210" s="389"/>
      <c r="V210" s="389"/>
      <c r="W210" s="446" t="str">
        <f t="shared" si="8"/>
        <v/>
      </c>
      <c r="X210" s="389"/>
    </row>
    <row r="211" spans="4:24" s="4" customFormat="1" x14ac:dyDescent="0.25">
      <c r="D211" s="162">
        <v>186</v>
      </c>
      <c r="E211" s="602"/>
      <c r="F211" s="602"/>
      <c r="G211" s="389"/>
      <c r="H211" s="389"/>
      <c r="I211" s="389"/>
      <c r="J211" s="389"/>
      <c r="K211" s="389"/>
      <c r="L211" s="446" t="str">
        <f t="shared" si="6"/>
        <v/>
      </c>
      <c r="M211" s="389"/>
      <c r="N211" s="389"/>
      <c r="O211" s="389"/>
      <c r="P211" s="389"/>
      <c r="Q211" s="389"/>
      <c r="R211" s="446" t="str">
        <f t="shared" si="7"/>
        <v/>
      </c>
      <c r="S211" s="389"/>
      <c r="T211" s="389"/>
      <c r="U211" s="389"/>
      <c r="V211" s="389"/>
      <c r="W211" s="446" t="str">
        <f t="shared" si="8"/>
        <v/>
      </c>
      <c r="X211" s="389"/>
    </row>
    <row r="212" spans="4:24" s="4" customFormat="1" x14ac:dyDescent="0.25">
      <c r="D212" s="162">
        <v>187</v>
      </c>
      <c r="E212" s="602"/>
      <c r="F212" s="602"/>
      <c r="G212" s="389"/>
      <c r="H212" s="389"/>
      <c r="I212" s="389"/>
      <c r="J212" s="389"/>
      <c r="K212" s="389"/>
      <c r="L212" s="446" t="str">
        <f t="shared" si="6"/>
        <v/>
      </c>
      <c r="M212" s="389"/>
      <c r="N212" s="389"/>
      <c r="O212" s="389"/>
      <c r="P212" s="389"/>
      <c r="Q212" s="389"/>
      <c r="R212" s="446" t="str">
        <f t="shared" si="7"/>
        <v/>
      </c>
      <c r="S212" s="389"/>
      <c r="T212" s="389"/>
      <c r="U212" s="389"/>
      <c r="V212" s="389"/>
      <c r="W212" s="446" t="str">
        <f t="shared" si="8"/>
        <v/>
      </c>
      <c r="X212" s="389"/>
    </row>
    <row r="213" spans="4:24" s="4" customFormat="1" x14ac:dyDescent="0.25">
      <c r="D213" s="162">
        <v>188</v>
      </c>
      <c r="E213" s="602"/>
      <c r="F213" s="602"/>
      <c r="G213" s="389"/>
      <c r="H213" s="389"/>
      <c r="I213" s="389"/>
      <c r="J213" s="389"/>
      <c r="K213" s="389"/>
      <c r="L213" s="446" t="str">
        <f t="shared" si="6"/>
        <v/>
      </c>
      <c r="M213" s="389"/>
      <c r="N213" s="389"/>
      <c r="O213" s="389"/>
      <c r="P213" s="389"/>
      <c r="Q213" s="389"/>
      <c r="R213" s="446" t="str">
        <f t="shared" si="7"/>
        <v/>
      </c>
      <c r="S213" s="389"/>
      <c r="T213" s="389"/>
      <c r="U213" s="389"/>
      <c r="V213" s="389"/>
      <c r="W213" s="446" t="str">
        <f t="shared" si="8"/>
        <v/>
      </c>
      <c r="X213" s="389"/>
    </row>
    <row r="214" spans="4:24" s="4" customFormat="1" x14ac:dyDescent="0.25">
      <c r="D214" s="162">
        <v>189</v>
      </c>
      <c r="E214" s="602"/>
      <c r="F214" s="602"/>
      <c r="G214" s="389"/>
      <c r="H214" s="389"/>
      <c r="I214" s="389"/>
      <c r="J214" s="389"/>
      <c r="K214" s="389"/>
      <c r="L214" s="446" t="str">
        <f t="shared" si="6"/>
        <v/>
      </c>
      <c r="M214" s="389"/>
      <c r="N214" s="389"/>
      <c r="O214" s="389"/>
      <c r="P214" s="389"/>
      <c r="Q214" s="389"/>
      <c r="R214" s="446" t="str">
        <f t="shared" si="7"/>
        <v/>
      </c>
      <c r="S214" s="389"/>
      <c r="T214" s="389"/>
      <c r="U214" s="389"/>
      <c r="V214" s="389"/>
      <c r="W214" s="446" t="str">
        <f t="shared" si="8"/>
        <v/>
      </c>
      <c r="X214" s="389"/>
    </row>
    <row r="215" spans="4:24" s="4" customFormat="1" x14ac:dyDescent="0.25">
      <c r="D215" s="162">
        <v>190</v>
      </c>
      <c r="E215" s="602"/>
      <c r="F215" s="602"/>
      <c r="G215" s="389"/>
      <c r="H215" s="389"/>
      <c r="I215" s="389"/>
      <c r="J215" s="389"/>
      <c r="K215" s="389"/>
      <c r="L215" s="446" t="str">
        <f t="shared" si="6"/>
        <v/>
      </c>
      <c r="M215" s="389"/>
      <c r="N215" s="389"/>
      <c r="O215" s="389"/>
      <c r="P215" s="389"/>
      <c r="Q215" s="389"/>
      <c r="R215" s="446" t="str">
        <f t="shared" si="7"/>
        <v/>
      </c>
      <c r="S215" s="389"/>
      <c r="T215" s="389"/>
      <c r="U215" s="389"/>
      <c r="V215" s="389"/>
      <c r="W215" s="446" t="str">
        <f t="shared" si="8"/>
        <v/>
      </c>
      <c r="X215" s="389"/>
    </row>
    <row r="216" spans="4:24" s="4" customFormat="1" x14ac:dyDescent="0.25">
      <c r="D216" s="162">
        <v>191</v>
      </c>
      <c r="E216" s="602"/>
      <c r="F216" s="602"/>
      <c r="G216" s="389"/>
      <c r="H216" s="389"/>
      <c r="I216" s="389"/>
      <c r="J216" s="389"/>
      <c r="K216" s="389"/>
      <c r="L216" s="446" t="str">
        <f t="shared" si="6"/>
        <v/>
      </c>
      <c r="M216" s="389"/>
      <c r="N216" s="389"/>
      <c r="O216" s="389"/>
      <c r="P216" s="389"/>
      <c r="Q216" s="389"/>
      <c r="R216" s="446" t="str">
        <f t="shared" si="7"/>
        <v/>
      </c>
      <c r="S216" s="389"/>
      <c r="T216" s="389"/>
      <c r="U216" s="389"/>
      <c r="V216" s="389"/>
      <c r="W216" s="446" t="str">
        <f t="shared" si="8"/>
        <v/>
      </c>
      <c r="X216" s="389"/>
    </row>
    <row r="217" spans="4:24" s="4" customFormat="1" x14ac:dyDescent="0.25">
      <c r="D217" s="162">
        <v>192</v>
      </c>
      <c r="E217" s="602"/>
      <c r="F217" s="602"/>
      <c r="G217" s="389"/>
      <c r="H217" s="389"/>
      <c r="I217" s="389"/>
      <c r="J217" s="389"/>
      <c r="K217" s="389"/>
      <c r="L217" s="446" t="str">
        <f t="shared" si="6"/>
        <v/>
      </c>
      <c r="M217" s="389"/>
      <c r="N217" s="389"/>
      <c r="O217" s="389"/>
      <c r="P217" s="389"/>
      <c r="Q217" s="389"/>
      <c r="R217" s="446" t="str">
        <f t="shared" si="7"/>
        <v/>
      </c>
      <c r="S217" s="389"/>
      <c r="T217" s="389"/>
      <c r="U217" s="389"/>
      <c r="V217" s="389"/>
      <c r="W217" s="446" t="str">
        <f t="shared" si="8"/>
        <v/>
      </c>
      <c r="X217" s="389"/>
    </row>
    <row r="218" spans="4:24" s="4" customFormat="1" x14ac:dyDescent="0.25">
      <c r="D218" s="162">
        <v>193</v>
      </c>
      <c r="E218" s="602"/>
      <c r="F218" s="602"/>
      <c r="G218" s="389"/>
      <c r="H218" s="389"/>
      <c r="I218" s="389"/>
      <c r="J218" s="389"/>
      <c r="K218" s="389"/>
      <c r="L218" s="446" t="str">
        <f t="shared" si="6"/>
        <v/>
      </c>
      <c r="M218" s="389"/>
      <c r="N218" s="389"/>
      <c r="O218" s="389"/>
      <c r="P218" s="389"/>
      <c r="Q218" s="389"/>
      <c r="R218" s="446" t="str">
        <f t="shared" si="7"/>
        <v/>
      </c>
      <c r="S218" s="389"/>
      <c r="T218" s="389"/>
      <c r="U218" s="389"/>
      <c r="V218" s="389"/>
      <c r="W218" s="446" t="str">
        <f t="shared" si="8"/>
        <v/>
      </c>
      <c r="X218" s="389"/>
    </row>
    <row r="219" spans="4:24" s="4" customFormat="1" x14ac:dyDescent="0.25">
      <c r="D219" s="162">
        <v>194</v>
      </c>
      <c r="E219" s="602"/>
      <c r="F219" s="602"/>
      <c r="G219" s="389"/>
      <c r="H219" s="389"/>
      <c r="I219" s="389"/>
      <c r="J219" s="389"/>
      <c r="K219" s="389"/>
      <c r="L219" s="446" t="str">
        <f t="shared" si="6"/>
        <v/>
      </c>
      <c r="M219" s="389"/>
      <c r="N219" s="389"/>
      <c r="O219" s="389"/>
      <c r="P219" s="389"/>
      <c r="Q219" s="389"/>
      <c r="R219" s="446" t="str">
        <f t="shared" si="7"/>
        <v/>
      </c>
      <c r="S219" s="389"/>
      <c r="T219" s="389"/>
      <c r="U219" s="389"/>
      <c r="V219" s="389"/>
      <c r="W219" s="446" t="str">
        <f t="shared" si="8"/>
        <v/>
      </c>
      <c r="X219" s="389"/>
    </row>
    <row r="220" spans="4:24" s="4" customFormat="1" x14ac:dyDescent="0.25">
      <c r="D220" s="162">
        <v>195</v>
      </c>
      <c r="E220" s="602"/>
      <c r="F220" s="602"/>
      <c r="G220" s="389"/>
      <c r="H220" s="389"/>
      <c r="I220" s="389"/>
      <c r="J220" s="389"/>
      <c r="K220" s="389"/>
      <c r="L220" s="446" t="str">
        <f t="shared" ref="L220:L275" si="9">IF(E220="","",SUM(G220:K220))</f>
        <v/>
      </c>
      <c r="M220" s="389"/>
      <c r="N220" s="389"/>
      <c r="O220" s="389"/>
      <c r="P220" s="389"/>
      <c r="Q220" s="389"/>
      <c r="R220" s="446" t="str">
        <f t="shared" ref="R220:R275" si="10">IF(E220="","",SUM(M220:Q220))</f>
        <v/>
      </c>
      <c r="S220" s="389"/>
      <c r="T220" s="389"/>
      <c r="U220" s="389"/>
      <c r="V220" s="389"/>
      <c r="W220" s="446" t="str">
        <f t="shared" ref="W220:W275" si="11">IF(E220="","",SUM(S220:V220))</f>
        <v/>
      </c>
      <c r="X220" s="389"/>
    </row>
    <row r="221" spans="4:24" s="4" customFormat="1" x14ac:dyDescent="0.25">
      <c r="D221" s="162">
        <v>196</v>
      </c>
      <c r="E221" s="602"/>
      <c r="F221" s="602"/>
      <c r="G221" s="389"/>
      <c r="H221" s="389"/>
      <c r="I221" s="389"/>
      <c r="J221" s="389"/>
      <c r="K221" s="389"/>
      <c r="L221" s="446" t="str">
        <f t="shared" si="9"/>
        <v/>
      </c>
      <c r="M221" s="389"/>
      <c r="N221" s="389"/>
      <c r="O221" s="389"/>
      <c r="P221" s="389"/>
      <c r="Q221" s="389"/>
      <c r="R221" s="446" t="str">
        <f t="shared" si="10"/>
        <v/>
      </c>
      <c r="S221" s="389"/>
      <c r="T221" s="389"/>
      <c r="U221" s="389"/>
      <c r="V221" s="389"/>
      <c r="W221" s="446" t="str">
        <f t="shared" si="11"/>
        <v/>
      </c>
      <c r="X221" s="389"/>
    </row>
    <row r="222" spans="4:24" s="4" customFormat="1" x14ac:dyDescent="0.25">
      <c r="D222" s="162">
        <v>197</v>
      </c>
      <c r="E222" s="602"/>
      <c r="F222" s="602"/>
      <c r="G222" s="389"/>
      <c r="H222" s="389"/>
      <c r="I222" s="389"/>
      <c r="J222" s="389"/>
      <c r="K222" s="389"/>
      <c r="L222" s="446" t="str">
        <f t="shared" si="9"/>
        <v/>
      </c>
      <c r="M222" s="389"/>
      <c r="N222" s="389"/>
      <c r="O222" s="389"/>
      <c r="P222" s="389"/>
      <c r="Q222" s="389"/>
      <c r="R222" s="446" t="str">
        <f t="shared" si="10"/>
        <v/>
      </c>
      <c r="S222" s="389"/>
      <c r="T222" s="389"/>
      <c r="U222" s="389"/>
      <c r="V222" s="389"/>
      <c r="W222" s="446" t="str">
        <f t="shared" si="11"/>
        <v/>
      </c>
      <c r="X222" s="389"/>
    </row>
    <row r="223" spans="4:24" s="4" customFormat="1" x14ac:dyDescent="0.25">
      <c r="D223" s="162">
        <v>198</v>
      </c>
      <c r="E223" s="602"/>
      <c r="F223" s="602"/>
      <c r="G223" s="389"/>
      <c r="H223" s="389"/>
      <c r="I223" s="389"/>
      <c r="J223" s="389"/>
      <c r="K223" s="389"/>
      <c r="L223" s="446" t="str">
        <f t="shared" si="9"/>
        <v/>
      </c>
      <c r="M223" s="389"/>
      <c r="N223" s="389"/>
      <c r="O223" s="389"/>
      <c r="P223" s="389"/>
      <c r="Q223" s="389"/>
      <c r="R223" s="446" t="str">
        <f t="shared" si="10"/>
        <v/>
      </c>
      <c r="S223" s="389"/>
      <c r="T223" s="389"/>
      <c r="U223" s="389"/>
      <c r="V223" s="389"/>
      <c r="W223" s="446" t="str">
        <f t="shared" si="11"/>
        <v/>
      </c>
      <c r="X223" s="389"/>
    </row>
    <row r="224" spans="4:24" s="4" customFormat="1" x14ac:dyDescent="0.25">
      <c r="D224" s="162">
        <v>199</v>
      </c>
      <c r="E224" s="602"/>
      <c r="F224" s="602"/>
      <c r="G224" s="389"/>
      <c r="H224" s="389"/>
      <c r="I224" s="389"/>
      <c r="J224" s="389"/>
      <c r="K224" s="389"/>
      <c r="L224" s="446" t="str">
        <f t="shared" si="9"/>
        <v/>
      </c>
      <c r="M224" s="389"/>
      <c r="N224" s="389"/>
      <c r="O224" s="389"/>
      <c r="P224" s="389"/>
      <c r="Q224" s="389"/>
      <c r="R224" s="446" t="str">
        <f t="shared" si="10"/>
        <v/>
      </c>
      <c r="S224" s="389"/>
      <c r="T224" s="389"/>
      <c r="U224" s="389"/>
      <c r="V224" s="389"/>
      <c r="W224" s="446" t="str">
        <f t="shared" si="11"/>
        <v/>
      </c>
      <c r="X224" s="389"/>
    </row>
    <row r="225" spans="4:24" s="4" customFormat="1" x14ac:dyDescent="0.25">
      <c r="D225" s="162">
        <v>200</v>
      </c>
      <c r="E225" s="602"/>
      <c r="F225" s="602"/>
      <c r="G225" s="389"/>
      <c r="H225" s="389"/>
      <c r="I225" s="389"/>
      <c r="J225" s="389"/>
      <c r="K225" s="389"/>
      <c r="L225" s="446" t="str">
        <f t="shared" si="9"/>
        <v/>
      </c>
      <c r="M225" s="389"/>
      <c r="N225" s="389"/>
      <c r="O225" s="389"/>
      <c r="P225" s="389"/>
      <c r="Q225" s="389"/>
      <c r="R225" s="446" t="str">
        <f t="shared" si="10"/>
        <v/>
      </c>
      <c r="S225" s="389"/>
      <c r="T225" s="389"/>
      <c r="U225" s="389"/>
      <c r="V225" s="389"/>
      <c r="W225" s="446" t="str">
        <f t="shared" si="11"/>
        <v/>
      </c>
      <c r="X225" s="389"/>
    </row>
    <row r="226" spans="4:24" s="4" customFormat="1" x14ac:dyDescent="0.25">
      <c r="D226" s="162">
        <v>201</v>
      </c>
      <c r="E226" s="602"/>
      <c r="F226" s="602"/>
      <c r="G226" s="389"/>
      <c r="H226" s="389"/>
      <c r="I226" s="389"/>
      <c r="J226" s="389"/>
      <c r="K226" s="389"/>
      <c r="L226" s="446" t="str">
        <f t="shared" si="9"/>
        <v/>
      </c>
      <c r="M226" s="389"/>
      <c r="N226" s="389"/>
      <c r="O226" s="389"/>
      <c r="P226" s="389"/>
      <c r="Q226" s="389"/>
      <c r="R226" s="446" t="str">
        <f t="shared" si="10"/>
        <v/>
      </c>
      <c r="S226" s="389"/>
      <c r="T226" s="389"/>
      <c r="U226" s="389"/>
      <c r="V226" s="389"/>
      <c r="W226" s="446" t="str">
        <f t="shared" si="11"/>
        <v/>
      </c>
      <c r="X226" s="389"/>
    </row>
    <row r="227" spans="4:24" s="4" customFormat="1" x14ac:dyDescent="0.25">
      <c r="D227" s="162">
        <v>202</v>
      </c>
      <c r="E227" s="602"/>
      <c r="F227" s="602"/>
      <c r="G227" s="389"/>
      <c r="H227" s="389"/>
      <c r="I227" s="389"/>
      <c r="J227" s="389"/>
      <c r="K227" s="389"/>
      <c r="L227" s="446" t="str">
        <f t="shared" si="9"/>
        <v/>
      </c>
      <c r="M227" s="389"/>
      <c r="N227" s="389"/>
      <c r="O227" s="389"/>
      <c r="P227" s="389"/>
      <c r="Q227" s="389"/>
      <c r="R227" s="446" t="str">
        <f t="shared" si="10"/>
        <v/>
      </c>
      <c r="S227" s="389"/>
      <c r="T227" s="389"/>
      <c r="U227" s="389"/>
      <c r="V227" s="389"/>
      <c r="W227" s="446" t="str">
        <f t="shared" si="11"/>
        <v/>
      </c>
      <c r="X227" s="389"/>
    </row>
    <row r="228" spans="4:24" s="4" customFormat="1" x14ac:dyDescent="0.25">
      <c r="D228" s="162">
        <v>203</v>
      </c>
      <c r="E228" s="602"/>
      <c r="F228" s="602"/>
      <c r="G228" s="389"/>
      <c r="H228" s="389"/>
      <c r="I228" s="389"/>
      <c r="J228" s="389"/>
      <c r="K228" s="389"/>
      <c r="L228" s="446" t="str">
        <f t="shared" si="9"/>
        <v/>
      </c>
      <c r="M228" s="389"/>
      <c r="N228" s="389"/>
      <c r="O228" s="389"/>
      <c r="P228" s="389"/>
      <c r="Q228" s="389"/>
      <c r="R228" s="446" t="str">
        <f t="shared" si="10"/>
        <v/>
      </c>
      <c r="S228" s="389"/>
      <c r="T228" s="389"/>
      <c r="U228" s="389"/>
      <c r="V228" s="389"/>
      <c r="W228" s="446" t="str">
        <f t="shared" si="11"/>
        <v/>
      </c>
      <c r="X228" s="389"/>
    </row>
    <row r="229" spans="4:24" s="4" customFormat="1" x14ac:dyDescent="0.25">
      <c r="D229" s="162">
        <v>204</v>
      </c>
      <c r="E229" s="602"/>
      <c r="F229" s="602"/>
      <c r="G229" s="389"/>
      <c r="H229" s="389"/>
      <c r="I229" s="389"/>
      <c r="J229" s="389"/>
      <c r="K229" s="389"/>
      <c r="L229" s="446" t="str">
        <f t="shared" si="9"/>
        <v/>
      </c>
      <c r="M229" s="389"/>
      <c r="N229" s="389"/>
      <c r="O229" s="389"/>
      <c r="P229" s="389"/>
      <c r="Q229" s="389"/>
      <c r="R229" s="446" t="str">
        <f t="shared" si="10"/>
        <v/>
      </c>
      <c r="S229" s="389"/>
      <c r="T229" s="389"/>
      <c r="U229" s="389"/>
      <c r="V229" s="389"/>
      <c r="W229" s="446" t="str">
        <f t="shared" si="11"/>
        <v/>
      </c>
      <c r="X229" s="389"/>
    </row>
    <row r="230" spans="4:24" s="4" customFormat="1" x14ac:dyDescent="0.25">
      <c r="D230" s="162">
        <v>205</v>
      </c>
      <c r="E230" s="602"/>
      <c r="F230" s="602"/>
      <c r="G230" s="389"/>
      <c r="H230" s="389"/>
      <c r="I230" s="389"/>
      <c r="J230" s="389"/>
      <c r="K230" s="389"/>
      <c r="L230" s="446" t="str">
        <f t="shared" si="9"/>
        <v/>
      </c>
      <c r="M230" s="389"/>
      <c r="N230" s="389"/>
      <c r="O230" s="389"/>
      <c r="P230" s="389"/>
      <c r="Q230" s="389"/>
      <c r="R230" s="446" t="str">
        <f t="shared" si="10"/>
        <v/>
      </c>
      <c r="S230" s="389"/>
      <c r="T230" s="389"/>
      <c r="U230" s="389"/>
      <c r="V230" s="389"/>
      <c r="W230" s="446" t="str">
        <f t="shared" si="11"/>
        <v/>
      </c>
      <c r="X230" s="389"/>
    </row>
    <row r="231" spans="4:24" s="4" customFormat="1" x14ac:dyDescent="0.25">
      <c r="D231" s="162">
        <v>206</v>
      </c>
      <c r="E231" s="602"/>
      <c r="F231" s="602"/>
      <c r="G231" s="389"/>
      <c r="H231" s="389"/>
      <c r="I231" s="389"/>
      <c r="J231" s="389"/>
      <c r="K231" s="389"/>
      <c r="L231" s="446" t="str">
        <f t="shared" si="9"/>
        <v/>
      </c>
      <c r="M231" s="389"/>
      <c r="N231" s="389"/>
      <c r="O231" s="389"/>
      <c r="P231" s="389"/>
      <c r="Q231" s="389"/>
      <c r="R231" s="446" t="str">
        <f t="shared" si="10"/>
        <v/>
      </c>
      <c r="S231" s="389"/>
      <c r="T231" s="389"/>
      <c r="U231" s="389"/>
      <c r="V231" s="389"/>
      <c r="W231" s="446" t="str">
        <f t="shared" si="11"/>
        <v/>
      </c>
      <c r="X231" s="389"/>
    </row>
    <row r="232" spans="4:24" s="4" customFormat="1" x14ac:dyDescent="0.25">
      <c r="D232" s="162">
        <v>207</v>
      </c>
      <c r="E232" s="602"/>
      <c r="F232" s="602"/>
      <c r="G232" s="389"/>
      <c r="H232" s="389"/>
      <c r="I232" s="389"/>
      <c r="J232" s="389"/>
      <c r="K232" s="389"/>
      <c r="L232" s="446" t="str">
        <f t="shared" si="9"/>
        <v/>
      </c>
      <c r="M232" s="389"/>
      <c r="N232" s="389"/>
      <c r="O232" s="389"/>
      <c r="P232" s="389"/>
      <c r="Q232" s="389"/>
      <c r="R232" s="446" t="str">
        <f t="shared" si="10"/>
        <v/>
      </c>
      <c r="S232" s="389"/>
      <c r="T232" s="389"/>
      <c r="U232" s="389"/>
      <c r="V232" s="389"/>
      <c r="W232" s="446" t="str">
        <f t="shared" si="11"/>
        <v/>
      </c>
      <c r="X232" s="389"/>
    </row>
    <row r="233" spans="4:24" s="4" customFormat="1" x14ac:dyDescent="0.25">
      <c r="D233" s="162">
        <v>208</v>
      </c>
      <c r="E233" s="602"/>
      <c r="F233" s="602"/>
      <c r="G233" s="389"/>
      <c r="H233" s="389"/>
      <c r="I233" s="389"/>
      <c r="J233" s="389"/>
      <c r="K233" s="389"/>
      <c r="L233" s="446" t="str">
        <f t="shared" si="9"/>
        <v/>
      </c>
      <c r="M233" s="389"/>
      <c r="N233" s="389"/>
      <c r="O233" s="389"/>
      <c r="P233" s="389"/>
      <c r="Q233" s="389"/>
      <c r="R233" s="446" t="str">
        <f t="shared" si="10"/>
        <v/>
      </c>
      <c r="S233" s="389"/>
      <c r="T233" s="389"/>
      <c r="U233" s="389"/>
      <c r="V233" s="389"/>
      <c r="W233" s="446" t="str">
        <f t="shared" si="11"/>
        <v/>
      </c>
      <c r="X233" s="389"/>
    </row>
    <row r="234" spans="4:24" s="4" customFormat="1" x14ac:dyDescent="0.25">
      <c r="D234" s="162">
        <v>209</v>
      </c>
      <c r="E234" s="602"/>
      <c r="F234" s="602"/>
      <c r="G234" s="389"/>
      <c r="H234" s="389"/>
      <c r="I234" s="389"/>
      <c r="J234" s="389"/>
      <c r="K234" s="389"/>
      <c r="L234" s="446" t="str">
        <f t="shared" si="9"/>
        <v/>
      </c>
      <c r="M234" s="389"/>
      <c r="N234" s="389"/>
      <c r="O234" s="389"/>
      <c r="P234" s="389"/>
      <c r="Q234" s="389"/>
      <c r="R234" s="446" t="str">
        <f t="shared" si="10"/>
        <v/>
      </c>
      <c r="S234" s="389"/>
      <c r="T234" s="389"/>
      <c r="U234" s="389"/>
      <c r="V234" s="389"/>
      <c r="W234" s="446" t="str">
        <f t="shared" si="11"/>
        <v/>
      </c>
      <c r="X234" s="389"/>
    </row>
    <row r="235" spans="4:24" s="4" customFormat="1" x14ac:dyDescent="0.25">
      <c r="D235" s="162">
        <v>210</v>
      </c>
      <c r="E235" s="602"/>
      <c r="F235" s="602"/>
      <c r="G235" s="389"/>
      <c r="H235" s="389"/>
      <c r="I235" s="389"/>
      <c r="J235" s="389"/>
      <c r="K235" s="389"/>
      <c r="L235" s="446" t="str">
        <f t="shared" si="9"/>
        <v/>
      </c>
      <c r="M235" s="389"/>
      <c r="N235" s="389"/>
      <c r="O235" s="389"/>
      <c r="P235" s="389"/>
      <c r="Q235" s="389"/>
      <c r="R235" s="446" t="str">
        <f t="shared" si="10"/>
        <v/>
      </c>
      <c r="S235" s="389"/>
      <c r="T235" s="389"/>
      <c r="U235" s="389"/>
      <c r="V235" s="389"/>
      <c r="W235" s="446" t="str">
        <f t="shared" si="11"/>
        <v/>
      </c>
      <c r="X235" s="389"/>
    </row>
    <row r="236" spans="4:24" s="4" customFormat="1" x14ac:dyDescent="0.25">
      <c r="D236" s="162">
        <v>211</v>
      </c>
      <c r="E236" s="602"/>
      <c r="F236" s="602"/>
      <c r="G236" s="389"/>
      <c r="H236" s="389"/>
      <c r="I236" s="389"/>
      <c r="J236" s="389"/>
      <c r="K236" s="389"/>
      <c r="L236" s="446" t="str">
        <f t="shared" si="9"/>
        <v/>
      </c>
      <c r="M236" s="389"/>
      <c r="N236" s="389"/>
      <c r="O236" s="389"/>
      <c r="P236" s="389"/>
      <c r="Q236" s="389"/>
      <c r="R236" s="446" t="str">
        <f t="shared" si="10"/>
        <v/>
      </c>
      <c r="S236" s="389"/>
      <c r="T236" s="389"/>
      <c r="U236" s="389"/>
      <c r="V236" s="389"/>
      <c r="W236" s="446" t="str">
        <f t="shared" si="11"/>
        <v/>
      </c>
      <c r="X236" s="389"/>
    </row>
    <row r="237" spans="4:24" s="4" customFormat="1" x14ac:dyDescent="0.25">
      <c r="D237" s="162">
        <v>212</v>
      </c>
      <c r="E237" s="602"/>
      <c r="F237" s="602"/>
      <c r="G237" s="389"/>
      <c r="H237" s="389"/>
      <c r="I237" s="389"/>
      <c r="J237" s="389"/>
      <c r="K237" s="389"/>
      <c r="L237" s="446" t="str">
        <f t="shared" si="9"/>
        <v/>
      </c>
      <c r="M237" s="389"/>
      <c r="N237" s="389"/>
      <c r="O237" s="389"/>
      <c r="P237" s="389"/>
      <c r="Q237" s="389"/>
      <c r="R237" s="446" t="str">
        <f t="shared" si="10"/>
        <v/>
      </c>
      <c r="S237" s="389"/>
      <c r="T237" s="389"/>
      <c r="U237" s="389"/>
      <c r="V237" s="389"/>
      <c r="W237" s="446" t="str">
        <f t="shared" si="11"/>
        <v/>
      </c>
      <c r="X237" s="389"/>
    </row>
    <row r="238" spans="4:24" s="4" customFormat="1" x14ac:dyDescent="0.25">
      <c r="D238" s="162">
        <v>213</v>
      </c>
      <c r="E238" s="602"/>
      <c r="F238" s="602"/>
      <c r="G238" s="389"/>
      <c r="H238" s="389"/>
      <c r="I238" s="389"/>
      <c r="J238" s="389"/>
      <c r="K238" s="389"/>
      <c r="L238" s="446" t="str">
        <f t="shared" si="9"/>
        <v/>
      </c>
      <c r="M238" s="389"/>
      <c r="N238" s="389"/>
      <c r="O238" s="389"/>
      <c r="P238" s="389"/>
      <c r="Q238" s="389"/>
      <c r="R238" s="446" t="str">
        <f t="shared" si="10"/>
        <v/>
      </c>
      <c r="S238" s="389"/>
      <c r="T238" s="389"/>
      <c r="U238" s="389"/>
      <c r="V238" s="389"/>
      <c r="W238" s="446" t="str">
        <f t="shared" si="11"/>
        <v/>
      </c>
      <c r="X238" s="389"/>
    </row>
    <row r="239" spans="4:24" s="4" customFormat="1" x14ac:dyDescent="0.25">
      <c r="D239" s="162">
        <v>214</v>
      </c>
      <c r="E239" s="602"/>
      <c r="F239" s="602"/>
      <c r="G239" s="389"/>
      <c r="H239" s="389"/>
      <c r="I239" s="389"/>
      <c r="J239" s="389"/>
      <c r="K239" s="389"/>
      <c r="L239" s="446" t="str">
        <f t="shared" si="9"/>
        <v/>
      </c>
      <c r="M239" s="389"/>
      <c r="N239" s="389"/>
      <c r="O239" s="389"/>
      <c r="P239" s="389"/>
      <c r="Q239" s="389"/>
      <c r="R239" s="446" t="str">
        <f t="shared" si="10"/>
        <v/>
      </c>
      <c r="S239" s="389"/>
      <c r="T239" s="389"/>
      <c r="U239" s="389"/>
      <c r="V239" s="389"/>
      <c r="W239" s="446" t="str">
        <f t="shared" si="11"/>
        <v/>
      </c>
      <c r="X239" s="389"/>
    </row>
    <row r="240" spans="4:24" s="4" customFormat="1" x14ac:dyDescent="0.25">
      <c r="D240" s="162">
        <v>215</v>
      </c>
      <c r="E240" s="602"/>
      <c r="F240" s="602"/>
      <c r="G240" s="389"/>
      <c r="H240" s="389"/>
      <c r="I240" s="389"/>
      <c r="J240" s="389"/>
      <c r="K240" s="389"/>
      <c r="L240" s="446" t="str">
        <f t="shared" si="9"/>
        <v/>
      </c>
      <c r="M240" s="389"/>
      <c r="N240" s="389"/>
      <c r="O240" s="389"/>
      <c r="P240" s="389"/>
      <c r="Q240" s="389"/>
      <c r="R240" s="446" t="str">
        <f t="shared" si="10"/>
        <v/>
      </c>
      <c r="S240" s="389"/>
      <c r="T240" s="389"/>
      <c r="U240" s="389"/>
      <c r="V240" s="389"/>
      <c r="W240" s="446" t="str">
        <f t="shared" si="11"/>
        <v/>
      </c>
      <c r="X240" s="389"/>
    </row>
    <row r="241" spans="4:24" s="4" customFormat="1" x14ac:dyDescent="0.25">
      <c r="D241" s="162">
        <v>216</v>
      </c>
      <c r="E241" s="602"/>
      <c r="F241" s="602"/>
      <c r="G241" s="389"/>
      <c r="H241" s="389"/>
      <c r="I241" s="389"/>
      <c r="J241" s="389"/>
      <c r="K241" s="389"/>
      <c r="L241" s="446" t="str">
        <f t="shared" si="9"/>
        <v/>
      </c>
      <c r="M241" s="389"/>
      <c r="N241" s="389"/>
      <c r="O241" s="389"/>
      <c r="P241" s="389"/>
      <c r="Q241" s="389"/>
      <c r="R241" s="446" t="str">
        <f t="shared" si="10"/>
        <v/>
      </c>
      <c r="S241" s="389"/>
      <c r="T241" s="389"/>
      <c r="U241" s="389"/>
      <c r="V241" s="389"/>
      <c r="W241" s="446" t="str">
        <f t="shared" si="11"/>
        <v/>
      </c>
      <c r="X241" s="389"/>
    </row>
    <row r="242" spans="4:24" s="4" customFormat="1" x14ac:dyDescent="0.25">
      <c r="D242" s="162">
        <v>217</v>
      </c>
      <c r="E242" s="602"/>
      <c r="F242" s="602"/>
      <c r="G242" s="389"/>
      <c r="H242" s="389"/>
      <c r="I242" s="389"/>
      <c r="J242" s="389"/>
      <c r="K242" s="389"/>
      <c r="L242" s="446" t="str">
        <f t="shared" si="9"/>
        <v/>
      </c>
      <c r="M242" s="389"/>
      <c r="N242" s="389"/>
      <c r="O242" s="389"/>
      <c r="P242" s="389"/>
      <c r="Q242" s="389"/>
      <c r="R242" s="446" t="str">
        <f t="shared" si="10"/>
        <v/>
      </c>
      <c r="S242" s="389"/>
      <c r="T242" s="389"/>
      <c r="U242" s="389"/>
      <c r="V242" s="389"/>
      <c r="W242" s="446" t="str">
        <f t="shared" si="11"/>
        <v/>
      </c>
      <c r="X242" s="389"/>
    </row>
    <row r="243" spans="4:24" s="4" customFormat="1" x14ac:dyDescent="0.25">
      <c r="D243" s="162">
        <v>218</v>
      </c>
      <c r="E243" s="602"/>
      <c r="F243" s="602"/>
      <c r="G243" s="389"/>
      <c r="H243" s="389"/>
      <c r="I243" s="389"/>
      <c r="J243" s="389"/>
      <c r="K243" s="389"/>
      <c r="L243" s="446" t="str">
        <f t="shared" si="9"/>
        <v/>
      </c>
      <c r="M243" s="389"/>
      <c r="N243" s="389"/>
      <c r="O243" s="389"/>
      <c r="P243" s="389"/>
      <c r="Q243" s="389"/>
      <c r="R243" s="446" t="str">
        <f t="shared" si="10"/>
        <v/>
      </c>
      <c r="S243" s="389"/>
      <c r="T243" s="389"/>
      <c r="U243" s="389"/>
      <c r="V243" s="389"/>
      <c r="W243" s="446" t="str">
        <f t="shared" si="11"/>
        <v/>
      </c>
      <c r="X243" s="389"/>
    </row>
    <row r="244" spans="4:24" s="4" customFormat="1" x14ac:dyDescent="0.25">
      <c r="D244" s="162">
        <v>219</v>
      </c>
      <c r="E244" s="602"/>
      <c r="F244" s="602"/>
      <c r="G244" s="389"/>
      <c r="H244" s="389"/>
      <c r="I244" s="389"/>
      <c r="J244" s="389"/>
      <c r="K244" s="389"/>
      <c r="L244" s="446" t="str">
        <f t="shared" si="9"/>
        <v/>
      </c>
      <c r="M244" s="389"/>
      <c r="N244" s="389"/>
      <c r="O244" s="389"/>
      <c r="P244" s="389"/>
      <c r="Q244" s="389"/>
      <c r="R244" s="446" t="str">
        <f t="shared" si="10"/>
        <v/>
      </c>
      <c r="S244" s="389"/>
      <c r="T244" s="389"/>
      <c r="U244" s="389"/>
      <c r="V244" s="389"/>
      <c r="W244" s="446" t="str">
        <f t="shared" si="11"/>
        <v/>
      </c>
      <c r="X244" s="389"/>
    </row>
    <row r="245" spans="4:24" s="4" customFormat="1" x14ac:dyDescent="0.25">
      <c r="D245" s="162">
        <v>220</v>
      </c>
      <c r="E245" s="602"/>
      <c r="F245" s="602"/>
      <c r="G245" s="389"/>
      <c r="H245" s="389"/>
      <c r="I245" s="389"/>
      <c r="J245" s="389"/>
      <c r="K245" s="389"/>
      <c r="L245" s="446" t="str">
        <f t="shared" si="9"/>
        <v/>
      </c>
      <c r="M245" s="389"/>
      <c r="N245" s="389"/>
      <c r="O245" s="389"/>
      <c r="P245" s="389"/>
      <c r="Q245" s="389"/>
      <c r="R245" s="446" t="str">
        <f t="shared" si="10"/>
        <v/>
      </c>
      <c r="S245" s="389"/>
      <c r="T245" s="389"/>
      <c r="U245" s="389"/>
      <c r="V245" s="389"/>
      <c r="W245" s="446" t="str">
        <f t="shared" si="11"/>
        <v/>
      </c>
      <c r="X245" s="389"/>
    </row>
    <row r="246" spans="4:24" s="4" customFormat="1" x14ac:dyDescent="0.25">
      <c r="D246" s="162">
        <v>221</v>
      </c>
      <c r="E246" s="602"/>
      <c r="F246" s="602"/>
      <c r="G246" s="389"/>
      <c r="H246" s="389"/>
      <c r="I246" s="389"/>
      <c r="J246" s="389"/>
      <c r="K246" s="389"/>
      <c r="L246" s="446" t="str">
        <f t="shared" si="9"/>
        <v/>
      </c>
      <c r="M246" s="389"/>
      <c r="N246" s="389"/>
      <c r="O246" s="389"/>
      <c r="P246" s="389"/>
      <c r="Q246" s="389"/>
      <c r="R246" s="446" t="str">
        <f t="shared" si="10"/>
        <v/>
      </c>
      <c r="S246" s="389"/>
      <c r="T246" s="389"/>
      <c r="U246" s="389"/>
      <c r="V246" s="389"/>
      <c r="W246" s="446" t="str">
        <f t="shared" si="11"/>
        <v/>
      </c>
      <c r="X246" s="389"/>
    </row>
    <row r="247" spans="4:24" s="4" customFormat="1" x14ac:dyDescent="0.25">
      <c r="D247" s="162">
        <v>222</v>
      </c>
      <c r="E247" s="602"/>
      <c r="F247" s="602"/>
      <c r="G247" s="389"/>
      <c r="H247" s="389"/>
      <c r="I247" s="389"/>
      <c r="J247" s="389"/>
      <c r="K247" s="389"/>
      <c r="L247" s="446" t="str">
        <f t="shared" si="9"/>
        <v/>
      </c>
      <c r="M247" s="389"/>
      <c r="N247" s="389"/>
      <c r="O247" s="389"/>
      <c r="P247" s="389"/>
      <c r="Q247" s="389"/>
      <c r="R247" s="446" t="str">
        <f t="shared" si="10"/>
        <v/>
      </c>
      <c r="S247" s="389"/>
      <c r="T247" s="389"/>
      <c r="U247" s="389"/>
      <c r="V247" s="389"/>
      <c r="W247" s="446" t="str">
        <f t="shared" si="11"/>
        <v/>
      </c>
      <c r="X247" s="389"/>
    </row>
    <row r="248" spans="4:24" s="4" customFormat="1" x14ac:dyDescent="0.25">
      <c r="D248" s="162">
        <v>223</v>
      </c>
      <c r="E248" s="602"/>
      <c r="F248" s="602"/>
      <c r="G248" s="389"/>
      <c r="H248" s="389"/>
      <c r="I248" s="389"/>
      <c r="J248" s="389"/>
      <c r="K248" s="389"/>
      <c r="L248" s="446" t="str">
        <f t="shared" si="9"/>
        <v/>
      </c>
      <c r="M248" s="389"/>
      <c r="N248" s="389"/>
      <c r="O248" s="389"/>
      <c r="P248" s="389"/>
      <c r="Q248" s="389"/>
      <c r="R248" s="446" t="str">
        <f t="shared" si="10"/>
        <v/>
      </c>
      <c r="S248" s="389"/>
      <c r="T248" s="389"/>
      <c r="U248" s="389"/>
      <c r="V248" s="389"/>
      <c r="W248" s="446" t="str">
        <f t="shared" si="11"/>
        <v/>
      </c>
      <c r="X248" s="389"/>
    </row>
    <row r="249" spans="4:24" s="4" customFormat="1" x14ac:dyDescent="0.25">
      <c r="D249" s="162">
        <v>224</v>
      </c>
      <c r="E249" s="602"/>
      <c r="F249" s="602"/>
      <c r="G249" s="389"/>
      <c r="H249" s="389"/>
      <c r="I249" s="389"/>
      <c r="J249" s="389"/>
      <c r="K249" s="389"/>
      <c r="L249" s="446" t="str">
        <f t="shared" si="9"/>
        <v/>
      </c>
      <c r="M249" s="389"/>
      <c r="N249" s="389"/>
      <c r="O249" s="389"/>
      <c r="P249" s="389"/>
      <c r="Q249" s="389"/>
      <c r="R249" s="446" t="str">
        <f t="shared" si="10"/>
        <v/>
      </c>
      <c r="S249" s="389"/>
      <c r="T249" s="389"/>
      <c r="U249" s="389"/>
      <c r="V249" s="389"/>
      <c r="W249" s="446" t="str">
        <f t="shared" si="11"/>
        <v/>
      </c>
      <c r="X249" s="389"/>
    </row>
    <row r="250" spans="4:24" s="4" customFormat="1" x14ac:dyDescent="0.25">
      <c r="D250" s="162">
        <v>225</v>
      </c>
      <c r="E250" s="602"/>
      <c r="F250" s="602"/>
      <c r="G250" s="389"/>
      <c r="H250" s="389"/>
      <c r="I250" s="389"/>
      <c r="J250" s="389"/>
      <c r="K250" s="389"/>
      <c r="L250" s="446" t="str">
        <f t="shared" si="9"/>
        <v/>
      </c>
      <c r="M250" s="389"/>
      <c r="N250" s="389"/>
      <c r="O250" s="389"/>
      <c r="P250" s="389"/>
      <c r="Q250" s="389"/>
      <c r="R250" s="446" t="str">
        <f t="shared" si="10"/>
        <v/>
      </c>
      <c r="S250" s="389"/>
      <c r="T250" s="389"/>
      <c r="U250" s="389"/>
      <c r="V250" s="389"/>
      <c r="W250" s="446" t="str">
        <f t="shared" si="11"/>
        <v/>
      </c>
      <c r="X250" s="389"/>
    </row>
    <row r="251" spans="4:24" s="4" customFormat="1" x14ac:dyDescent="0.25">
      <c r="D251" s="162">
        <v>226</v>
      </c>
      <c r="E251" s="602"/>
      <c r="F251" s="602"/>
      <c r="G251" s="389"/>
      <c r="H251" s="389"/>
      <c r="I251" s="389"/>
      <c r="J251" s="389"/>
      <c r="K251" s="389"/>
      <c r="L251" s="446" t="str">
        <f t="shared" si="9"/>
        <v/>
      </c>
      <c r="M251" s="389"/>
      <c r="N251" s="389"/>
      <c r="O251" s="389"/>
      <c r="P251" s="389"/>
      <c r="Q251" s="389"/>
      <c r="R251" s="446" t="str">
        <f t="shared" si="10"/>
        <v/>
      </c>
      <c r="S251" s="389"/>
      <c r="T251" s="389"/>
      <c r="U251" s="389"/>
      <c r="V251" s="389"/>
      <c r="W251" s="446" t="str">
        <f t="shared" si="11"/>
        <v/>
      </c>
      <c r="X251" s="389"/>
    </row>
    <row r="252" spans="4:24" s="4" customFormat="1" x14ac:dyDescent="0.25">
      <c r="D252" s="162">
        <v>227</v>
      </c>
      <c r="E252" s="602"/>
      <c r="F252" s="602"/>
      <c r="G252" s="389"/>
      <c r="H252" s="389"/>
      <c r="I252" s="389"/>
      <c r="J252" s="389"/>
      <c r="K252" s="389"/>
      <c r="L252" s="446" t="str">
        <f t="shared" si="9"/>
        <v/>
      </c>
      <c r="M252" s="389"/>
      <c r="N252" s="389"/>
      <c r="O252" s="389"/>
      <c r="P252" s="389"/>
      <c r="Q252" s="389"/>
      <c r="R252" s="446" t="str">
        <f t="shared" si="10"/>
        <v/>
      </c>
      <c r="S252" s="389"/>
      <c r="T252" s="389"/>
      <c r="U252" s="389"/>
      <c r="V252" s="389"/>
      <c r="W252" s="446" t="str">
        <f t="shared" si="11"/>
        <v/>
      </c>
      <c r="X252" s="389"/>
    </row>
    <row r="253" spans="4:24" s="4" customFormat="1" x14ac:dyDescent="0.25">
      <c r="D253" s="162">
        <v>228</v>
      </c>
      <c r="E253" s="602"/>
      <c r="F253" s="602"/>
      <c r="G253" s="389"/>
      <c r="H253" s="389"/>
      <c r="I253" s="389"/>
      <c r="J253" s="389"/>
      <c r="K253" s="389"/>
      <c r="L253" s="446" t="str">
        <f t="shared" si="9"/>
        <v/>
      </c>
      <c r="M253" s="389"/>
      <c r="N253" s="389"/>
      <c r="O253" s="389"/>
      <c r="P253" s="389"/>
      <c r="Q253" s="389"/>
      <c r="R253" s="446" t="str">
        <f t="shared" si="10"/>
        <v/>
      </c>
      <c r="S253" s="389"/>
      <c r="T253" s="389"/>
      <c r="U253" s="389"/>
      <c r="V253" s="389"/>
      <c r="W253" s="446" t="str">
        <f t="shared" si="11"/>
        <v/>
      </c>
      <c r="X253" s="389"/>
    </row>
    <row r="254" spans="4:24" s="4" customFormat="1" x14ac:dyDescent="0.25">
      <c r="D254" s="162">
        <v>229</v>
      </c>
      <c r="E254" s="602"/>
      <c r="F254" s="602"/>
      <c r="G254" s="389"/>
      <c r="H254" s="389"/>
      <c r="I254" s="389"/>
      <c r="J254" s="389"/>
      <c r="K254" s="389"/>
      <c r="L254" s="446" t="str">
        <f t="shared" si="9"/>
        <v/>
      </c>
      <c r="M254" s="389"/>
      <c r="N254" s="389"/>
      <c r="O254" s="389"/>
      <c r="P254" s="389"/>
      <c r="Q254" s="389"/>
      <c r="R254" s="446" t="str">
        <f t="shared" si="10"/>
        <v/>
      </c>
      <c r="S254" s="389"/>
      <c r="T254" s="389"/>
      <c r="U254" s="389"/>
      <c r="V254" s="389"/>
      <c r="W254" s="446" t="str">
        <f t="shared" si="11"/>
        <v/>
      </c>
      <c r="X254" s="389"/>
    </row>
    <row r="255" spans="4:24" s="4" customFormat="1" x14ac:dyDescent="0.25">
      <c r="D255" s="162">
        <v>230</v>
      </c>
      <c r="E255" s="602"/>
      <c r="F255" s="602"/>
      <c r="G255" s="389"/>
      <c r="H255" s="389"/>
      <c r="I255" s="389"/>
      <c r="J255" s="389"/>
      <c r="K255" s="389"/>
      <c r="L255" s="446" t="str">
        <f t="shared" si="9"/>
        <v/>
      </c>
      <c r="M255" s="389"/>
      <c r="N255" s="389"/>
      <c r="O255" s="389"/>
      <c r="P255" s="389"/>
      <c r="Q255" s="389"/>
      <c r="R255" s="446" t="str">
        <f t="shared" si="10"/>
        <v/>
      </c>
      <c r="S255" s="389"/>
      <c r="T255" s="389"/>
      <c r="U255" s="389"/>
      <c r="V255" s="389"/>
      <c r="W255" s="446" t="str">
        <f t="shared" si="11"/>
        <v/>
      </c>
      <c r="X255" s="389"/>
    </row>
    <row r="256" spans="4:24" s="4" customFormat="1" x14ac:dyDescent="0.25">
      <c r="D256" s="162">
        <v>231</v>
      </c>
      <c r="E256" s="602"/>
      <c r="F256" s="602"/>
      <c r="G256" s="389"/>
      <c r="H256" s="389"/>
      <c r="I256" s="389"/>
      <c r="J256" s="389"/>
      <c r="K256" s="389"/>
      <c r="L256" s="446" t="str">
        <f t="shared" si="9"/>
        <v/>
      </c>
      <c r="M256" s="389"/>
      <c r="N256" s="389"/>
      <c r="O256" s="389"/>
      <c r="P256" s="389"/>
      <c r="Q256" s="389"/>
      <c r="R256" s="446" t="str">
        <f t="shared" si="10"/>
        <v/>
      </c>
      <c r="S256" s="389"/>
      <c r="T256" s="389"/>
      <c r="U256" s="389"/>
      <c r="V256" s="389"/>
      <c r="W256" s="446" t="str">
        <f t="shared" si="11"/>
        <v/>
      </c>
      <c r="X256" s="389"/>
    </row>
    <row r="257" spans="4:24" s="4" customFormat="1" x14ac:dyDescent="0.25">
      <c r="D257" s="162">
        <v>232</v>
      </c>
      <c r="E257" s="602"/>
      <c r="F257" s="602"/>
      <c r="G257" s="389"/>
      <c r="H257" s="389"/>
      <c r="I257" s="389"/>
      <c r="J257" s="389"/>
      <c r="K257" s="389"/>
      <c r="L257" s="446" t="str">
        <f t="shared" si="9"/>
        <v/>
      </c>
      <c r="M257" s="389"/>
      <c r="N257" s="389"/>
      <c r="O257" s="389"/>
      <c r="P257" s="389"/>
      <c r="Q257" s="389"/>
      <c r="R257" s="446" t="str">
        <f t="shared" si="10"/>
        <v/>
      </c>
      <c r="S257" s="389"/>
      <c r="T257" s="389"/>
      <c r="U257" s="389"/>
      <c r="V257" s="389"/>
      <c r="W257" s="446" t="str">
        <f t="shared" si="11"/>
        <v/>
      </c>
      <c r="X257" s="389"/>
    </row>
    <row r="258" spans="4:24" s="4" customFormat="1" x14ac:dyDescent="0.25">
      <c r="D258" s="162">
        <v>233</v>
      </c>
      <c r="E258" s="602"/>
      <c r="F258" s="602"/>
      <c r="G258" s="389"/>
      <c r="H258" s="389"/>
      <c r="I258" s="389"/>
      <c r="J258" s="389"/>
      <c r="K258" s="389"/>
      <c r="L258" s="446" t="str">
        <f t="shared" si="9"/>
        <v/>
      </c>
      <c r="M258" s="389"/>
      <c r="N258" s="389"/>
      <c r="O258" s="389"/>
      <c r="P258" s="389"/>
      <c r="Q258" s="389"/>
      <c r="R258" s="446" t="str">
        <f t="shared" si="10"/>
        <v/>
      </c>
      <c r="S258" s="389"/>
      <c r="T258" s="389"/>
      <c r="U258" s="389"/>
      <c r="V258" s="389"/>
      <c r="W258" s="446" t="str">
        <f t="shared" si="11"/>
        <v/>
      </c>
      <c r="X258" s="389"/>
    </row>
    <row r="259" spans="4:24" s="4" customFormat="1" x14ac:dyDescent="0.25">
      <c r="D259" s="162">
        <v>234</v>
      </c>
      <c r="E259" s="602"/>
      <c r="F259" s="602"/>
      <c r="G259" s="389"/>
      <c r="H259" s="389"/>
      <c r="I259" s="389"/>
      <c r="J259" s="389"/>
      <c r="K259" s="389"/>
      <c r="L259" s="446" t="str">
        <f t="shared" si="9"/>
        <v/>
      </c>
      <c r="M259" s="389"/>
      <c r="N259" s="389"/>
      <c r="O259" s="389"/>
      <c r="P259" s="389"/>
      <c r="Q259" s="389"/>
      <c r="R259" s="446" t="str">
        <f t="shared" si="10"/>
        <v/>
      </c>
      <c r="S259" s="389"/>
      <c r="T259" s="389"/>
      <c r="U259" s="389"/>
      <c r="V259" s="389"/>
      <c r="W259" s="446" t="str">
        <f t="shared" si="11"/>
        <v/>
      </c>
      <c r="X259" s="389"/>
    </row>
    <row r="260" spans="4:24" s="4" customFormat="1" x14ac:dyDescent="0.25">
      <c r="D260" s="162">
        <v>235</v>
      </c>
      <c r="E260" s="602"/>
      <c r="F260" s="602"/>
      <c r="G260" s="389"/>
      <c r="H260" s="389"/>
      <c r="I260" s="389"/>
      <c r="J260" s="389"/>
      <c r="K260" s="389"/>
      <c r="L260" s="446" t="str">
        <f t="shared" si="9"/>
        <v/>
      </c>
      <c r="M260" s="389"/>
      <c r="N260" s="389"/>
      <c r="O260" s="389"/>
      <c r="P260" s="389"/>
      <c r="Q260" s="389"/>
      <c r="R260" s="446" t="str">
        <f t="shared" si="10"/>
        <v/>
      </c>
      <c r="S260" s="389"/>
      <c r="T260" s="389"/>
      <c r="U260" s="389"/>
      <c r="V260" s="389"/>
      <c r="W260" s="446" t="str">
        <f t="shared" si="11"/>
        <v/>
      </c>
      <c r="X260" s="389"/>
    </row>
    <row r="261" spans="4:24" s="4" customFormat="1" x14ac:dyDescent="0.25">
      <c r="D261" s="162">
        <v>236</v>
      </c>
      <c r="E261" s="602"/>
      <c r="F261" s="602"/>
      <c r="G261" s="389"/>
      <c r="H261" s="389"/>
      <c r="I261" s="389"/>
      <c r="J261" s="389"/>
      <c r="K261" s="389"/>
      <c r="L261" s="446" t="str">
        <f t="shared" si="9"/>
        <v/>
      </c>
      <c r="M261" s="389"/>
      <c r="N261" s="389"/>
      <c r="O261" s="389"/>
      <c r="P261" s="389"/>
      <c r="Q261" s="389"/>
      <c r="R261" s="446" t="str">
        <f t="shared" si="10"/>
        <v/>
      </c>
      <c r="S261" s="389"/>
      <c r="T261" s="389"/>
      <c r="U261" s="389"/>
      <c r="V261" s="389"/>
      <c r="W261" s="446" t="str">
        <f t="shared" si="11"/>
        <v/>
      </c>
      <c r="X261" s="389"/>
    </row>
    <row r="262" spans="4:24" s="4" customFormat="1" x14ac:dyDescent="0.25">
      <c r="D262" s="162">
        <v>237</v>
      </c>
      <c r="E262" s="602"/>
      <c r="F262" s="602"/>
      <c r="G262" s="389"/>
      <c r="H262" s="389"/>
      <c r="I262" s="389"/>
      <c r="J262" s="389"/>
      <c r="K262" s="389"/>
      <c r="L262" s="446" t="str">
        <f t="shared" si="9"/>
        <v/>
      </c>
      <c r="M262" s="389"/>
      <c r="N262" s="389"/>
      <c r="O262" s="389"/>
      <c r="P262" s="389"/>
      <c r="Q262" s="389"/>
      <c r="R262" s="446" t="str">
        <f t="shared" si="10"/>
        <v/>
      </c>
      <c r="S262" s="389"/>
      <c r="T262" s="389"/>
      <c r="U262" s="389"/>
      <c r="V262" s="389"/>
      <c r="W262" s="446" t="str">
        <f t="shared" si="11"/>
        <v/>
      </c>
      <c r="X262" s="389"/>
    </row>
    <row r="263" spans="4:24" s="4" customFormat="1" x14ac:dyDescent="0.25">
      <c r="D263" s="162">
        <v>238</v>
      </c>
      <c r="E263" s="602"/>
      <c r="F263" s="602"/>
      <c r="G263" s="389"/>
      <c r="H263" s="389"/>
      <c r="I263" s="389"/>
      <c r="J263" s="389"/>
      <c r="K263" s="389"/>
      <c r="L263" s="446" t="str">
        <f t="shared" si="9"/>
        <v/>
      </c>
      <c r="M263" s="389"/>
      <c r="N263" s="389"/>
      <c r="O263" s="389"/>
      <c r="P263" s="389"/>
      <c r="Q263" s="389"/>
      <c r="R263" s="446" t="str">
        <f t="shared" si="10"/>
        <v/>
      </c>
      <c r="S263" s="389"/>
      <c r="T263" s="389"/>
      <c r="U263" s="389"/>
      <c r="V263" s="389"/>
      <c r="W263" s="446" t="str">
        <f t="shared" si="11"/>
        <v/>
      </c>
      <c r="X263" s="389"/>
    </row>
    <row r="264" spans="4:24" s="4" customFormat="1" x14ac:dyDescent="0.25">
      <c r="D264" s="162">
        <v>239</v>
      </c>
      <c r="E264" s="602"/>
      <c r="F264" s="602"/>
      <c r="G264" s="389"/>
      <c r="H264" s="389"/>
      <c r="I264" s="389"/>
      <c r="J264" s="389"/>
      <c r="K264" s="389"/>
      <c r="L264" s="446" t="str">
        <f t="shared" si="9"/>
        <v/>
      </c>
      <c r="M264" s="389"/>
      <c r="N264" s="389"/>
      <c r="O264" s="389"/>
      <c r="P264" s="389"/>
      <c r="Q264" s="389"/>
      <c r="R264" s="446" t="str">
        <f t="shared" si="10"/>
        <v/>
      </c>
      <c r="S264" s="389"/>
      <c r="T264" s="389"/>
      <c r="U264" s="389"/>
      <c r="V264" s="389"/>
      <c r="W264" s="446" t="str">
        <f t="shared" si="11"/>
        <v/>
      </c>
      <c r="X264" s="389"/>
    </row>
    <row r="265" spans="4:24" s="4" customFormat="1" x14ac:dyDescent="0.25">
      <c r="D265" s="162">
        <v>240</v>
      </c>
      <c r="E265" s="602"/>
      <c r="F265" s="602"/>
      <c r="G265" s="389"/>
      <c r="H265" s="389"/>
      <c r="I265" s="389"/>
      <c r="J265" s="389"/>
      <c r="K265" s="389"/>
      <c r="L265" s="446" t="str">
        <f t="shared" si="9"/>
        <v/>
      </c>
      <c r="M265" s="389"/>
      <c r="N265" s="389"/>
      <c r="O265" s="389"/>
      <c r="P265" s="389"/>
      <c r="Q265" s="389"/>
      <c r="R265" s="446" t="str">
        <f t="shared" si="10"/>
        <v/>
      </c>
      <c r="S265" s="389"/>
      <c r="T265" s="389"/>
      <c r="U265" s="389"/>
      <c r="V265" s="389"/>
      <c r="W265" s="446" t="str">
        <f t="shared" si="11"/>
        <v/>
      </c>
      <c r="X265" s="389"/>
    </row>
    <row r="266" spans="4:24" s="4" customFormat="1" x14ac:dyDescent="0.25">
      <c r="D266" s="162">
        <v>241</v>
      </c>
      <c r="E266" s="602"/>
      <c r="F266" s="602"/>
      <c r="G266" s="389"/>
      <c r="H266" s="389"/>
      <c r="I266" s="389"/>
      <c r="J266" s="389"/>
      <c r="K266" s="389"/>
      <c r="L266" s="446" t="str">
        <f t="shared" si="9"/>
        <v/>
      </c>
      <c r="M266" s="389"/>
      <c r="N266" s="389"/>
      <c r="O266" s="389"/>
      <c r="P266" s="389"/>
      <c r="Q266" s="389"/>
      <c r="R266" s="446" t="str">
        <f t="shared" si="10"/>
        <v/>
      </c>
      <c r="S266" s="389"/>
      <c r="T266" s="389"/>
      <c r="U266" s="389"/>
      <c r="V266" s="389"/>
      <c r="W266" s="446" t="str">
        <f t="shared" si="11"/>
        <v/>
      </c>
      <c r="X266" s="389"/>
    </row>
    <row r="267" spans="4:24" s="4" customFormat="1" x14ac:dyDescent="0.25">
      <c r="D267" s="162">
        <v>242</v>
      </c>
      <c r="E267" s="602"/>
      <c r="F267" s="602"/>
      <c r="G267" s="389"/>
      <c r="H267" s="389"/>
      <c r="I267" s="389"/>
      <c r="J267" s="389"/>
      <c r="K267" s="389"/>
      <c r="L267" s="446" t="str">
        <f t="shared" si="9"/>
        <v/>
      </c>
      <c r="M267" s="389"/>
      <c r="N267" s="389"/>
      <c r="O267" s="389"/>
      <c r="P267" s="389"/>
      <c r="Q267" s="389"/>
      <c r="R267" s="446" t="str">
        <f t="shared" si="10"/>
        <v/>
      </c>
      <c r="S267" s="389"/>
      <c r="T267" s="389"/>
      <c r="U267" s="389"/>
      <c r="V267" s="389"/>
      <c r="W267" s="446" t="str">
        <f t="shared" si="11"/>
        <v/>
      </c>
      <c r="X267" s="389"/>
    </row>
    <row r="268" spans="4:24" s="4" customFormat="1" x14ac:dyDescent="0.25">
      <c r="D268" s="162">
        <v>243</v>
      </c>
      <c r="E268" s="602"/>
      <c r="F268" s="602"/>
      <c r="G268" s="389"/>
      <c r="H268" s="389"/>
      <c r="I268" s="389"/>
      <c r="J268" s="389"/>
      <c r="K268" s="389"/>
      <c r="L268" s="446" t="str">
        <f t="shared" si="9"/>
        <v/>
      </c>
      <c r="M268" s="389"/>
      <c r="N268" s="389"/>
      <c r="O268" s="389"/>
      <c r="P268" s="389"/>
      <c r="Q268" s="389"/>
      <c r="R268" s="446" t="str">
        <f t="shared" si="10"/>
        <v/>
      </c>
      <c r="S268" s="389"/>
      <c r="T268" s="389"/>
      <c r="U268" s="389"/>
      <c r="V268" s="389"/>
      <c r="W268" s="446" t="str">
        <f t="shared" si="11"/>
        <v/>
      </c>
      <c r="X268" s="389"/>
    </row>
    <row r="269" spans="4:24" s="4" customFormat="1" x14ac:dyDescent="0.25">
      <c r="D269" s="162">
        <v>244</v>
      </c>
      <c r="E269" s="602"/>
      <c r="F269" s="602"/>
      <c r="G269" s="389"/>
      <c r="H269" s="389"/>
      <c r="I269" s="389"/>
      <c r="J269" s="389"/>
      <c r="K269" s="389"/>
      <c r="L269" s="446" t="str">
        <f t="shared" si="9"/>
        <v/>
      </c>
      <c r="M269" s="389"/>
      <c r="N269" s="389"/>
      <c r="O269" s="389"/>
      <c r="P269" s="389"/>
      <c r="Q269" s="389"/>
      <c r="R269" s="446" t="str">
        <f t="shared" si="10"/>
        <v/>
      </c>
      <c r="S269" s="389"/>
      <c r="T269" s="389"/>
      <c r="U269" s="389"/>
      <c r="V269" s="389"/>
      <c r="W269" s="446" t="str">
        <f t="shared" si="11"/>
        <v/>
      </c>
      <c r="X269" s="389"/>
    </row>
    <row r="270" spans="4:24" s="4" customFormat="1" x14ac:dyDescent="0.25">
      <c r="D270" s="162">
        <v>245</v>
      </c>
      <c r="E270" s="602"/>
      <c r="F270" s="602"/>
      <c r="G270" s="389"/>
      <c r="H270" s="389"/>
      <c r="I270" s="389"/>
      <c r="J270" s="389"/>
      <c r="K270" s="389"/>
      <c r="L270" s="446" t="str">
        <f t="shared" si="9"/>
        <v/>
      </c>
      <c r="M270" s="389"/>
      <c r="N270" s="389"/>
      <c r="O270" s="389"/>
      <c r="P270" s="389"/>
      <c r="Q270" s="389"/>
      <c r="R270" s="446" t="str">
        <f t="shared" si="10"/>
        <v/>
      </c>
      <c r="S270" s="389"/>
      <c r="T270" s="389"/>
      <c r="U270" s="389"/>
      <c r="V270" s="389"/>
      <c r="W270" s="446" t="str">
        <f t="shared" si="11"/>
        <v/>
      </c>
      <c r="X270" s="389"/>
    </row>
    <row r="271" spans="4:24" s="4" customFormat="1" x14ac:dyDescent="0.25">
      <c r="D271" s="162">
        <v>246</v>
      </c>
      <c r="E271" s="602"/>
      <c r="F271" s="602"/>
      <c r="G271" s="389"/>
      <c r="H271" s="389"/>
      <c r="I271" s="389"/>
      <c r="J271" s="389"/>
      <c r="K271" s="389"/>
      <c r="L271" s="446" t="str">
        <f t="shared" si="9"/>
        <v/>
      </c>
      <c r="M271" s="389"/>
      <c r="N271" s="389"/>
      <c r="O271" s="389"/>
      <c r="P271" s="389"/>
      <c r="Q271" s="389"/>
      <c r="R271" s="446" t="str">
        <f t="shared" si="10"/>
        <v/>
      </c>
      <c r="S271" s="389"/>
      <c r="T271" s="389"/>
      <c r="U271" s="389"/>
      <c r="V271" s="389"/>
      <c r="W271" s="446" t="str">
        <f t="shared" si="11"/>
        <v/>
      </c>
      <c r="X271" s="389"/>
    </row>
    <row r="272" spans="4:24" s="4" customFormat="1" x14ac:dyDescent="0.25">
      <c r="D272" s="162">
        <v>247</v>
      </c>
      <c r="E272" s="602"/>
      <c r="F272" s="602"/>
      <c r="G272" s="389"/>
      <c r="H272" s="389"/>
      <c r="I272" s="389"/>
      <c r="J272" s="389"/>
      <c r="K272" s="389"/>
      <c r="L272" s="446" t="str">
        <f t="shared" si="9"/>
        <v/>
      </c>
      <c r="M272" s="389"/>
      <c r="N272" s="389"/>
      <c r="O272" s="389"/>
      <c r="P272" s="389"/>
      <c r="Q272" s="389"/>
      <c r="R272" s="446" t="str">
        <f t="shared" si="10"/>
        <v/>
      </c>
      <c r="S272" s="389"/>
      <c r="T272" s="389"/>
      <c r="U272" s="389"/>
      <c r="V272" s="389"/>
      <c r="W272" s="446" t="str">
        <f t="shared" si="11"/>
        <v/>
      </c>
      <c r="X272" s="389"/>
    </row>
    <row r="273" spans="4:24" s="4" customFormat="1" x14ac:dyDescent="0.25">
      <c r="D273" s="162">
        <v>248</v>
      </c>
      <c r="E273" s="602"/>
      <c r="F273" s="602"/>
      <c r="G273" s="389"/>
      <c r="H273" s="389"/>
      <c r="I273" s="389"/>
      <c r="J273" s="389"/>
      <c r="K273" s="389"/>
      <c r="L273" s="446" t="str">
        <f t="shared" si="9"/>
        <v/>
      </c>
      <c r="M273" s="389"/>
      <c r="N273" s="389"/>
      <c r="O273" s="389"/>
      <c r="P273" s="389"/>
      <c r="Q273" s="389"/>
      <c r="R273" s="446" t="str">
        <f t="shared" si="10"/>
        <v/>
      </c>
      <c r="S273" s="389"/>
      <c r="T273" s="389"/>
      <c r="U273" s="389"/>
      <c r="V273" s="389"/>
      <c r="W273" s="446" t="str">
        <f t="shared" si="11"/>
        <v/>
      </c>
      <c r="X273" s="389"/>
    </row>
    <row r="274" spans="4:24" s="4" customFormat="1" x14ac:dyDescent="0.25">
      <c r="D274" s="162">
        <v>249</v>
      </c>
      <c r="E274" s="602"/>
      <c r="F274" s="602"/>
      <c r="G274" s="389"/>
      <c r="H274" s="389"/>
      <c r="I274" s="389"/>
      <c r="J274" s="389"/>
      <c r="K274" s="389"/>
      <c r="L274" s="446" t="str">
        <f t="shared" si="9"/>
        <v/>
      </c>
      <c r="M274" s="389"/>
      <c r="N274" s="389"/>
      <c r="O274" s="389"/>
      <c r="P274" s="389"/>
      <c r="Q274" s="389"/>
      <c r="R274" s="446" t="str">
        <f t="shared" si="10"/>
        <v/>
      </c>
      <c r="S274" s="389"/>
      <c r="T274" s="389"/>
      <c r="U274" s="389"/>
      <c r="V274" s="389"/>
      <c r="W274" s="446" t="str">
        <f t="shared" si="11"/>
        <v/>
      </c>
      <c r="X274" s="389"/>
    </row>
    <row r="275" spans="4:24" s="373" customFormat="1" x14ac:dyDescent="0.25">
      <c r="D275" s="374">
        <v>250</v>
      </c>
      <c r="E275" s="604"/>
      <c r="F275" s="604"/>
      <c r="G275" s="447"/>
      <c r="H275" s="447"/>
      <c r="I275" s="447"/>
      <c r="J275" s="447"/>
      <c r="K275" s="447"/>
      <c r="L275" s="446" t="str">
        <f t="shared" si="9"/>
        <v/>
      </c>
      <c r="M275" s="447"/>
      <c r="N275" s="447"/>
      <c r="O275" s="447"/>
      <c r="P275" s="447"/>
      <c r="Q275" s="447"/>
      <c r="R275" s="446" t="str">
        <f t="shared" si="10"/>
        <v/>
      </c>
      <c r="S275" s="447"/>
      <c r="T275" s="447"/>
      <c r="U275" s="447"/>
      <c r="V275" s="447"/>
      <c r="W275" s="448" t="str">
        <f t="shared" si="11"/>
        <v/>
      </c>
      <c r="X275" s="447"/>
    </row>
  </sheetData>
  <sheetProtection sheet="1" objects="1" scenarios="1"/>
  <dataConsolidate/>
  <mergeCells count="252">
    <mergeCell ref="C1:Y1"/>
    <mergeCell ref="E272:F272"/>
    <mergeCell ref="E273:F273"/>
    <mergeCell ref="E274:F274"/>
    <mergeCell ref="E275:F275"/>
    <mergeCell ref="E266:F266"/>
    <mergeCell ref="E267:F267"/>
    <mergeCell ref="E268:F268"/>
    <mergeCell ref="E269:F269"/>
    <mergeCell ref="E270:F270"/>
    <mergeCell ref="E271:F271"/>
    <mergeCell ref="E260:F260"/>
    <mergeCell ref="E261:F261"/>
    <mergeCell ref="E262:F262"/>
    <mergeCell ref="E263:F263"/>
    <mergeCell ref="E264:F264"/>
    <mergeCell ref="E265:F265"/>
    <mergeCell ref="E254:F254"/>
    <mergeCell ref="E255:F255"/>
    <mergeCell ref="E256:F256"/>
    <mergeCell ref="E257:F257"/>
    <mergeCell ref="E258:F258"/>
    <mergeCell ref="E259:F259"/>
    <mergeCell ref="E248:F248"/>
    <mergeCell ref="E249:F249"/>
    <mergeCell ref="E250:F250"/>
    <mergeCell ref="E251:F251"/>
    <mergeCell ref="E252:F252"/>
    <mergeCell ref="E253:F253"/>
    <mergeCell ref="E242:F242"/>
    <mergeCell ref="E243:F243"/>
    <mergeCell ref="E244:F244"/>
    <mergeCell ref="E245:F245"/>
    <mergeCell ref="E246:F246"/>
    <mergeCell ref="E247:F247"/>
    <mergeCell ref="E236:F236"/>
    <mergeCell ref="E237:F237"/>
    <mergeCell ref="E238:F238"/>
    <mergeCell ref="E239:F239"/>
    <mergeCell ref="E240:F240"/>
    <mergeCell ref="E241:F241"/>
    <mergeCell ref="E230:F230"/>
    <mergeCell ref="E231:F231"/>
    <mergeCell ref="E232:F232"/>
    <mergeCell ref="E233:F233"/>
    <mergeCell ref="E234:F234"/>
    <mergeCell ref="E235:F235"/>
    <mergeCell ref="E224:F224"/>
    <mergeCell ref="E225:F225"/>
    <mergeCell ref="E226:F226"/>
    <mergeCell ref="E227:F227"/>
    <mergeCell ref="E228:F228"/>
    <mergeCell ref="E229:F229"/>
    <mergeCell ref="E218:F218"/>
    <mergeCell ref="E219:F219"/>
    <mergeCell ref="E220:F220"/>
    <mergeCell ref="E221:F221"/>
    <mergeCell ref="E222:F222"/>
    <mergeCell ref="E223:F223"/>
    <mergeCell ref="E212:F212"/>
    <mergeCell ref="E213:F213"/>
    <mergeCell ref="E214:F214"/>
    <mergeCell ref="E215:F215"/>
    <mergeCell ref="E216:F216"/>
    <mergeCell ref="E217:F217"/>
    <mergeCell ref="E206:F206"/>
    <mergeCell ref="E207:F207"/>
    <mergeCell ref="E208:F208"/>
    <mergeCell ref="E209:F209"/>
    <mergeCell ref="E210:F210"/>
    <mergeCell ref="E211:F211"/>
    <mergeCell ref="E200:F200"/>
    <mergeCell ref="E201:F201"/>
    <mergeCell ref="E202:F202"/>
    <mergeCell ref="E203:F203"/>
    <mergeCell ref="E204:F204"/>
    <mergeCell ref="E205:F205"/>
    <mergeCell ref="E194:F194"/>
    <mergeCell ref="E195:F195"/>
    <mergeCell ref="E196:F196"/>
    <mergeCell ref="E197:F197"/>
    <mergeCell ref="E198:F198"/>
    <mergeCell ref="E199:F199"/>
    <mergeCell ref="E188:F188"/>
    <mergeCell ref="E189:F189"/>
    <mergeCell ref="E190:F190"/>
    <mergeCell ref="E191:F191"/>
    <mergeCell ref="E192:F192"/>
    <mergeCell ref="E193:F193"/>
    <mergeCell ref="E182:F182"/>
    <mergeCell ref="E183:F183"/>
    <mergeCell ref="E184:F184"/>
    <mergeCell ref="E185:F185"/>
    <mergeCell ref="E186:F186"/>
    <mergeCell ref="E187:F187"/>
    <mergeCell ref="E176:F176"/>
    <mergeCell ref="E177:F177"/>
    <mergeCell ref="E178:F178"/>
    <mergeCell ref="E179:F179"/>
    <mergeCell ref="E180:F180"/>
    <mergeCell ref="E181:F181"/>
    <mergeCell ref="E170:F170"/>
    <mergeCell ref="E171:F171"/>
    <mergeCell ref="E172:F172"/>
    <mergeCell ref="E173:F173"/>
    <mergeCell ref="E174:F174"/>
    <mergeCell ref="E175:F175"/>
    <mergeCell ref="E164:F164"/>
    <mergeCell ref="E165:F165"/>
    <mergeCell ref="E166:F166"/>
    <mergeCell ref="E167:F167"/>
    <mergeCell ref="E168:F168"/>
    <mergeCell ref="E169:F169"/>
    <mergeCell ref="E158:F158"/>
    <mergeCell ref="E159:F159"/>
    <mergeCell ref="E160:F160"/>
    <mergeCell ref="E161:F161"/>
    <mergeCell ref="E162:F162"/>
    <mergeCell ref="E163:F163"/>
    <mergeCell ref="E152:F152"/>
    <mergeCell ref="E153:F153"/>
    <mergeCell ref="E154:F154"/>
    <mergeCell ref="E155:F155"/>
    <mergeCell ref="E156:F156"/>
    <mergeCell ref="E157:F157"/>
    <mergeCell ref="E146:F146"/>
    <mergeCell ref="E147:F147"/>
    <mergeCell ref="E148:F148"/>
    <mergeCell ref="E149:F149"/>
    <mergeCell ref="E150:F150"/>
    <mergeCell ref="E151:F151"/>
    <mergeCell ref="E140:F140"/>
    <mergeCell ref="E141:F141"/>
    <mergeCell ref="E142:F142"/>
    <mergeCell ref="E143:F143"/>
    <mergeCell ref="E144:F144"/>
    <mergeCell ref="E145:F145"/>
    <mergeCell ref="E134:F134"/>
    <mergeCell ref="E135:F135"/>
    <mergeCell ref="E136:F136"/>
    <mergeCell ref="E137:F137"/>
    <mergeCell ref="E138:F138"/>
    <mergeCell ref="E139:F139"/>
    <mergeCell ref="E128:F128"/>
    <mergeCell ref="E129:F129"/>
    <mergeCell ref="E130:F130"/>
    <mergeCell ref="E131:F131"/>
    <mergeCell ref="E132:F132"/>
    <mergeCell ref="E133:F133"/>
    <mergeCell ref="E122:F122"/>
    <mergeCell ref="E123:F123"/>
    <mergeCell ref="E124:F124"/>
    <mergeCell ref="E125:F125"/>
    <mergeCell ref="E126:F126"/>
    <mergeCell ref="E127:F127"/>
    <mergeCell ref="E116:F116"/>
    <mergeCell ref="E117:F117"/>
    <mergeCell ref="E118:F118"/>
    <mergeCell ref="E119:F119"/>
    <mergeCell ref="E120:F120"/>
    <mergeCell ref="E121:F121"/>
    <mergeCell ref="E110:F110"/>
    <mergeCell ref="E111:F111"/>
    <mergeCell ref="E112:F112"/>
    <mergeCell ref="E113:F113"/>
    <mergeCell ref="E114:F114"/>
    <mergeCell ref="E115:F115"/>
    <mergeCell ref="E104:F104"/>
    <mergeCell ref="E105:F105"/>
    <mergeCell ref="E106:F106"/>
    <mergeCell ref="E107:F107"/>
    <mergeCell ref="E108:F108"/>
    <mergeCell ref="E109:F109"/>
    <mergeCell ref="E98:F98"/>
    <mergeCell ref="E99:F99"/>
    <mergeCell ref="E100:F100"/>
    <mergeCell ref="E101:F101"/>
    <mergeCell ref="E102:F102"/>
    <mergeCell ref="E103:F103"/>
    <mergeCell ref="E92:F92"/>
    <mergeCell ref="E93:F93"/>
    <mergeCell ref="E94:F94"/>
    <mergeCell ref="E95:F95"/>
    <mergeCell ref="E96:F96"/>
    <mergeCell ref="E97:F97"/>
    <mergeCell ref="E86:F86"/>
    <mergeCell ref="E87:F87"/>
    <mergeCell ref="E88:F88"/>
    <mergeCell ref="E89:F89"/>
    <mergeCell ref="E90:F90"/>
    <mergeCell ref="E91:F91"/>
    <mergeCell ref="E80:F80"/>
    <mergeCell ref="E81:F81"/>
    <mergeCell ref="E82:F82"/>
    <mergeCell ref="E83:F83"/>
    <mergeCell ref="E84:F84"/>
    <mergeCell ref="E85:F85"/>
    <mergeCell ref="E74:F74"/>
    <mergeCell ref="E75:F75"/>
    <mergeCell ref="E76:F76"/>
    <mergeCell ref="E77:F77"/>
    <mergeCell ref="E78:F78"/>
    <mergeCell ref="E79:F79"/>
    <mergeCell ref="E68:F68"/>
    <mergeCell ref="E69:F69"/>
    <mergeCell ref="E70:F70"/>
    <mergeCell ref="E71:F71"/>
    <mergeCell ref="E72:F72"/>
    <mergeCell ref="E73:F73"/>
    <mergeCell ref="E62:F62"/>
    <mergeCell ref="E63:F63"/>
    <mergeCell ref="E64:F64"/>
    <mergeCell ref="E65:F65"/>
    <mergeCell ref="E66:F66"/>
    <mergeCell ref="E67:F67"/>
    <mergeCell ref="E56:F56"/>
    <mergeCell ref="E57:F57"/>
    <mergeCell ref="E58:F58"/>
    <mergeCell ref="E59:F59"/>
    <mergeCell ref="E60:F60"/>
    <mergeCell ref="E61:F61"/>
    <mergeCell ref="E50:F50"/>
    <mergeCell ref="E51:F51"/>
    <mergeCell ref="E52:F52"/>
    <mergeCell ref="E53:F53"/>
    <mergeCell ref="E54:F54"/>
    <mergeCell ref="E55:F55"/>
    <mergeCell ref="E44:F44"/>
    <mergeCell ref="E45:F45"/>
    <mergeCell ref="E46:F46"/>
    <mergeCell ref="E47:F47"/>
    <mergeCell ref="E48:F48"/>
    <mergeCell ref="E49:F49"/>
    <mergeCell ref="E38:F38"/>
    <mergeCell ref="E39:F39"/>
    <mergeCell ref="E40:F40"/>
    <mergeCell ref="E41:F41"/>
    <mergeCell ref="E42:F42"/>
    <mergeCell ref="E43:F43"/>
    <mergeCell ref="E25:F25"/>
    <mergeCell ref="E32:F32"/>
    <mergeCell ref="E33:F33"/>
    <mergeCell ref="E34:F34"/>
    <mergeCell ref="E35:F35"/>
    <mergeCell ref="E36:F36"/>
    <mergeCell ref="E37:F37"/>
    <mergeCell ref="E26:F26"/>
    <mergeCell ref="E27:F27"/>
    <mergeCell ref="E28:F28"/>
    <mergeCell ref="E29:F29"/>
    <mergeCell ref="E30:F30"/>
    <mergeCell ref="E31:F31"/>
  </mergeCells>
  <conditionalFormatting sqref="D26:D275">
    <cfRule type="expression" dxfId="51" priority="59">
      <formula>$E25&lt;&gt;""</formula>
    </cfRule>
  </conditionalFormatting>
  <conditionalFormatting sqref="E26:F275">
    <cfRule type="expression" dxfId="50" priority="8">
      <formula>$E25&lt;&gt;""</formula>
    </cfRule>
  </conditionalFormatting>
  <conditionalFormatting sqref="G27:G275">
    <cfRule type="expression" dxfId="49" priority="10">
      <formula>$E26&lt;&gt;""</formula>
    </cfRule>
  </conditionalFormatting>
  <conditionalFormatting sqref="G26:K26">
    <cfRule type="expression" dxfId="48" priority="41">
      <formula>$E25&lt;&gt;""</formula>
    </cfRule>
  </conditionalFormatting>
  <conditionalFormatting sqref="H26:H275">
    <cfRule type="expression" dxfId="47" priority="43">
      <formula>$E25&lt;&gt;""</formula>
    </cfRule>
  </conditionalFormatting>
  <conditionalFormatting sqref="L26:L275">
    <cfRule type="expression" dxfId="46" priority="3">
      <formula>$E25&lt;&gt;""</formula>
    </cfRule>
  </conditionalFormatting>
  <conditionalFormatting sqref="M26:Q275 S26:V275 X26:X275 I27:K275">
    <cfRule type="expression" dxfId="45" priority="9">
      <formula>$E25&lt;&gt;""</formula>
    </cfRule>
  </conditionalFormatting>
  <conditionalFormatting sqref="N26:O26 Q26 T26:U26">
    <cfRule type="expression" dxfId="44" priority="58">
      <formula>$E25&lt;&gt;""</formula>
    </cfRule>
  </conditionalFormatting>
  <conditionalFormatting sqref="R26:R275">
    <cfRule type="expression" dxfId="43" priority="2">
      <formula>$E25&lt;&gt;""</formula>
    </cfRule>
  </conditionalFormatting>
  <conditionalFormatting sqref="W26:W275">
    <cfRule type="expression" dxfId="42" priority="1">
      <formula>$E25&lt;&gt;""</formula>
    </cfRule>
  </conditionalFormatting>
  <dataValidations count="2">
    <dataValidation type="decimal" operator="greaterThan" allowBlank="1" showInputMessage="1" showErrorMessage="1" error="Aquesta dada ha de ser un valor numèric" sqref="G26:X275" xr:uid="{00000000-0002-0000-0900-000000000000}">
      <formula1>0</formula1>
    </dataValidation>
    <dataValidation type="list" allowBlank="1" showInputMessage="1" showErrorMessage="1" sqref="E26:F275" xr:uid="{00000000-0002-0000-0900-000001000000}">
      <formula1>CentrosES</formula1>
    </dataValidation>
  </dataValidations>
  <hyperlinks>
    <hyperlink ref="A4" location="'0.2_Plan de reducción'!C1" display="0.2 Plan de reducción" xr:uid="{00000000-0004-0000-0900-000000000000}"/>
    <hyperlink ref="A6" location="'1.2_Vehículos y maquinaria'!C1" display="1.2 Categoría 1: Vehículos y maquinaria" xr:uid="{00000000-0004-0000-0900-000001000000}"/>
    <hyperlink ref="A7" location="'1.3_Emisiones de proceso'!C1" display="1.3 Categoría 1: E. proceso y uso del suelo" xr:uid="{00000000-0004-0000-0900-000002000000}"/>
    <hyperlink ref="A8" location="'1.4_Emisiones fugitivas'!C1" display="1.4 Categoría 1: Emisiones fugitivas" xr:uid="{00000000-0004-0000-0900-000003000000}"/>
    <hyperlink ref="A9" location="'2.1_Categoría 2 Balears'!C1" display="2.1 Categoría 2 Registro balear" xr:uid="{00000000-0004-0000-0900-000004000000}"/>
    <hyperlink ref="A10" location="'2.2_Categoría 2 España'!C1" display="2.2 Categoría 2 Registro estatal" xr:uid="{00000000-0004-0000-0900-000005000000}"/>
    <hyperlink ref="A5" location="'1.1_Instalaciones fijas'!C1" display="1.1 Categoría 1: Instalaciones fijas" xr:uid="{00000000-0004-0000-0900-000006000000}"/>
    <hyperlink ref="A3" location="'0.1_Datos generales organiz.'!C1" display="0.1 Datos de la organización" xr:uid="{00000000-0004-0000-0900-000007000000}"/>
    <hyperlink ref="A11" location="'0.1_Datos generales organiz.'!C1" display="3. Categorías 3, 4, 5 y 6" xr:uid="{00000000-0004-0000-0900-000008000000}"/>
    <hyperlink ref="A12" location="'4.1_Resultados Balears'!C1" display="4.1 Resultados Registro balear" xr:uid="{00000000-0004-0000-0900-000009000000}"/>
    <hyperlink ref="A13" location="'4.2_Resultados España'!C1" display="4.2 Resultados Registro estatal" xr:uid="{00000000-0004-0000-0900-00000A000000}"/>
  </hyperlinks>
  <pageMargins left="0.70833333333333304" right="0.70833333333333304" top="0.74791666666666701" bottom="0.74791666666666701" header="0.51180555555555496" footer="0.51180555555555496"/>
  <pageSetup paperSize="9" firstPageNumber="0"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pageSetUpPr autoPageBreaks="0" fitToPage="1"/>
  </sheetPr>
  <dimension ref="A1:AMM304"/>
  <sheetViews>
    <sheetView showRowColHeaders="0" zoomScaleNormal="100" workbookViewId="0">
      <pane xSplit="1" topLeftCell="B1" activePane="topRight" state="frozen"/>
      <selection activeCell="A52" sqref="A52"/>
      <selection pane="topRight" activeCell="C1" sqref="C1:W1"/>
    </sheetView>
  </sheetViews>
  <sheetFormatPr baseColWidth="10" defaultColWidth="9.140625" defaultRowHeight="16.5" x14ac:dyDescent="0.3"/>
  <cols>
    <col min="1" max="1" width="32.5703125" style="4" customWidth="1"/>
    <col min="2" max="2" width="1.85546875" style="4" customWidth="1"/>
    <col min="3" max="3" width="2.140625" style="1" customWidth="1"/>
    <col min="4" max="4" width="1.28515625" style="1" customWidth="1"/>
    <col min="5" max="5" width="17.85546875" style="1" customWidth="1"/>
    <col min="6" max="6" width="15" style="1" customWidth="1"/>
    <col min="7" max="7" width="15.85546875" style="69" customWidth="1"/>
    <col min="8" max="8" width="11.42578125" style="69" customWidth="1"/>
    <col min="9" max="9" width="8.7109375" style="69" customWidth="1"/>
    <col min="10" max="10" width="4" style="69" customWidth="1"/>
    <col min="11" max="11" width="5.140625" style="69" customWidth="1"/>
    <col min="12" max="12" width="9" style="69" customWidth="1"/>
    <col min="13" max="13" width="16.42578125" style="69" customWidth="1"/>
    <col min="14" max="14" width="17" style="69" customWidth="1"/>
    <col min="15" max="16" width="17.42578125" style="69" customWidth="1"/>
    <col min="17" max="17" width="7.140625" style="1" customWidth="1"/>
    <col min="18" max="18" width="22.85546875" style="1" customWidth="1"/>
    <col min="19" max="19" width="8.85546875" style="1" customWidth="1"/>
    <col min="20" max="20" width="8.28515625" style="1" customWidth="1"/>
    <col min="21" max="21" width="12.7109375" style="1" customWidth="1"/>
    <col min="22" max="22" width="4" style="1" customWidth="1"/>
    <col min="23" max="23" width="3.140625" style="1" customWidth="1"/>
    <col min="24" max="26" width="11.42578125" style="47"/>
    <col min="27" max="27" width="0" style="47" hidden="1" customWidth="1"/>
    <col min="28" max="34" width="11.42578125" style="47"/>
    <col min="35" max="1027" width="11.42578125" style="1"/>
  </cols>
  <sheetData>
    <row r="1" spans="1:24" s="17" customFormat="1" ht="40.700000000000003" customHeight="1" x14ac:dyDescent="0.25">
      <c r="A1" s="4"/>
      <c r="B1" s="10"/>
      <c r="C1" s="545" t="s">
        <v>1534</v>
      </c>
      <c r="D1" s="545"/>
      <c r="E1" s="545"/>
      <c r="F1" s="545"/>
      <c r="G1" s="545"/>
      <c r="H1" s="545"/>
      <c r="I1" s="545"/>
      <c r="J1" s="545"/>
      <c r="K1" s="545"/>
      <c r="L1" s="545"/>
      <c r="M1" s="545"/>
      <c r="N1" s="545"/>
      <c r="O1" s="545"/>
      <c r="P1" s="545"/>
      <c r="Q1" s="545"/>
      <c r="R1" s="545"/>
      <c r="S1" s="545"/>
      <c r="T1" s="545"/>
      <c r="U1" s="545"/>
      <c r="V1" s="545"/>
      <c r="W1" s="545"/>
    </row>
    <row r="2" spans="1:24" s="17" customFormat="1" ht="40.700000000000003" customHeight="1" x14ac:dyDescent="0.25">
      <c r="A2" s="4"/>
      <c r="B2" s="10"/>
      <c r="Q2" s="18"/>
      <c r="R2" s="18"/>
      <c r="S2" s="18"/>
      <c r="T2" s="18"/>
      <c r="U2" s="18"/>
      <c r="V2" s="18"/>
    </row>
    <row r="3" spans="1:24" s="17" customFormat="1" ht="15.75" customHeight="1" x14ac:dyDescent="0.2">
      <c r="A3" s="12" t="s">
        <v>1227</v>
      </c>
      <c r="B3" s="11"/>
      <c r="E3" s="621" t="s">
        <v>1532</v>
      </c>
      <c r="F3" s="621"/>
      <c r="G3" s="632" t="str">
        <f>IF(ISTEXT(Dades!$E$796),Dades!$E$796,"")</f>
        <v/>
      </c>
      <c r="H3" s="633"/>
      <c r="I3" s="633"/>
      <c r="J3" s="633"/>
      <c r="K3" s="633"/>
      <c r="L3" s="633"/>
      <c r="M3" s="633"/>
      <c r="N3" s="633"/>
      <c r="O3" s="633"/>
      <c r="P3" s="634"/>
      <c r="Q3" s="621" t="s">
        <v>1</v>
      </c>
      <c r="R3" s="621"/>
      <c r="S3" s="632" t="str">
        <f>IF(ISTEXT(Dades!$G$796),Dades!$G$796,"")</f>
        <v/>
      </c>
      <c r="T3" s="633"/>
      <c r="U3" s="635"/>
    </row>
    <row r="4" spans="1:24" s="17" customFormat="1" ht="15.75" customHeight="1" x14ac:dyDescent="0.3">
      <c r="A4" s="12" t="s">
        <v>1228</v>
      </c>
      <c r="B4" s="11"/>
      <c r="E4" s="70"/>
      <c r="F4" s="71"/>
      <c r="G4" s="26"/>
      <c r="H4" s="26"/>
      <c r="I4" s="26"/>
      <c r="J4" s="26"/>
      <c r="K4" s="26"/>
      <c r="L4" s="26"/>
      <c r="M4" s="26"/>
      <c r="N4" s="26"/>
      <c r="O4" s="26"/>
      <c r="P4" s="26"/>
      <c r="Q4" s="26"/>
      <c r="R4" s="26"/>
      <c r="S4" s="26"/>
      <c r="T4" s="26"/>
      <c r="U4" s="26"/>
      <c r="V4" s="26"/>
    </row>
    <row r="5" spans="1:24" s="17" customFormat="1" ht="15.75" customHeight="1" x14ac:dyDescent="0.2">
      <c r="A5" s="12" t="s">
        <v>1229</v>
      </c>
      <c r="B5" s="11"/>
      <c r="E5" s="628" t="s">
        <v>1533</v>
      </c>
      <c r="F5" s="629"/>
      <c r="G5" s="632" t="str">
        <f>IF(ISTEXT(Dades!$E$797),Dades!$E$797,"")</f>
        <v/>
      </c>
      <c r="H5" s="633"/>
      <c r="I5" s="633"/>
      <c r="J5" s="633"/>
      <c r="K5" s="633"/>
      <c r="L5" s="633"/>
      <c r="M5" s="633"/>
      <c r="N5" s="633"/>
      <c r="O5" s="633"/>
      <c r="P5" s="633"/>
      <c r="Q5" s="633"/>
      <c r="R5" s="633"/>
      <c r="S5" s="633"/>
      <c r="T5" s="633"/>
      <c r="U5" s="635"/>
    </row>
    <row r="6" spans="1:24" ht="15.75" customHeight="1" x14ac:dyDescent="0.3">
      <c r="A6" s="12" t="s">
        <v>1230</v>
      </c>
      <c r="B6" s="11"/>
      <c r="E6" s="70"/>
      <c r="F6" s="71"/>
      <c r="G6" s="26"/>
      <c r="H6" s="26"/>
      <c r="I6" s="26"/>
      <c r="J6" s="26"/>
      <c r="K6" s="26"/>
      <c r="L6" s="26"/>
      <c r="M6" s="26"/>
      <c r="N6" s="26"/>
      <c r="O6" s="26"/>
      <c r="P6" s="26"/>
      <c r="Q6" s="26"/>
      <c r="R6" s="26"/>
      <c r="S6" s="26"/>
      <c r="T6" s="26"/>
      <c r="U6" s="26"/>
      <c r="V6" s="26"/>
    </row>
    <row r="7" spans="1:24" ht="15.75" customHeight="1" x14ac:dyDescent="0.3">
      <c r="A7" s="12" t="s">
        <v>1231</v>
      </c>
      <c r="D7" s="581" t="s">
        <v>1535</v>
      </c>
      <c r="E7" s="581"/>
      <c r="F7" s="581"/>
      <c r="G7" s="581"/>
      <c r="H7" s="581"/>
      <c r="I7" s="581"/>
      <c r="J7" s="581"/>
      <c r="K7" s="581"/>
      <c r="L7" s="581"/>
      <c r="M7" s="581"/>
      <c r="N7" s="581"/>
      <c r="O7" s="581"/>
      <c r="P7" s="581"/>
      <c r="Q7" s="581"/>
      <c r="R7" s="581"/>
      <c r="S7" s="581"/>
      <c r="T7" s="581"/>
      <c r="U7" s="581"/>
      <c r="V7" s="581"/>
      <c r="W7" s="47"/>
    </row>
    <row r="8" spans="1:24" ht="15.75" customHeight="1" x14ac:dyDescent="0.3">
      <c r="A8" s="12" t="s">
        <v>1232</v>
      </c>
      <c r="E8" s="622" t="s">
        <v>1536</v>
      </c>
      <c r="F8" s="622"/>
      <c r="G8" s="622"/>
      <c r="H8" s="622"/>
      <c r="I8" s="622"/>
      <c r="J8" s="622"/>
      <c r="K8" s="622"/>
      <c r="L8" s="622"/>
      <c r="M8" s="622"/>
      <c r="N8" s="180"/>
      <c r="O8" s="180"/>
      <c r="P8" s="180"/>
      <c r="Q8" s="72"/>
      <c r="R8" s="72"/>
      <c r="S8" s="72"/>
      <c r="T8" s="72"/>
      <c r="U8" s="72"/>
      <c r="V8" s="72"/>
      <c r="W8" s="72"/>
      <c r="X8" s="72"/>
    </row>
    <row r="9" spans="1:24" ht="15.75" customHeight="1" x14ac:dyDescent="0.3">
      <c r="A9" s="12" t="s">
        <v>1233</v>
      </c>
      <c r="E9" s="622"/>
      <c r="F9" s="622"/>
      <c r="G9" s="622"/>
      <c r="H9" s="622"/>
      <c r="I9" s="622"/>
      <c r="J9" s="622"/>
      <c r="K9" s="622"/>
      <c r="L9" s="622"/>
      <c r="M9" s="622"/>
      <c r="N9" s="180"/>
      <c r="O9" s="180"/>
      <c r="P9" s="180"/>
      <c r="Q9" s="72"/>
      <c r="R9" s="72"/>
      <c r="S9" s="72"/>
      <c r="T9" s="72"/>
      <c r="U9" s="72"/>
      <c r="V9" s="72"/>
      <c r="W9" s="72"/>
      <c r="X9" s="72"/>
    </row>
    <row r="10" spans="1:24" ht="15.75" customHeight="1" x14ac:dyDescent="0.3">
      <c r="A10" s="12" t="s">
        <v>1234</v>
      </c>
      <c r="E10" s="623" t="s">
        <v>1537</v>
      </c>
      <c r="F10" s="623"/>
      <c r="G10" s="73">
        <f>IF(ISNUMBER('0.1_Datos generales organiz.'!G3),'0.1_Datos generales organiz.'!G3,"")</f>
        <v>2024</v>
      </c>
      <c r="H10" s="26"/>
      <c r="I10" s="26"/>
      <c r="J10" s="26"/>
      <c r="K10" s="26"/>
      <c r="L10" s="74"/>
      <c r="M10" s="75"/>
      <c r="N10" s="75"/>
      <c r="O10" s="75"/>
      <c r="P10" s="75"/>
      <c r="Q10" s="26"/>
      <c r="R10" s="26"/>
      <c r="S10" s="26"/>
      <c r="T10" s="26"/>
      <c r="U10" s="26"/>
      <c r="V10" s="26"/>
    </row>
    <row r="11" spans="1:24" ht="15.75" customHeight="1" x14ac:dyDescent="0.3">
      <c r="A11" s="12" t="s">
        <v>1235</v>
      </c>
      <c r="E11" s="17"/>
      <c r="F11" s="17"/>
      <c r="G11" s="17"/>
      <c r="H11" s="17"/>
      <c r="I11" s="17"/>
      <c r="J11" s="17"/>
      <c r="K11" s="17"/>
      <c r="L11" s="74"/>
      <c r="M11" s="75"/>
      <c r="N11" s="75"/>
      <c r="O11" s="75"/>
      <c r="P11" s="75"/>
      <c r="Q11" s="26"/>
      <c r="R11" s="26"/>
      <c r="S11" s="26"/>
      <c r="T11" s="26"/>
      <c r="U11" s="26"/>
      <c r="V11" s="26"/>
    </row>
    <row r="12" spans="1:24" ht="15.75" customHeight="1" x14ac:dyDescent="0.3">
      <c r="A12" s="433" t="s">
        <v>1236</v>
      </c>
      <c r="E12" s="17"/>
      <c r="F12" s="17"/>
      <c r="G12" s="17"/>
      <c r="H12" s="547" t="s">
        <v>1092</v>
      </c>
      <c r="I12" s="549"/>
      <c r="J12" s="547" t="s">
        <v>883</v>
      </c>
      <c r="K12" s="548"/>
      <c r="L12" s="549"/>
      <c r="M12" s="257" t="s">
        <v>884</v>
      </c>
      <c r="N12" s="257" t="s">
        <v>1091</v>
      </c>
      <c r="O12" s="75"/>
      <c r="P12" s="75"/>
      <c r="Q12" s="26"/>
      <c r="R12" s="26"/>
      <c r="S12" s="26"/>
      <c r="T12" s="26"/>
      <c r="U12" s="26"/>
      <c r="V12" s="26"/>
    </row>
    <row r="13" spans="1:24" ht="15.75" customHeight="1" x14ac:dyDescent="0.3">
      <c r="A13" s="12" t="s">
        <v>1237</v>
      </c>
      <c r="E13" s="624" t="s">
        <v>1246</v>
      </c>
      <c r="F13" s="624"/>
      <c r="G13" s="624"/>
      <c r="H13" s="625">
        <f>ROUND((H30/1000),2)</f>
        <v>0</v>
      </c>
      <c r="I13" s="626"/>
      <c r="J13" s="625">
        <f>ROUND((J30/1000),2)</f>
        <v>0</v>
      </c>
      <c r="K13" s="636"/>
      <c r="L13" s="626">
        <f>ROUND((L30/1000),2)</f>
        <v>0</v>
      </c>
      <c r="M13" s="342">
        <f>ROUND((M30/1000),2)</f>
        <v>0</v>
      </c>
      <c r="N13" s="358">
        <f>ROUND((N30/1000),2)</f>
        <v>0</v>
      </c>
      <c r="O13" s="75"/>
      <c r="P13" s="75"/>
      <c r="Q13" s="26"/>
      <c r="R13" s="26"/>
      <c r="S13" s="26"/>
      <c r="T13" s="26"/>
      <c r="U13" s="26"/>
      <c r="V13" s="26"/>
    </row>
    <row r="14" spans="1:24" ht="15.75" customHeight="1" x14ac:dyDescent="0.3">
      <c r="A14" s="627"/>
      <c r="E14" s="624" t="s">
        <v>1249</v>
      </c>
      <c r="F14" s="624"/>
      <c r="G14" s="624"/>
      <c r="H14" s="625" t="s">
        <v>31</v>
      </c>
      <c r="I14" s="626"/>
      <c r="J14" s="625" t="s">
        <v>31</v>
      </c>
      <c r="K14" s="636"/>
      <c r="L14" s="626">
        <f>ROUND((L31/1000),2)</f>
        <v>0</v>
      </c>
      <c r="M14" s="342" t="s">
        <v>31</v>
      </c>
      <c r="N14" s="358">
        <f>ROUND((N34/1000),2)</f>
        <v>0</v>
      </c>
      <c r="O14" s="75"/>
      <c r="P14" s="75"/>
      <c r="Q14" s="26"/>
      <c r="R14" s="26"/>
      <c r="S14" s="26"/>
      <c r="T14" s="26"/>
      <c r="U14" s="26"/>
      <c r="V14" s="26"/>
    </row>
    <row r="15" spans="1:24" ht="3" customHeight="1" x14ac:dyDescent="0.3">
      <c r="A15" s="627"/>
      <c r="E15" s="26"/>
      <c r="F15" s="26"/>
      <c r="G15" s="26"/>
      <c r="H15" s="76"/>
      <c r="I15" s="76"/>
      <c r="J15" s="26"/>
      <c r="K15" s="26"/>
      <c r="L15" s="74"/>
      <c r="M15" s="77"/>
      <c r="N15" s="359"/>
      <c r="O15" s="77"/>
      <c r="P15" s="77"/>
      <c r="Q15" s="26"/>
      <c r="R15" s="26"/>
      <c r="S15" s="26"/>
      <c r="T15" s="26"/>
      <c r="U15" s="26"/>
      <c r="V15" s="26"/>
    </row>
    <row r="16" spans="1:24" ht="15.75" customHeight="1" x14ac:dyDescent="0.3">
      <c r="A16" s="12"/>
      <c r="E16" s="624" t="s">
        <v>1250</v>
      </c>
      <c r="F16" s="624"/>
      <c r="G16" s="624"/>
      <c r="H16" s="625">
        <f>ROUND((H36/1000),2)</f>
        <v>0</v>
      </c>
      <c r="I16" s="626"/>
      <c r="J16" s="625">
        <f>ROUND((J36/1000),2)</f>
        <v>0</v>
      </c>
      <c r="K16" s="636"/>
      <c r="L16" s="626"/>
      <c r="M16" s="342">
        <f>ROUND((M36/1000),2)</f>
        <v>0</v>
      </c>
      <c r="N16" s="358">
        <f>ROUND((N36/1000),2)</f>
        <v>0</v>
      </c>
      <c r="O16" s="75"/>
      <c r="P16" s="75"/>
      <c r="Q16" s="26"/>
      <c r="R16" s="26"/>
      <c r="S16" s="26"/>
      <c r="T16" s="26"/>
      <c r="U16" s="26"/>
      <c r="V16" s="26"/>
    </row>
    <row r="17" spans="1:23" ht="3" customHeight="1" x14ac:dyDescent="0.3">
      <c r="A17" s="13"/>
      <c r="E17" s="17"/>
      <c r="F17" s="17"/>
      <c r="G17" s="17"/>
      <c r="H17" s="17"/>
      <c r="I17" s="17"/>
      <c r="J17" s="17"/>
      <c r="K17" s="17"/>
      <c r="L17" s="74"/>
      <c r="M17" s="77"/>
      <c r="N17" s="77"/>
      <c r="O17" s="77"/>
      <c r="P17" s="77"/>
      <c r="Q17" s="26"/>
      <c r="R17" s="26"/>
      <c r="S17" s="26"/>
      <c r="T17" s="26"/>
      <c r="U17" s="26"/>
      <c r="V17" s="26"/>
    </row>
    <row r="18" spans="1:23" ht="15.75" customHeight="1" x14ac:dyDescent="0.3">
      <c r="A18" s="13"/>
      <c r="E18" s="624" t="s">
        <v>1540</v>
      </c>
      <c r="F18" s="624"/>
      <c r="G18" s="624"/>
      <c r="H18" s="625" t="s">
        <v>31</v>
      </c>
      <c r="I18" s="626"/>
      <c r="J18" s="625" t="s">
        <v>31</v>
      </c>
      <c r="K18" s="636"/>
      <c r="L18" s="626">
        <f>ROUND((L34/1000),2)</f>
        <v>0</v>
      </c>
      <c r="M18" s="342" t="s">
        <v>31</v>
      </c>
      <c r="N18" s="358">
        <f>SUM('0.1_Datos generales organiz.'!G29:G35)/1000</f>
        <v>0</v>
      </c>
      <c r="O18" s="77"/>
      <c r="P18" s="77"/>
      <c r="Q18" s="26"/>
      <c r="R18" s="26"/>
      <c r="S18" s="26"/>
      <c r="T18" s="26"/>
      <c r="U18" s="26"/>
      <c r="V18" s="26"/>
    </row>
    <row r="19" spans="1:23" ht="3" customHeight="1" x14ac:dyDescent="0.3">
      <c r="A19" s="13"/>
      <c r="E19" s="17"/>
      <c r="F19" s="17"/>
      <c r="G19" s="17"/>
      <c r="H19" s="17"/>
      <c r="I19" s="17"/>
      <c r="J19" s="17"/>
      <c r="K19" s="17"/>
      <c r="L19" s="74"/>
      <c r="M19" s="77"/>
      <c r="N19" s="77"/>
      <c r="O19" s="77"/>
      <c r="P19" s="77"/>
      <c r="Q19" s="26"/>
      <c r="R19" s="26"/>
      <c r="S19" s="26"/>
      <c r="T19" s="26"/>
      <c r="U19" s="26"/>
      <c r="V19" s="26"/>
    </row>
    <row r="20" spans="1:23" ht="21.75" customHeight="1" x14ac:dyDescent="0.3">
      <c r="A20" s="13"/>
      <c r="E20" s="547" t="s">
        <v>1541</v>
      </c>
      <c r="F20" s="548"/>
      <c r="G20" s="549"/>
      <c r="H20" s="625" t="s">
        <v>31</v>
      </c>
      <c r="I20" s="626"/>
      <c r="J20" s="625" t="s">
        <v>31</v>
      </c>
      <c r="K20" s="636"/>
      <c r="L20" s="626">
        <f>ROUND((L36/1000),2)</f>
        <v>0</v>
      </c>
      <c r="M20" s="342" t="s">
        <v>31</v>
      </c>
      <c r="N20" s="434">
        <f>N16-N18</f>
        <v>0</v>
      </c>
      <c r="O20" s="77"/>
      <c r="P20" s="77"/>
      <c r="Q20" s="26"/>
      <c r="R20" s="26"/>
      <c r="S20" s="26"/>
      <c r="T20" s="26"/>
      <c r="U20" s="26"/>
      <c r="V20" s="26"/>
    </row>
    <row r="21" spans="1:23" ht="22.5" customHeight="1" x14ac:dyDescent="0.3">
      <c r="A21" s="13"/>
      <c r="E21" s="17"/>
      <c r="F21" s="17"/>
      <c r="G21" s="17"/>
      <c r="H21" s="17"/>
      <c r="I21" s="17"/>
      <c r="J21" s="17"/>
      <c r="K21" s="17"/>
      <c r="L21" s="74"/>
      <c r="M21" s="77"/>
      <c r="N21" s="77"/>
      <c r="O21" s="77"/>
      <c r="P21" s="77"/>
      <c r="Q21" s="26"/>
      <c r="R21" s="26"/>
      <c r="S21" s="26"/>
      <c r="T21" s="26"/>
      <c r="U21" s="26"/>
      <c r="V21" s="26"/>
    </row>
    <row r="22" spans="1:23" ht="15.75" customHeight="1" x14ac:dyDescent="0.3">
      <c r="A22" s="12"/>
      <c r="D22" s="581" t="s">
        <v>1544</v>
      </c>
      <c r="E22" s="581"/>
      <c r="F22" s="581"/>
      <c r="G22" s="581"/>
      <c r="H22" s="581"/>
      <c r="I22" s="581"/>
      <c r="J22" s="581"/>
      <c r="K22" s="581"/>
      <c r="L22" s="581"/>
      <c r="M22" s="581"/>
      <c r="N22" s="581"/>
      <c r="O22" s="581"/>
      <c r="P22" s="581"/>
      <c r="Q22" s="581"/>
      <c r="R22" s="581"/>
      <c r="S22" s="581"/>
      <c r="T22" s="581"/>
      <c r="U22" s="581"/>
      <c r="V22" s="581"/>
    </row>
    <row r="23" spans="1:23" s="17" customFormat="1" ht="16.5" customHeight="1" x14ac:dyDescent="0.25">
      <c r="A23" s="12"/>
      <c r="B23" s="4"/>
      <c r="E23" s="78"/>
      <c r="F23" s="78"/>
      <c r="G23" s="78"/>
      <c r="H23" s="78"/>
      <c r="I23" s="78"/>
      <c r="J23" s="78"/>
      <c r="K23" s="78"/>
      <c r="L23" s="78"/>
      <c r="M23" s="79"/>
      <c r="N23" s="78"/>
      <c r="O23" s="78"/>
      <c r="P23" s="78"/>
      <c r="Q23" s="26"/>
      <c r="R23" s="26"/>
      <c r="S23" s="26"/>
      <c r="T23" s="26"/>
      <c r="U23" s="26"/>
      <c r="V23" s="26"/>
    </row>
    <row r="24" spans="1:23" s="17" customFormat="1" ht="15.75" customHeight="1" x14ac:dyDescent="0.25">
      <c r="A24" s="12"/>
      <c r="B24" s="4"/>
      <c r="E24" s="78"/>
      <c r="F24" s="78"/>
      <c r="G24" s="78"/>
      <c r="H24" s="647" t="s">
        <v>879</v>
      </c>
      <c r="I24" s="647"/>
      <c r="J24" s="648" t="s">
        <v>880</v>
      </c>
      <c r="K24" s="649"/>
      <c r="L24" s="650"/>
      <c r="M24" s="339" t="s">
        <v>881</v>
      </c>
      <c r="N24" s="339" t="s">
        <v>1088</v>
      </c>
      <c r="O24" s="78"/>
      <c r="P24" s="78"/>
      <c r="Q24" s="26"/>
      <c r="R24" s="26"/>
      <c r="S24" s="26"/>
      <c r="T24" s="26"/>
      <c r="U24" s="26"/>
      <c r="V24" s="26"/>
    </row>
    <row r="25" spans="1:23" s="17" customFormat="1" ht="15.75" customHeight="1" x14ac:dyDescent="0.25">
      <c r="A25" s="12"/>
      <c r="B25" s="4"/>
      <c r="E25" s="637" t="s">
        <v>1246</v>
      </c>
      <c r="F25" s="607" t="s">
        <v>1545</v>
      </c>
      <c r="G25" s="607"/>
      <c r="H25" s="630">
        <f>Dades!G839</f>
        <v>0</v>
      </c>
      <c r="I25" s="631"/>
      <c r="J25" s="630">
        <f>Dades!H839</f>
        <v>0</v>
      </c>
      <c r="K25" s="643"/>
      <c r="L25" s="631"/>
      <c r="M25" s="340">
        <f>Dades!I839</f>
        <v>0</v>
      </c>
      <c r="N25" s="348">
        <f>Dades!J839</f>
        <v>0</v>
      </c>
      <c r="O25" s="26"/>
      <c r="P25" s="26"/>
      <c r="Q25" s="26"/>
      <c r="R25" s="26"/>
      <c r="S25" s="26"/>
      <c r="T25" s="26"/>
      <c r="U25" s="26"/>
      <c r="V25" s="26"/>
    </row>
    <row r="26" spans="1:23" s="17" customFormat="1" ht="15.75" customHeight="1" x14ac:dyDescent="0.25">
      <c r="A26" s="12"/>
      <c r="B26" s="4"/>
      <c r="E26" s="638"/>
      <c r="F26" s="607" t="s">
        <v>1546</v>
      </c>
      <c r="G26" s="607"/>
      <c r="H26" s="630">
        <f>Dades!K839+Dades!O839+Dades!S839</f>
        <v>0</v>
      </c>
      <c r="I26" s="631"/>
      <c r="J26" s="630">
        <f>Dades!L839+Dades!P839+Dades!T839</f>
        <v>0</v>
      </c>
      <c r="K26" s="643"/>
      <c r="L26" s="631"/>
      <c r="M26" s="340">
        <f>Dades!M839+Dades!Q839+Dades!U839</f>
        <v>0</v>
      </c>
      <c r="N26" s="348">
        <f>Dades!N839+Dades!R839+Dades!V839</f>
        <v>0</v>
      </c>
    </row>
    <row r="27" spans="1:23" s="17" customFormat="1" ht="15.75" customHeight="1" x14ac:dyDescent="0.25">
      <c r="A27" s="12"/>
      <c r="B27" s="4"/>
      <c r="E27" s="638"/>
      <c r="F27" s="607" t="s">
        <v>1547</v>
      </c>
      <c r="G27" s="607"/>
      <c r="H27" s="630">
        <f>Dades!W839</f>
        <v>0</v>
      </c>
      <c r="I27" s="631"/>
      <c r="J27" s="630">
        <f>Dades!X839</f>
        <v>0</v>
      </c>
      <c r="K27" s="643"/>
      <c r="L27" s="631"/>
      <c r="M27" s="340">
        <f>Dades!Y839</f>
        <v>0</v>
      </c>
      <c r="N27" s="348">
        <f>Dades!Z839</f>
        <v>0</v>
      </c>
    </row>
    <row r="28" spans="1:23" s="17" customFormat="1" ht="15.75" customHeight="1" x14ac:dyDescent="0.25">
      <c r="A28" s="12"/>
      <c r="B28" s="4"/>
      <c r="E28" s="638"/>
      <c r="F28" s="607" t="s">
        <v>1548</v>
      </c>
      <c r="G28" s="607"/>
      <c r="H28" s="608" t="s">
        <v>31</v>
      </c>
      <c r="I28" s="609"/>
      <c r="J28" s="630" t="s">
        <v>31</v>
      </c>
      <c r="K28" s="643"/>
      <c r="L28" s="631"/>
      <c r="M28" s="346" t="s">
        <v>31</v>
      </c>
      <c r="N28" s="348">
        <f>DSUM('1.4_Emisiones fugitivas'!$F$14:$O$36,"emissions",Dades!$G$836:$G$838)+DSUM('1.4_Emisiones fugitivas'!$F$48:$N$58,"emissions",Dades!$G$836:$G$838)</f>
        <v>0</v>
      </c>
      <c r="O28" s="80"/>
      <c r="P28" s="80"/>
      <c r="Q28" s="80"/>
      <c r="R28" s="80"/>
      <c r="S28" s="80"/>
      <c r="T28" s="80"/>
      <c r="U28" s="80"/>
      <c r="V28" s="80"/>
      <c r="W28" s="80"/>
    </row>
    <row r="29" spans="1:23" s="17" customFormat="1" ht="15.75" customHeight="1" x14ac:dyDescent="0.25">
      <c r="A29" s="12"/>
      <c r="B29" s="4"/>
      <c r="E29" s="639"/>
      <c r="F29" s="607" t="s">
        <v>1549</v>
      </c>
      <c r="G29" s="607"/>
      <c r="H29" s="630">
        <f>Dades!AA839</f>
        <v>0</v>
      </c>
      <c r="I29" s="631"/>
      <c r="J29" s="630">
        <f>Dades!AB839</f>
        <v>0</v>
      </c>
      <c r="K29" s="643"/>
      <c r="L29" s="631"/>
      <c r="M29" s="340">
        <f>Dades!AC839</f>
        <v>0</v>
      </c>
      <c r="N29" s="348">
        <f>Dades!AD839</f>
        <v>0</v>
      </c>
      <c r="O29" s="80"/>
      <c r="P29" s="80"/>
      <c r="Q29" s="80"/>
      <c r="R29" s="80"/>
      <c r="S29" s="80"/>
      <c r="T29" s="80"/>
      <c r="U29" s="80"/>
      <c r="V29" s="80"/>
      <c r="W29" s="80"/>
    </row>
    <row r="30" spans="1:23" s="17" customFormat="1" ht="15.75" customHeight="1" x14ac:dyDescent="0.25">
      <c r="A30" s="12"/>
      <c r="B30" s="4"/>
      <c r="E30" s="607" t="s">
        <v>1538</v>
      </c>
      <c r="F30" s="607"/>
      <c r="G30" s="607"/>
      <c r="H30" s="644">
        <f>ROUND(SUM(H25:I29),2)</f>
        <v>0</v>
      </c>
      <c r="I30" s="646"/>
      <c r="J30" s="644">
        <f>ROUND(SUM(J25:L29),2)</f>
        <v>0</v>
      </c>
      <c r="K30" s="645"/>
      <c r="L30" s="646"/>
      <c r="M30" s="350">
        <f>ROUND(SUM(M25:M29),2)</f>
        <v>0</v>
      </c>
      <c r="N30" s="351">
        <f>ROUND(SUM(N25:N29),2)</f>
        <v>0</v>
      </c>
      <c r="O30" s="75"/>
      <c r="P30" s="75"/>
      <c r="Q30" s="26"/>
      <c r="R30" s="26"/>
      <c r="S30" s="26"/>
      <c r="T30" s="26"/>
      <c r="U30" s="26"/>
      <c r="V30" s="26"/>
    </row>
    <row r="31" spans="1:23" s="17" customFormat="1" ht="3" customHeight="1" x14ac:dyDescent="0.25">
      <c r="A31" s="12"/>
      <c r="B31" s="4"/>
      <c r="E31" s="81"/>
      <c r="F31" s="82"/>
      <c r="G31" s="82"/>
      <c r="H31" s="83"/>
      <c r="I31" s="83"/>
      <c r="J31" s="84"/>
      <c r="K31" s="84"/>
      <c r="M31" s="75"/>
      <c r="N31" s="347"/>
      <c r="O31" s="75"/>
      <c r="P31" s="75"/>
      <c r="Q31" s="26"/>
      <c r="R31" s="26"/>
      <c r="S31" s="26"/>
      <c r="T31" s="26"/>
      <c r="U31" s="26"/>
      <c r="V31" s="26"/>
    </row>
    <row r="32" spans="1:23" s="17" customFormat="1" ht="16.5" customHeight="1" x14ac:dyDescent="0.25">
      <c r="A32" s="12"/>
      <c r="B32" s="4"/>
      <c r="E32" s="637" t="s">
        <v>1249</v>
      </c>
      <c r="F32" s="607" t="s">
        <v>1550</v>
      </c>
      <c r="G32" s="607"/>
      <c r="H32" s="608" t="s">
        <v>31</v>
      </c>
      <c r="I32" s="609"/>
      <c r="J32" s="630" t="s">
        <v>31</v>
      </c>
      <c r="K32" s="643"/>
      <c r="L32" s="631"/>
      <c r="M32" s="346" t="s">
        <v>31</v>
      </c>
      <c r="N32" s="348">
        <f>'2.1_Categoría 2 Balears'!$J$40+'2.1_Categoría 2 Balears'!$K$68</f>
        <v>0</v>
      </c>
      <c r="O32" s="75"/>
      <c r="P32" s="75"/>
      <c r="Q32" s="26"/>
      <c r="R32" s="26"/>
      <c r="S32" s="26"/>
      <c r="T32" s="26"/>
      <c r="U32" s="26"/>
      <c r="V32" s="26"/>
    </row>
    <row r="33" spans="1:23" s="17" customFormat="1" ht="16.5" customHeight="1" x14ac:dyDescent="0.25">
      <c r="A33" s="12"/>
      <c r="B33" s="4"/>
      <c r="E33" s="639"/>
      <c r="F33" s="607" t="s">
        <v>1551</v>
      </c>
      <c r="G33" s="607"/>
      <c r="H33" s="608" t="s">
        <v>31</v>
      </c>
      <c r="I33" s="609"/>
      <c r="J33" s="630" t="s">
        <v>31</v>
      </c>
      <c r="K33" s="643"/>
      <c r="L33" s="631"/>
      <c r="M33" s="346" t="s">
        <v>31</v>
      </c>
      <c r="N33" s="348">
        <f>'2.1_Categoría 2 Balears'!$J$96</f>
        <v>0</v>
      </c>
      <c r="O33" s="75"/>
      <c r="P33" s="75"/>
      <c r="Q33" s="26"/>
      <c r="R33" s="26"/>
      <c r="S33" s="26"/>
      <c r="T33" s="26"/>
      <c r="U33" s="26"/>
      <c r="V33" s="26"/>
    </row>
    <row r="34" spans="1:23" ht="16.5" customHeight="1" x14ac:dyDescent="0.3">
      <c r="A34" s="12"/>
      <c r="E34" s="607" t="s">
        <v>1539</v>
      </c>
      <c r="F34" s="607"/>
      <c r="G34" s="607"/>
      <c r="H34" s="644">
        <f>ROUND(SUM(H32:I33),2)</f>
        <v>0</v>
      </c>
      <c r="I34" s="646"/>
      <c r="J34" s="644">
        <f>ROUND(SUM(J32:L33),2)</f>
        <v>0</v>
      </c>
      <c r="K34" s="645"/>
      <c r="L34" s="646"/>
      <c r="M34" s="350">
        <f>ROUND(SUM(M32:M33),2)</f>
        <v>0</v>
      </c>
      <c r="N34" s="351">
        <f>ROUND(SUM(N32:N33),2)</f>
        <v>0</v>
      </c>
      <c r="O34" s="75"/>
      <c r="P34" s="75"/>
      <c r="Q34" s="26"/>
      <c r="R34" s="26"/>
      <c r="S34" s="26"/>
      <c r="T34" s="26"/>
      <c r="U34" s="26"/>
      <c r="V34" s="26"/>
    </row>
    <row r="35" spans="1:23" ht="3" customHeight="1" x14ac:dyDescent="0.3">
      <c r="A35" s="12"/>
      <c r="E35" s="26"/>
      <c r="F35" s="26"/>
      <c r="G35" s="26"/>
      <c r="H35" s="76"/>
      <c r="I35" s="76"/>
      <c r="J35" s="26"/>
      <c r="K35" s="26"/>
      <c r="L35" s="17"/>
      <c r="M35" s="75"/>
      <c r="N35" s="347"/>
      <c r="O35" s="75"/>
      <c r="P35" s="75"/>
      <c r="Q35" s="26"/>
      <c r="R35" s="26"/>
      <c r="S35" s="26"/>
      <c r="T35" s="26"/>
      <c r="U35" s="26"/>
      <c r="V35" s="26"/>
    </row>
    <row r="36" spans="1:23" ht="16.5" customHeight="1" x14ac:dyDescent="0.3">
      <c r="A36" s="27"/>
      <c r="E36" s="654" t="s">
        <v>1250</v>
      </c>
      <c r="F36" s="654"/>
      <c r="G36" s="654"/>
      <c r="H36" s="651">
        <f>IF(ISNUMBER(SUM(H30+H34)),ROUND(SUM(H30+H34),2),"")</f>
        <v>0</v>
      </c>
      <c r="I36" s="653"/>
      <c r="J36" s="651">
        <f>IF(ISNUMBER(SUM(J30+J34)),ROUND(SUM(J30+J34),2),"")</f>
        <v>0</v>
      </c>
      <c r="K36" s="652"/>
      <c r="L36" s="653"/>
      <c r="M36" s="341">
        <f>IF(ISNUMBER(SUM(M30+M34)),ROUND(SUM(M30+M34),2),"")</f>
        <v>0</v>
      </c>
      <c r="N36" s="352">
        <f>IF(ISNUMBER(SUM(N30+N34)),ROUND(SUM(N30+N34),2),"")</f>
        <v>0</v>
      </c>
      <c r="O36" s="75"/>
      <c r="P36" s="75"/>
      <c r="Q36" s="26"/>
      <c r="R36" s="26"/>
      <c r="S36" s="26"/>
      <c r="T36" s="26"/>
      <c r="U36" s="26"/>
      <c r="V36" s="26"/>
    </row>
    <row r="37" spans="1:23" s="17" customFormat="1" ht="16.5" customHeight="1" x14ac:dyDescent="0.25">
      <c r="A37" s="27"/>
      <c r="B37" s="4"/>
      <c r="E37" s="618" t="s">
        <v>1552</v>
      </c>
      <c r="F37" s="618"/>
      <c r="G37" s="618"/>
      <c r="H37" s="618"/>
      <c r="I37" s="618"/>
      <c r="J37" s="618"/>
      <c r="K37" s="618"/>
      <c r="M37" s="75"/>
      <c r="N37" s="75"/>
      <c r="O37" s="75"/>
      <c r="P37" s="75"/>
      <c r="Q37" s="26"/>
      <c r="R37" s="26"/>
      <c r="S37" s="26"/>
      <c r="T37" s="26"/>
      <c r="U37" s="26"/>
      <c r="V37" s="26"/>
    </row>
    <row r="38" spans="1:23" s="17" customFormat="1" ht="11.25" customHeight="1" x14ac:dyDescent="0.25">
      <c r="A38" s="27"/>
      <c r="B38" s="4"/>
      <c r="E38" s="85"/>
      <c r="F38" s="85"/>
      <c r="G38" s="85"/>
      <c r="H38" s="85"/>
      <c r="I38" s="85"/>
      <c r="J38" s="85"/>
      <c r="K38" s="85"/>
      <c r="L38" s="26"/>
      <c r="M38" s="26"/>
      <c r="N38" s="26"/>
      <c r="O38" s="26"/>
      <c r="P38" s="26"/>
      <c r="Q38" s="26"/>
      <c r="R38" s="26"/>
      <c r="S38" s="26"/>
      <c r="T38" s="26"/>
      <c r="U38" s="26"/>
      <c r="V38" s="26"/>
    </row>
    <row r="39" spans="1:23" s="17" customFormat="1" ht="17.25" customHeight="1" x14ac:dyDescent="0.25">
      <c r="A39" s="27"/>
      <c r="B39" s="4"/>
      <c r="D39" s="581" t="s">
        <v>1553</v>
      </c>
      <c r="E39" s="581"/>
      <c r="F39" s="581"/>
      <c r="G39" s="581"/>
      <c r="H39" s="581"/>
      <c r="I39" s="581"/>
      <c r="J39" s="581"/>
      <c r="K39" s="581"/>
      <c r="L39" s="581"/>
      <c r="M39" s="581"/>
      <c r="N39" s="581"/>
      <c r="O39" s="581"/>
      <c r="P39" s="581"/>
      <c r="Q39" s="581"/>
      <c r="R39" s="581"/>
      <c r="S39" s="581"/>
      <c r="T39" s="581"/>
      <c r="U39" s="581"/>
      <c r="V39" s="581"/>
    </row>
    <row r="40" spans="1:23" s="17" customFormat="1" ht="16.5" customHeight="1" x14ac:dyDescent="0.25">
      <c r="A40" s="27"/>
      <c r="B40" s="4"/>
      <c r="E40" s="26"/>
      <c r="F40" s="26"/>
      <c r="G40" s="26"/>
      <c r="H40" s="26"/>
      <c r="I40" s="26"/>
      <c r="J40" s="26"/>
      <c r="K40" s="26"/>
      <c r="L40" s="26"/>
      <c r="M40" s="26"/>
      <c r="N40" s="26"/>
      <c r="O40" s="26"/>
      <c r="P40" s="26"/>
      <c r="Q40" s="26"/>
      <c r="R40" s="26"/>
      <c r="S40" s="26"/>
      <c r="T40" s="26"/>
      <c r="U40" s="26"/>
      <c r="V40" s="26"/>
    </row>
    <row r="41" spans="1:23" ht="4.5" customHeight="1" x14ac:dyDescent="0.3">
      <c r="E41" s="88"/>
      <c r="F41" s="89"/>
      <c r="G41" s="90"/>
      <c r="H41" s="91"/>
      <c r="I41" s="610"/>
      <c r="J41" s="611"/>
      <c r="K41" s="26"/>
      <c r="L41" s="88"/>
      <c r="M41" s="89"/>
      <c r="N41" s="90"/>
      <c r="O41" s="91"/>
      <c r="P41" s="610"/>
      <c r="Q41" s="611"/>
    </row>
    <row r="42" spans="1:23" ht="18" customHeight="1" x14ac:dyDescent="0.3">
      <c r="A42" s="17"/>
      <c r="B42" s="17"/>
      <c r="E42" s="619" t="s">
        <v>1246</v>
      </c>
      <c r="F42" s="620"/>
      <c r="G42" s="87" t="str">
        <f>IF(ISNUMBER(Dades!$R$799),N13/Dades!$R$799,"-")</f>
        <v>-</v>
      </c>
      <c r="H42" s="93" t="s">
        <v>1093</v>
      </c>
      <c r="I42" s="612" t="str">
        <f>IF(ISTEXT('0.1_Datos generales organiz.'!$G$22),'0.1_Datos generales organiz.'!$G$22,"")</f>
        <v/>
      </c>
      <c r="J42" s="613"/>
      <c r="K42" s="26"/>
      <c r="L42" s="619" t="s">
        <v>1554</v>
      </c>
      <c r="M42" s="620"/>
      <c r="N42" s="87" t="str">
        <f>IF(ISNUMBER(Dades!$R$799),N18/Dades!$R$799,"-")</f>
        <v>-</v>
      </c>
      <c r="O42" s="93" t="s">
        <v>1093</v>
      </c>
      <c r="P42" s="612" t="str">
        <f>IF(ISTEXT('0.1_Datos generales organiz.'!$G$22),'0.1_Datos generales organiz.'!$G$22,"")</f>
        <v/>
      </c>
      <c r="Q42" s="613"/>
    </row>
    <row r="43" spans="1:23" ht="4.5" customHeight="1" x14ac:dyDescent="0.3">
      <c r="A43" s="17"/>
      <c r="B43" s="17"/>
      <c r="E43" s="94"/>
      <c r="F43" s="92"/>
      <c r="G43" s="95"/>
      <c r="H43" s="96"/>
      <c r="I43" s="614"/>
      <c r="J43" s="615"/>
      <c r="K43" s="26"/>
      <c r="L43" s="100"/>
      <c r="M43" s="101"/>
      <c r="N43" s="102"/>
      <c r="O43" s="103"/>
      <c r="P43" s="616"/>
      <c r="Q43" s="617"/>
    </row>
    <row r="44" spans="1:23" ht="18" customHeight="1" x14ac:dyDescent="0.3">
      <c r="A44" s="17"/>
      <c r="B44" s="17"/>
      <c r="E44" s="619" t="s">
        <v>1249</v>
      </c>
      <c r="F44" s="620"/>
      <c r="G44" s="87" t="str">
        <f>IF(ISNUMBER(Dades!$R$799),N14/Dades!$R$799,"-")</f>
        <v>-</v>
      </c>
      <c r="H44" s="93" t="s">
        <v>1093</v>
      </c>
      <c r="I44" s="612" t="str">
        <f>IF(ISTEXT('0.1_Datos generales organiz.'!$G$22),'0.1_Datos generales organiz.'!$G$22,"")</f>
        <v/>
      </c>
      <c r="J44" s="613"/>
      <c r="K44" s="26"/>
      <c r="L44" s="1"/>
      <c r="M44" s="1"/>
      <c r="N44" s="1"/>
      <c r="O44" s="1"/>
      <c r="P44" s="1"/>
    </row>
    <row r="45" spans="1:23" ht="4.5" customHeight="1" x14ac:dyDescent="0.3">
      <c r="A45" s="17"/>
      <c r="B45" s="17"/>
      <c r="E45" s="97"/>
      <c r="F45" s="98"/>
      <c r="G45" s="99"/>
      <c r="H45" s="93"/>
      <c r="I45" s="614"/>
      <c r="J45" s="615"/>
      <c r="K45" s="26"/>
      <c r="L45" s="88"/>
      <c r="M45" s="89"/>
      <c r="N45" s="90"/>
      <c r="O45" s="91"/>
      <c r="P45" s="610"/>
      <c r="Q45" s="611"/>
    </row>
    <row r="46" spans="1:23" ht="18" customHeight="1" x14ac:dyDescent="0.3">
      <c r="A46" s="17"/>
      <c r="B46" s="17"/>
      <c r="E46" s="619" t="s">
        <v>1250</v>
      </c>
      <c r="F46" s="620"/>
      <c r="G46" s="87" t="str">
        <f>IF(ISNUMBER(Dades!$R$799),N16/Dades!$R$799,"-")</f>
        <v>-</v>
      </c>
      <c r="H46" s="93" t="s">
        <v>1093</v>
      </c>
      <c r="I46" s="612" t="str">
        <f>IF(ISTEXT('0.1_Datos generales organiz.'!$G$22),'0.1_Datos generales organiz.'!$G$22,"")</f>
        <v/>
      </c>
      <c r="J46" s="613"/>
      <c r="K46" s="26"/>
      <c r="L46" s="619" t="s">
        <v>1555</v>
      </c>
      <c r="M46" s="620"/>
      <c r="N46" s="87" t="str">
        <f>IF(ISNUMBER(Dades!$R$799),N20/Dades!$R$799,"-")</f>
        <v>-</v>
      </c>
      <c r="O46" s="93" t="s">
        <v>1093</v>
      </c>
      <c r="P46" s="612" t="str">
        <f>IF(ISTEXT('0.1_Datos generales organiz.'!$G$22),'0.1_Datos generales organiz.'!$G$22,"")</f>
        <v/>
      </c>
      <c r="Q46" s="613"/>
    </row>
    <row r="47" spans="1:23" ht="4.5" customHeight="1" x14ac:dyDescent="0.3">
      <c r="A47" s="17"/>
      <c r="B47" s="17"/>
      <c r="E47" s="100"/>
      <c r="F47" s="101"/>
      <c r="G47" s="102"/>
      <c r="H47" s="103"/>
      <c r="I47" s="616"/>
      <c r="J47" s="617"/>
      <c r="K47" s="26"/>
      <c r="L47" s="100"/>
      <c r="M47" s="101"/>
      <c r="N47" s="102"/>
      <c r="O47" s="103"/>
      <c r="P47" s="616"/>
      <c r="Q47" s="617"/>
    </row>
    <row r="48" spans="1:23" s="47" customFormat="1" ht="20.25" customHeight="1" x14ac:dyDescent="0.3">
      <c r="A48" s="4"/>
      <c r="B48" s="4"/>
      <c r="C48" s="1"/>
      <c r="D48" s="1"/>
      <c r="K48" s="26"/>
      <c r="L48" s="26"/>
      <c r="M48" s="26"/>
      <c r="N48" s="26"/>
      <c r="O48" s="26"/>
      <c r="P48" s="26"/>
      <c r="Q48" s="26"/>
      <c r="R48" s="1"/>
      <c r="S48" s="1"/>
      <c r="T48" s="1"/>
      <c r="U48" s="1"/>
      <c r="V48" s="1"/>
      <c r="W48" s="1"/>
    </row>
    <row r="49" spans="1:27" s="47" customFormat="1" ht="4.5" customHeight="1" x14ac:dyDescent="0.3">
      <c r="A49" s="4"/>
      <c r="B49" s="4"/>
      <c r="C49" s="1"/>
      <c r="D49" s="1"/>
      <c r="K49" s="86"/>
      <c r="L49" s="1"/>
      <c r="M49" s="1"/>
      <c r="N49" s="1"/>
      <c r="O49" s="1"/>
      <c r="P49" s="1"/>
      <c r="Q49" s="1"/>
      <c r="R49" s="1"/>
      <c r="S49" s="1"/>
      <c r="T49" s="1"/>
      <c r="U49" s="1"/>
      <c r="V49" s="1"/>
    </row>
    <row r="50" spans="1:27" ht="18.75" x14ac:dyDescent="0.3">
      <c r="D50" s="581" t="s">
        <v>1556</v>
      </c>
      <c r="E50" s="581"/>
      <c r="F50" s="581"/>
      <c r="G50" s="581"/>
      <c r="H50" s="581"/>
      <c r="I50" s="581"/>
      <c r="J50" s="581"/>
      <c r="K50" s="581"/>
      <c r="L50" s="581"/>
      <c r="M50" s="581"/>
      <c r="N50" s="581"/>
      <c r="O50" s="581"/>
      <c r="P50" s="581"/>
      <c r="Q50" s="581"/>
      <c r="R50" s="581"/>
      <c r="S50" s="581"/>
      <c r="T50" s="581"/>
      <c r="U50" s="581"/>
      <c r="V50" s="581"/>
      <c r="W50" s="47"/>
    </row>
    <row r="51" spans="1:27" x14ac:dyDescent="0.3">
      <c r="D51" s="104" t="s">
        <v>1564</v>
      </c>
      <c r="E51" s="105"/>
      <c r="L51" s="1"/>
      <c r="M51" s="1"/>
      <c r="N51" s="1"/>
      <c r="O51" s="1"/>
      <c r="P51" s="1"/>
    </row>
    <row r="52" spans="1:27" x14ac:dyDescent="0.3">
      <c r="A52" s="353"/>
      <c r="B52" s="106"/>
      <c r="C52" s="47"/>
      <c r="D52" s="47"/>
      <c r="E52" s="47"/>
      <c r="F52" s="47"/>
      <c r="G52" s="47"/>
      <c r="H52" s="47"/>
      <c r="I52" s="47"/>
      <c r="J52" s="47"/>
      <c r="K52" s="47"/>
      <c r="L52" s="47"/>
      <c r="M52" s="47"/>
      <c r="N52" s="47"/>
      <c r="O52" s="47"/>
      <c r="P52" s="47"/>
      <c r="Q52" s="47"/>
      <c r="R52" s="47"/>
      <c r="S52" s="47"/>
      <c r="T52" s="349"/>
      <c r="U52" s="47"/>
      <c r="V52" s="47"/>
      <c r="W52" s="47"/>
    </row>
    <row r="53" spans="1:27" ht="35.25" customHeight="1" x14ac:dyDescent="0.3">
      <c r="A53" s="106"/>
      <c r="B53" s="106"/>
      <c r="C53" s="47"/>
      <c r="D53" s="47"/>
      <c r="E53" s="161" t="s">
        <v>1265</v>
      </c>
      <c r="F53" s="107" t="s">
        <v>1557</v>
      </c>
      <c r="G53" s="107" t="s">
        <v>1558</v>
      </c>
      <c r="H53" s="107" t="s">
        <v>1559</v>
      </c>
      <c r="I53" s="640" t="s">
        <v>1560</v>
      </c>
      <c r="J53" s="640"/>
      <c r="K53" s="640" t="s">
        <v>1561</v>
      </c>
      <c r="L53" s="640"/>
      <c r="M53" s="641" t="s">
        <v>1246</v>
      </c>
      <c r="N53" s="642"/>
      <c r="O53" s="107" t="s">
        <v>1562</v>
      </c>
      <c r="P53" s="107" t="s">
        <v>1563</v>
      </c>
      <c r="Q53" s="641" t="s">
        <v>1249</v>
      </c>
      <c r="R53" s="642"/>
      <c r="S53" s="642" t="s">
        <v>1250</v>
      </c>
      <c r="T53" s="642"/>
      <c r="U53" s="642"/>
      <c r="V53" s="47"/>
      <c r="W53" s="47"/>
      <c r="AA53" s="47" t="s">
        <v>1265</v>
      </c>
    </row>
    <row r="54" spans="1:27" ht="16.5" customHeight="1" x14ac:dyDescent="0.3">
      <c r="A54" s="108"/>
      <c r="B54" s="106"/>
      <c r="C54" s="47"/>
      <c r="D54" s="47"/>
      <c r="E54" s="107" t="str">
        <f>IF(Dades!E842="","",Dades!E842)</f>
        <v/>
      </c>
      <c r="F54" s="165">
        <f>IF(E54="",0,Dades!J842)</f>
        <v>0</v>
      </c>
      <c r="G54" s="165">
        <f>IF(E54="",0,Dades!N842+Dades!R842+Dades!V842)</f>
        <v>0</v>
      </c>
      <c r="H54" s="165">
        <f>IF(E54="",0,Dades!Z842)</f>
        <v>0</v>
      </c>
      <c r="I54" s="605">
        <f>IF(E54="",0,DSUM('1.4_Emisiones fugitivas'!$E$14:$O$36,"emissions",'4.1_Resultados Balears'!AA53:AA54)+DSUM('1.4_Emisiones fugitivas'!$E$48:$N$58,"emissions",'4.1_Resultados Balears'!AA53:AA54))</f>
        <v>0</v>
      </c>
      <c r="J54" s="605"/>
      <c r="K54" s="605">
        <f>IF(E54="",0,Dades!AD842)</f>
        <v>0</v>
      </c>
      <c r="L54" s="605"/>
      <c r="M54" s="605">
        <f>SUM(F54:L54)</f>
        <v>0</v>
      </c>
      <c r="N54" s="606"/>
      <c r="O54" s="165">
        <f>IF(E54="",0,DSUM('2.1_Categoría 2 Balears'!$E$17:$J$39,"emissions",'4.1_Resultados Balears'!AA53:AA54)+DSUM('2.1_Categoría 2 Balears'!$E$47:$K$67,"emissions",'4.1_Resultados Balears'!AA53:AA54))</f>
        <v>0</v>
      </c>
      <c r="P54" s="165">
        <f>IF(E54="",0,DSUM('2.1_Categoría 2 Balears'!$E$75:$J$95,"emissions",'4.1_Resultados Balears'!AA53:AA54))</f>
        <v>0</v>
      </c>
      <c r="Q54" s="605">
        <f>SUM(O54:P54)</f>
        <v>0</v>
      </c>
      <c r="R54" s="606"/>
      <c r="S54" s="606">
        <f>M54+Q54</f>
        <v>0</v>
      </c>
      <c r="T54" s="606"/>
      <c r="U54" s="606"/>
      <c r="V54" s="47"/>
      <c r="W54" s="47"/>
      <c r="AA54" s="47" t="str">
        <f>"="&amp;E54</f>
        <v>=</v>
      </c>
    </row>
    <row r="55" spans="1:27" ht="16.5" customHeight="1" x14ac:dyDescent="0.3">
      <c r="A55" s="108"/>
      <c r="B55" s="106"/>
      <c r="C55" s="47"/>
      <c r="D55" s="47"/>
      <c r="E55" s="107" t="str">
        <f>IF(Dades!E843="","",Dades!E843)</f>
        <v/>
      </c>
      <c r="F55" s="165">
        <f>IF(E55="",0,Dades!J843)</f>
        <v>0</v>
      </c>
      <c r="G55" s="165">
        <f>IF(E55="",0,Dades!N843+Dades!R843+Dades!V843)</f>
        <v>0</v>
      </c>
      <c r="H55" s="165">
        <f>IF(E55="",0,Dades!Z843)</f>
        <v>0</v>
      </c>
      <c r="I55" s="605">
        <f>IF(E55="",0,(DSUM('1.4_Emisiones fugitivas'!$E$14:$O$36,"emissions",'4.1_Resultados Balears'!AA$53:AA55)+DSUM('1.4_Emisiones fugitivas'!$E$48:$N$58,"emissions",'4.1_Resultados Balears'!AA$53:AA55))-SUM(I$54:I54))</f>
        <v>0</v>
      </c>
      <c r="J55" s="605"/>
      <c r="K55" s="605">
        <f>IF(E55="",0,Dades!AD843)</f>
        <v>0</v>
      </c>
      <c r="L55" s="605"/>
      <c r="M55" s="605">
        <f>SUM(F55:L55)</f>
        <v>0</v>
      </c>
      <c r="N55" s="606"/>
      <c r="O55" s="165">
        <f>IF(E55="",0,DSUM('2.1_Categoría 2 Balears'!$E$17:$J$39,"emissions",'4.1_Resultados Balears'!AA$53:AA55)+DSUM('2.1_Categoría 2 Balears'!$E$47:$K$67,"emissions",'4.1_Resultados Balears'!AA$53:AA55)-SUM(O$54:O54))</f>
        <v>0</v>
      </c>
      <c r="P55" s="165">
        <f>IF(E55="",0,DSUM('2.1_Categoría 2 Balears'!$E$75:$J$95,"emissions",'4.1_Resultados Balears'!AA$53:AA55)-SUM(P$54:P54))</f>
        <v>0</v>
      </c>
      <c r="Q55" s="605">
        <f>SUM(O55:P55)</f>
        <v>0</v>
      </c>
      <c r="R55" s="606"/>
      <c r="S55" s="606">
        <f>M55+Q55</f>
        <v>0</v>
      </c>
      <c r="T55" s="606"/>
      <c r="U55" s="606"/>
      <c r="V55" s="47"/>
      <c r="W55" s="47"/>
      <c r="AA55" s="47" t="str">
        <f t="shared" ref="AA55:AA118" si="0">"="&amp;E55</f>
        <v>=</v>
      </c>
    </row>
    <row r="56" spans="1:27" ht="16.5" customHeight="1" x14ac:dyDescent="0.3">
      <c r="A56" s="108"/>
      <c r="B56" s="106"/>
      <c r="C56" s="47"/>
      <c r="D56" s="47"/>
      <c r="E56" s="107" t="str">
        <f>IF(Dades!E844="","",Dades!E844)</f>
        <v/>
      </c>
      <c r="F56" s="165">
        <f>IF(E56="",0,Dades!J844)</f>
        <v>0</v>
      </c>
      <c r="G56" s="165">
        <f>IF(E56="",0,Dades!N844+Dades!R844+Dades!V844)</f>
        <v>0</v>
      </c>
      <c r="H56" s="165">
        <f>IF(E56="",0,Dades!Z844)</f>
        <v>0</v>
      </c>
      <c r="I56" s="605">
        <f>IF(E56="",0,(DSUM('1.4_Emisiones fugitivas'!$E$14:$O$36,"emissions",'4.1_Resultados Balears'!AA$53:AA56)+DSUM('1.4_Emisiones fugitivas'!$E$48:$N$58,"emissions",'4.1_Resultados Balears'!AA$53:AA56))-SUM(I$54:I55))</f>
        <v>0</v>
      </c>
      <c r="J56" s="605"/>
      <c r="K56" s="605">
        <f>IF(E56="",0,Dades!AD844)</f>
        <v>0</v>
      </c>
      <c r="L56" s="605"/>
      <c r="M56" s="605">
        <f t="shared" ref="M56:M119" si="1">SUM(F56:L56)</f>
        <v>0</v>
      </c>
      <c r="N56" s="606"/>
      <c r="O56" s="165">
        <f>IF(E56="",0,DSUM('2.1_Categoría 2 Balears'!$E$17:$J$39,"emissions",'4.1_Resultados Balears'!AA$53:AA56)+DSUM('2.1_Categoría 2 Balears'!$E$47:$K$67,"emissions",'4.1_Resultados Balears'!AA$53:AA56)-SUM(O$54:O55))</f>
        <v>0</v>
      </c>
      <c r="P56" s="165">
        <f>IF(E56="",0,DSUM('2.1_Categoría 2 Balears'!$E$75:$J$95,"emissions",'4.1_Resultados Balears'!AA$53:AA56)-SUM(P$54:P55))</f>
        <v>0</v>
      </c>
      <c r="Q56" s="605">
        <f t="shared" ref="Q56:Q119" si="2">SUM(O56:P56)</f>
        <v>0</v>
      </c>
      <c r="R56" s="606"/>
      <c r="S56" s="606">
        <f t="shared" ref="S56:S119" si="3">M56+Q56</f>
        <v>0</v>
      </c>
      <c r="T56" s="606"/>
      <c r="U56" s="606"/>
      <c r="V56" s="47"/>
      <c r="W56" s="47"/>
      <c r="AA56" s="47" t="str">
        <f t="shared" si="0"/>
        <v>=</v>
      </c>
    </row>
    <row r="57" spans="1:27" ht="16.5" customHeight="1" x14ac:dyDescent="0.3">
      <c r="A57" s="108"/>
      <c r="B57" s="106"/>
      <c r="C57" s="47"/>
      <c r="D57" s="47"/>
      <c r="E57" s="107" t="str">
        <f>IF(Dades!E845="","",Dades!E845)</f>
        <v/>
      </c>
      <c r="F57" s="165">
        <f>IF(E57="",0,Dades!J845)</f>
        <v>0</v>
      </c>
      <c r="G57" s="165">
        <f>IF(E57="",0,Dades!N845+Dades!R845+Dades!V845)</f>
        <v>0</v>
      </c>
      <c r="H57" s="165">
        <f>IF(E57="",0,Dades!Z845)</f>
        <v>0</v>
      </c>
      <c r="I57" s="605">
        <f>IF(E57="",0,(DSUM('1.4_Emisiones fugitivas'!$E$14:$O$36,"emissions",'4.1_Resultados Balears'!AA$53:AA57)+DSUM('1.4_Emisiones fugitivas'!$E$48:$N$58,"emissions",'4.1_Resultados Balears'!AA$53:AA57))-SUM(I$54:I56))</f>
        <v>0</v>
      </c>
      <c r="J57" s="605"/>
      <c r="K57" s="605">
        <f>IF(E57="",0,Dades!AD845)</f>
        <v>0</v>
      </c>
      <c r="L57" s="605"/>
      <c r="M57" s="605">
        <f t="shared" si="1"/>
        <v>0</v>
      </c>
      <c r="N57" s="606"/>
      <c r="O57" s="165">
        <f>IF(E57="",0,DSUM('2.1_Categoría 2 Balears'!$E$17:$J$39,"emissions",'4.1_Resultados Balears'!AA$53:AA57)+DSUM('2.1_Categoría 2 Balears'!$E$47:$K$67,"emissions",'4.1_Resultados Balears'!AA$53:AA57)-SUM(O$54:O56))</f>
        <v>0</v>
      </c>
      <c r="P57" s="165">
        <f>IF(E57="",0,DSUM('2.1_Categoría 2 Balears'!$E$75:$J$95,"emissions",'4.1_Resultados Balears'!AA$53:AA57)-SUM(P$54:P56))</f>
        <v>0</v>
      </c>
      <c r="Q57" s="605">
        <f t="shared" si="2"/>
        <v>0</v>
      </c>
      <c r="R57" s="606"/>
      <c r="S57" s="606">
        <f t="shared" si="3"/>
        <v>0</v>
      </c>
      <c r="T57" s="606"/>
      <c r="U57" s="606"/>
      <c r="V57" s="47"/>
      <c r="W57" s="47"/>
      <c r="AA57" s="47" t="str">
        <f t="shared" si="0"/>
        <v>=</v>
      </c>
    </row>
    <row r="58" spans="1:27" ht="16.5" customHeight="1" x14ac:dyDescent="0.3">
      <c r="A58" s="108"/>
      <c r="B58" s="106"/>
      <c r="C58" s="47"/>
      <c r="D58" s="47"/>
      <c r="E58" s="107" t="str">
        <f>IF(Dades!E846="","",Dades!E846)</f>
        <v/>
      </c>
      <c r="F58" s="165">
        <f>IF(E58="",0,Dades!J846)</f>
        <v>0</v>
      </c>
      <c r="G58" s="165">
        <f>IF(E58="",0,Dades!N846+Dades!R846+Dades!V846)</f>
        <v>0</v>
      </c>
      <c r="H58" s="165">
        <f>IF(E58="",0,Dades!Z846)</f>
        <v>0</v>
      </c>
      <c r="I58" s="605">
        <f>IF(E58="",0,(DSUM('1.4_Emisiones fugitivas'!$E$14:$O$36,"emissions",'4.1_Resultados Balears'!AA$53:AA58)+DSUM('1.4_Emisiones fugitivas'!$E$48:$N$58,"emissions",'4.1_Resultados Balears'!AA$53:AA58))-SUM(I$54:I57))</f>
        <v>0</v>
      </c>
      <c r="J58" s="605"/>
      <c r="K58" s="605">
        <f>IF(E58="",0,Dades!AD846)</f>
        <v>0</v>
      </c>
      <c r="L58" s="605"/>
      <c r="M58" s="605">
        <f t="shared" si="1"/>
        <v>0</v>
      </c>
      <c r="N58" s="606"/>
      <c r="O58" s="165">
        <f>IF(E58="",0,DSUM('2.1_Categoría 2 Balears'!$E$17:$J$39,"emissions",'4.1_Resultados Balears'!AA$53:AA58)+DSUM('2.1_Categoría 2 Balears'!$E$47:$K$67,"emissions",'4.1_Resultados Balears'!AA$53:AA58)-SUM(O$54:O57))</f>
        <v>0</v>
      </c>
      <c r="P58" s="165">
        <f>IF(E58="",0,DSUM('2.1_Categoría 2 Balears'!$E$75:$J$95,"emissions",'4.1_Resultados Balears'!AA$53:AA58)-SUM(P$54:P57))</f>
        <v>0</v>
      </c>
      <c r="Q58" s="605">
        <f t="shared" si="2"/>
        <v>0</v>
      </c>
      <c r="R58" s="606"/>
      <c r="S58" s="606">
        <f t="shared" si="3"/>
        <v>0</v>
      </c>
      <c r="T58" s="606"/>
      <c r="U58" s="606"/>
      <c r="V58" s="47"/>
      <c r="W58" s="47"/>
      <c r="AA58" s="47" t="str">
        <f t="shared" si="0"/>
        <v>=</v>
      </c>
    </row>
    <row r="59" spans="1:27" x14ac:dyDescent="0.3">
      <c r="A59" s="108"/>
      <c r="B59" s="106"/>
      <c r="C59" s="47"/>
      <c r="D59" s="47"/>
      <c r="E59" s="107" t="str">
        <f>IF(Dades!E847="","",Dades!E847)</f>
        <v/>
      </c>
      <c r="F59" s="165">
        <f>IF(E59="",0,Dades!J847)</f>
        <v>0</v>
      </c>
      <c r="G59" s="165">
        <f>IF(E59="",0,Dades!N847+Dades!R847+Dades!V847)</f>
        <v>0</v>
      </c>
      <c r="H59" s="165">
        <f>IF(E59="",0,Dades!Z847)</f>
        <v>0</v>
      </c>
      <c r="I59" s="605">
        <f>IF(E59="",0,(DSUM('1.4_Emisiones fugitivas'!$E$14:$O$36,"emissions",'4.1_Resultados Balears'!AA$53:AA59)+DSUM('1.4_Emisiones fugitivas'!$E$48:$N$58,"emissions",'4.1_Resultados Balears'!AA$53:AA59))-SUM(I$54:I58))</f>
        <v>0</v>
      </c>
      <c r="J59" s="605"/>
      <c r="K59" s="605">
        <f>IF(E59="",0,Dades!AD847)</f>
        <v>0</v>
      </c>
      <c r="L59" s="605"/>
      <c r="M59" s="605">
        <f t="shared" si="1"/>
        <v>0</v>
      </c>
      <c r="N59" s="606"/>
      <c r="O59" s="165">
        <f>IF(E59="",0,DSUM('2.1_Categoría 2 Balears'!$E$17:$J$39,"emissions",'4.1_Resultados Balears'!AA$53:AA59)+DSUM('2.1_Categoría 2 Balears'!$E$47:$K$67,"emissions",'4.1_Resultados Balears'!AA$53:AA59)-SUM(O$54:O58))</f>
        <v>0</v>
      </c>
      <c r="P59" s="165">
        <f>IF(E59="",0,DSUM('2.1_Categoría 2 Balears'!$E$75:$J$95,"emissions",'4.1_Resultados Balears'!AA$53:AA59)-SUM(P$54:P58))</f>
        <v>0</v>
      </c>
      <c r="Q59" s="605">
        <f t="shared" si="2"/>
        <v>0</v>
      </c>
      <c r="R59" s="606"/>
      <c r="S59" s="606">
        <f t="shared" si="3"/>
        <v>0</v>
      </c>
      <c r="T59" s="606"/>
      <c r="U59" s="606"/>
      <c r="V59" s="47"/>
      <c r="W59" s="47"/>
      <c r="AA59" s="47" t="str">
        <f t="shared" si="0"/>
        <v>=</v>
      </c>
    </row>
    <row r="60" spans="1:27" ht="16.5" customHeight="1" x14ac:dyDescent="0.3">
      <c r="A60" s="108"/>
      <c r="B60" s="106"/>
      <c r="C60" s="47"/>
      <c r="D60" s="47"/>
      <c r="E60" s="107" t="str">
        <f>IF(Dades!E848="","",Dades!E848)</f>
        <v/>
      </c>
      <c r="F60" s="165">
        <f>IF(E60="",0,Dades!J848)</f>
        <v>0</v>
      </c>
      <c r="G60" s="165">
        <f>IF(E60="",0,Dades!N848+Dades!R848+Dades!V848)</f>
        <v>0</v>
      </c>
      <c r="H60" s="165">
        <f>IF(E60="",0,Dades!Z848)</f>
        <v>0</v>
      </c>
      <c r="I60" s="605">
        <f>IF(E60="",0,(DSUM('1.4_Emisiones fugitivas'!$E$14:$O$36,"emissions",'4.1_Resultados Balears'!AA$53:AA60)+DSUM('1.4_Emisiones fugitivas'!$E$48:$N$58,"emissions",'4.1_Resultados Balears'!AA$53:AA60))-SUM(I$54:I59))</f>
        <v>0</v>
      </c>
      <c r="J60" s="605"/>
      <c r="K60" s="605">
        <f>IF(E60="",0,Dades!AD848)</f>
        <v>0</v>
      </c>
      <c r="L60" s="605"/>
      <c r="M60" s="605">
        <f t="shared" si="1"/>
        <v>0</v>
      </c>
      <c r="N60" s="606"/>
      <c r="O60" s="165">
        <f>IF(E60="",0,DSUM('2.1_Categoría 2 Balears'!$E$17:$J$39,"emissions",'4.1_Resultados Balears'!AA$53:AA60)+DSUM('2.1_Categoría 2 Balears'!$E$47:$K$67,"emissions",'4.1_Resultados Balears'!AA$53:AA60)-SUM(O$54:O59))</f>
        <v>0</v>
      </c>
      <c r="P60" s="165">
        <f>IF(E60="",0,DSUM('2.1_Categoría 2 Balears'!$E$75:$J$95,"emissions",'4.1_Resultados Balears'!AA$53:AA60)-SUM(P$54:P59))</f>
        <v>0</v>
      </c>
      <c r="Q60" s="605">
        <f t="shared" si="2"/>
        <v>0</v>
      </c>
      <c r="R60" s="606"/>
      <c r="S60" s="606">
        <f t="shared" si="3"/>
        <v>0</v>
      </c>
      <c r="T60" s="606"/>
      <c r="U60" s="606"/>
      <c r="V60" s="47"/>
      <c r="W60" s="47"/>
      <c r="AA60" s="47" t="str">
        <f t="shared" si="0"/>
        <v>=</v>
      </c>
    </row>
    <row r="61" spans="1:27" x14ac:dyDescent="0.3">
      <c r="A61" s="108"/>
      <c r="B61" s="106"/>
      <c r="C61" s="47"/>
      <c r="D61" s="47"/>
      <c r="E61" s="107" t="str">
        <f>IF(Dades!E849="","",Dades!E849)</f>
        <v/>
      </c>
      <c r="F61" s="165">
        <f>IF(E61="",0,Dades!J849)</f>
        <v>0</v>
      </c>
      <c r="G61" s="165">
        <f>IF(E61="",0,Dades!N849+Dades!R849+Dades!V849)</f>
        <v>0</v>
      </c>
      <c r="H61" s="165">
        <f>IF(E61="",0,Dades!Z849)</f>
        <v>0</v>
      </c>
      <c r="I61" s="605">
        <f>IF(E61="",0,(DSUM('1.4_Emisiones fugitivas'!$E$14:$O$36,"emissions",'4.1_Resultados Balears'!AA$53:AA61)+DSUM('1.4_Emisiones fugitivas'!$E$48:$N$58,"emissions",'4.1_Resultados Balears'!AA$53:AA61))-SUM(I$54:I60))</f>
        <v>0</v>
      </c>
      <c r="J61" s="605"/>
      <c r="K61" s="605">
        <f>IF(E61="",0,Dades!AD849)</f>
        <v>0</v>
      </c>
      <c r="L61" s="605"/>
      <c r="M61" s="605">
        <f t="shared" si="1"/>
        <v>0</v>
      </c>
      <c r="N61" s="606"/>
      <c r="O61" s="165">
        <f>IF(E61="",0,DSUM('2.1_Categoría 2 Balears'!$E$17:$J$39,"emissions",'4.1_Resultados Balears'!AA$53:AA61)+DSUM('2.1_Categoría 2 Balears'!$E$47:$K$67,"emissions",'4.1_Resultados Balears'!AA$53:AA61)-SUM(O$54:O60))</f>
        <v>0</v>
      </c>
      <c r="P61" s="165">
        <f>IF(E61="",0,DSUM('2.1_Categoría 2 Balears'!$E$75:$J$95,"emissions",'4.1_Resultados Balears'!AA$53:AA61)-SUM(P$54:P60))</f>
        <v>0</v>
      </c>
      <c r="Q61" s="605">
        <f t="shared" si="2"/>
        <v>0</v>
      </c>
      <c r="R61" s="606"/>
      <c r="S61" s="606">
        <f t="shared" si="3"/>
        <v>0</v>
      </c>
      <c r="T61" s="606"/>
      <c r="U61" s="606"/>
      <c r="V61" s="47"/>
      <c r="W61" s="47"/>
      <c r="AA61" s="47" t="str">
        <f t="shared" si="0"/>
        <v>=</v>
      </c>
    </row>
    <row r="62" spans="1:27" x14ac:dyDescent="0.3">
      <c r="A62" s="108"/>
      <c r="B62" s="106"/>
      <c r="C62" s="47"/>
      <c r="D62" s="47"/>
      <c r="E62" s="107" t="str">
        <f>IF(Dades!E850="","",Dades!E850)</f>
        <v/>
      </c>
      <c r="F62" s="165">
        <f>IF(E62="",0,Dades!J850)</f>
        <v>0</v>
      </c>
      <c r="G62" s="165">
        <f>IF(E62="",0,Dades!N850+Dades!R850+Dades!V850)</f>
        <v>0</v>
      </c>
      <c r="H62" s="165">
        <f>IF(E62="",0,Dades!Z850)</f>
        <v>0</v>
      </c>
      <c r="I62" s="605">
        <f>IF(E62="",0,(DSUM('1.4_Emisiones fugitivas'!$E$14:$O$36,"emissions",'4.1_Resultados Balears'!AA$53:AA62)+DSUM('1.4_Emisiones fugitivas'!$E$48:$N$58,"emissions",'4.1_Resultados Balears'!AA$53:AA62))-SUM(I$54:I61))</f>
        <v>0</v>
      </c>
      <c r="J62" s="605"/>
      <c r="K62" s="605">
        <f>IF(E62="",0,Dades!AD850)</f>
        <v>0</v>
      </c>
      <c r="L62" s="605"/>
      <c r="M62" s="605">
        <f t="shared" si="1"/>
        <v>0</v>
      </c>
      <c r="N62" s="606"/>
      <c r="O62" s="165">
        <f>IF(E62="",0,DSUM('2.1_Categoría 2 Balears'!$E$17:$J$39,"emissions",'4.1_Resultados Balears'!AA$53:AA62)+DSUM('2.1_Categoría 2 Balears'!$E$47:$K$67,"emissions",'4.1_Resultados Balears'!AA$53:AA62)-SUM(O$54:O61))</f>
        <v>0</v>
      </c>
      <c r="P62" s="165">
        <f>IF(E62="",0,DSUM('2.1_Categoría 2 Balears'!$E$75:$J$95,"emissions",'4.1_Resultados Balears'!AA$53:AA62)-SUM(P$54:P61))</f>
        <v>0</v>
      </c>
      <c r="Q62" s="605">
        <f t="shared" si="2"/>
        <v>0</v>
      </c>
      <c r="R62" s="606"/>
      <c r="S62" s="606">
        <f t="shared" si="3"/>
        <v>0</v>
      </c>
      <c r="T62" s="606"/>
      <c r="U62" s="606"/>
      <c r="V62" s="47"/>
      <c r="W62" s="47"/>
      <c r="AA62" s="47" t="str">
        <f t="shared" si="0"/>
        <v>=</v>
      </c>
    </row>
    <row r="63" spans="1:27" x14ac:dyDescent="0.3">
      <c r="A63" s="108"/>
      <c r="B63" s="106"/>
      <c r="C63" s="47"/>
      <c r="D63" s="47"/>
      <c r="E63" s="107" t="str">
        <f>IF(Dades!E851="","",Dades!E851)</f>
        <v/>
      </c>
      <c r="F63" s="165">
        <f>IF(E63="",0,Dades!J851)</f>
        <v>0</v>
      </c>
      <c r="G63" s="165">
        <f>IF(E63="",0,Dades!N851+Dades!R851+Dades!V851)</f>
        <v>0</v>
      </c>
      <c r="H63" s="165">
        <f>IF(E63="",0,Dades!Z851)</f>
        <v>0</v>
      </c>
      <c r="I63" s="605">
        <f>IF(E63="",0,(DSUM('1.4_Emisiones fugitivas'!$E$14:$O$36,"emissions",'4.1_Resultados Balears'!AA$53:AA63)+DSUM('1.4_Emisiones fugitivas'!$E$48:$N$58,"emissions",'4.1_Resultados Balears'!AA$53:AA63))-SUM(I$54:I62))</f>
        <v>0</v>
      </c>
      <c r="J63" s="605"/>
      <c r="K63" s="605">
        <f>IF(E63="",0,Dades!AD851)</f>
        <v>0</v>
      </c>
      <c r="L63" s="605"/>
      <c r="M63" s="605">
        <f t="shared" si="1"/>
        <v>0</v>
      </c>
      <c r="N63" s="606"/>
      <c r="O63" s="165">
        <f>IF(E63="",0,DSUM('2.1_Categoría 2 Balears'!$E$17:$J$39,"emissions",'4.1_Resultados Balears'!AA$53:AA63)+DSUM('2.1_Categoría 2 Balears'!$E$47:$K$67,"emissions",'4.1_Resultados Balears'!AA$53:AA63)-SUM(O$54:O62))</f>
        <v>0</v>
      </c>
      <c r="P63" s="165">
        <f>IF(E63="",0,DSUM('2.1_Categoría 2 Balears'!$E$75:$J$95,"emissions",'4.1_Resultados Balears'!AA$53:AA63)-SUM(P$54:P62))</f>
        <v>0</v>
      </c>
      <c r="Q63" s="605">
        <f t="shared" si="2"/>
        <v>0</v>
      </c>
      <c r="R63" s="606"/>
      <c r="S63" s="606">
        <f t="shared" si="3"/>
        <v>0</v>
      </c>
      <c r="T63" s="606"/>
      <c r="U63" s="606"/>
      <c r="V63" s="47"/>
      <c r="W63" s="47"/>
      <c r="AA63" s="47" t="str">
        <f t="shared" si="0"/>
        <v>=</v>
      </c>
    </row>
    <row r="64" spans="1:27" x14ac:dyDescent="0.3">
      <c r="A64" s="108"/>
      <c r="B64" s="106"/>
      <c r="C64" s="47"/>
      <c r="D64" s="47"/>
      <c r="E64" s="107" t="str">
        <f>IF(Dades!E852="","",Dades!E852)</f>
        <v/>
      </c>
      <c r="F64" s="165">
        <f>IF(E64="",0,Dades!J852)</f>
        <v>0</v>
      </c>
      <c r="G64" s="165">
        <f>IF(E64="",0,Dades!N852+Dades!R852+Dades!V852)</f>
        <v>0</v>
      </c>
      <c r="H64" s="165">
        <f>IF(E64="",0,Dades!Z852)</f>
        <v>0</v>
      </c>
      <c r="I64" s="605">
        <f>IF(E64="",0,(DSUM('1.4_Emisiones fugitivas'!$E$14:$O$36,"emissions",'4.1_Resultados Balears'!AA$53:AA64)+DSUM('1.4_Emisiones fugitivas'!$E$48:$N$58,"emissions",'4.1_Resultados Balears'!AA$53:AA64))-SUM(I$54:I63))</f>
        <v>0</v>
      </c>
      <c r="J64" s="605"/>
      <c r="K64" s="605">
        <f>IF(E64="",0,Dades!AD852)</f>
        <v>0</v>
      </c>
      <c r="L64" s="605"/>
      <c r="M64" s="605">
        <f t="shared" si="1"/>
        <v>0</v>
      </c>
      <c r="N64" s="606"/>
      <c r="O64" s="165">
        <f>IF(E64="",0,DSUM('2.1_Categoría 2 Balears'!$E$17:$J$39,"emissions",'4.1_Resultados Balears'!AA$53:AA64)+DSUM('2.1_Categoría 2 Balears'!$E$47:$K$67,"emissions",'4.1_Resultados Balears'!AA$53:AA64)-SUM(O$54:O63))</f>
        <v>0</v>
      </c>
      <c r="P64" s="165">
        <f>IF(E64="",0,DSUM('2.1_Categoría 2 Balears'!$E$75:$J$95,"emissions",'4.1_Resultados Balears'!AA$53:AA64)-SUM(P$54:P63))</f>
        <v>0</v>
      </c>
      <c r="Q64" s="605">
        <f t="shared" si="2"/>
        <v>0</v>
      </c>
      <c r="R64" s="606"/>
      <c r="S64" s="606">
        <f t="shared" si="3"/>
        <v>0</v>
      </c>
      <c r="T64" s="606"/>
      <c r="U64" s="606"/>
      <c r="V64" s="47"/>
      <c r="W64" s="47"/>
      <c r="AA64" s="47" t="str">
        <f t="shared" si="0"/>
        <v>=</v>
      </c>
    </row>
    <row r="65" spans="1:27" x14ac:dyDescent="0.3">
      <c r="A65" s="108"/>
      <c r="B65" s="106"/>
      <c r="C65" s="47"/>
      <c r="D65" s="47"/>
      <c r="E65" s="107" t="str">
        <f>IF(Dades!E853="","",Dades!E853)</f>
        <v/>
      </c>
      <c r="F65" s="165">
        <f>IF(E65="",0,Dades!J853)</f>
        <v>0</v>
      </c>
      <c r="G65" s="165">
        <f>IF(E65="",0,Dades!N853+Dades!R853+Dades!V853)</f>
        <v>0</v>
      </c>
      <c r="H65" s="165">
        <f>IF(E65="",0,Dades!Z853)</f>
        <v>0</v>
      </c>
      <c r="I65" s="605">
        <f>IF(E65="",0,(DSUM('1.4_Emisiones fugitivas'!$E$14:$O$36,"emissions",'4.1_Resultados Balears'!AA$53:AA65)+DSUM('1.4_Emisiones fugitivas'!$E$48:$N$58,"emissions",'4.1_Resultados Balears'!AA$53:AA65))-SUM(I$54:I64))</f>
        <v>0</v>
      </c>
      <c r="J65" s="605"/>
      <c r="K65" s="605">
        <f>IF(E65="",0,Dades!AD853)</f>
        <v>0</v>
      </c>
      <c r="L65" s="605"/>
      <c r="M65" s="605">
        <f t="shared" si="1"/>
        <v>0</v>
      </c>
      <c r="N65" s="606"/>
      <c r="O65" s="165">
        <f>IF(E65="",0,DSUM('2.1_Categoría 2 Balears'!$E$17:$J$39,"emissions",'4.1_Resultados Balears'!AA$53:AA65)+DSUM('2.1_Categoría 2 Balears'!$E$47:$K$67,"emissions",'4.1_Resultados Balears'!AA$53:AA65)-SUM(O$54:O64))</f>
        <v>0</v>
      </c>
      <c r="P65" s="165">
        <f>IF(E65="",0,DSUM('2.1_Categoría 2 Balears'!$E$75:$J$95,"emissions",'4.1_Resultados Balears'!AA$53:AA65)-SUM(P$54:P64))</f>
        <v>0</v>
      </c>
      <c r="Q65" s="605">
        <f t="shared" si="2"/>
        <v>0</v>
      </c>
      <c r="R65" s="606"/>
      <c r="S65" s="606">
        <f t="shared" si="3"/>
        <v>0</v>
      </c>
      <c r="T65" s="606"/>
      <c r="U65" s="606"/>
      <c r="V65" s="47"/>
      <c r="W65" s="47"/>
      <c r="AA65" s="47" t="str">
        <f t="shared" si="0"/>
        <v>=</v>
      </c>
    </row>
    <row r="66" spans="1:27" ht="16.5" customHeight="1" x14ac:dyDescent="0.3">
      <c r="A66" s="108"/>
      <c r="B66" s="106"/>
      <c r="C66" s="47"/>
      <c r="D66" s="47"/>
      <c r="E66" s="107" t="str">
        <f>IF(Dades!E854="","",Dades!E854)</f>
        <v/>
      </c>
      <c r="F66" s="165">
        <f>IF(E66="",0,Dades!J854)</f>
        <v>0</v>
      </c>
      <c r="G66" s="165">
        <f>IF(E66="",0,Dades!N854+Dades!R854+Dades!V854)</f>
        <v>0</v>
      </c>
      <c r="H66" s="165">
        <f>IF(E66="",0,Dades!Z854)</f>
        <v>0</v>
      </c>
      <c r="I66" s="605">
        <f>IF(E66="",0,(DSUM('1.4_Emisiones fugitivas'!$E$14:$O$36,"emissions",'4.1_Resultados Balears'!AA$53:AA66)+DSUM('1.4_Emisiones fugitivas'!$E$48:$N$58,"emissions",'4.1_Resultados Balears'!AA$53:AA66))-SUM(I$54:I65))</f>
        <v>0</v>
      </c>
      <c r="J66" s="605"/>
      <c r="K66" s="605">
        <f>IF(E66="",0,Dades!AD854)</f>
        <v>0</v>
      </c>
      <c r="L66" s="605"/>
      <c r="M66" s="605">
        <f t="shared" si="1"/>
        <v>0</v>
      </c>
      <c r="N66" s="606"/>
      <c r="O66" s="165">
        <f>IF(E66="",0,DSUM('2.1_Categoría 2 Balears'!$E$17:$J$39,"emissions",'4.1_Resultados Balears'!AA$53:AA66)+DSUM('2.1_Categoría 2 Balears'!$E$47:$K$67,"emissions",'4.1_Resultados Balears'!AA$53:AA66)-SUM(O$54:O65))</f>
        <v>0</v>
      </c>
      <c r="P66" s="165">
        <f>IF(E66="",0,DSUM('2.1_Categoría 2 Balears'!$E$75:$J$95,"emissions",'4.1_Resultados Balears'!AA$53:AA66)-SUM(P$54:P65))</f>
        <v>0</v>
      </c>
      <c r="Q66" s="605">
        <f t="shared" si="2"/>
        <v>0</v>
      </c>
      <c r="R66" s="606"/>
      <c r="S66" s="606">
        <f t="shared" si="3"/>
        <v>0</v>
      </c>
      <c r="T66" s="606"/>
      <c r="U66" s="606"/>
      <c r="V66" s="47"/>
      <c r="W66" s="47"/>
      <c r="AA66" s="47" t="str">
        <f t="shared" si="0"/>
        <v>=</v>
      </c>
    </row>
    <row r="67" spans="1:27" ht="16.5" customHeight="1" x14ac:dyDescent="0.3">
      <c r="A67" s="108"/>
      <c r="B67" s="106"/>
      <c r="C67" s="47"/>
      <c r="D67" s="47"/>
      <c r="E67" s="107" t="str">
        <f>IF(Dades!E855="","",Dades!E855)</f>
        <v/>
      </c>
      <c r="F67" s="165">
        <f>IF(E67="",0,Dades!J855)</f>
        <v>0</v>
      </c>
      <c r="G67" s="165">
        <f>IF(E67="",0,Dades!N855+Dades!R855+Dades!V855)</f>
        <v>0</v>
      </c>
      <c r="H67" s="165">
        <f>IF(E67="",0,Dades!Z855)</f>
        <v>0</v>
      </c>
      <c r="I67" s="605">
        <f>IF(E67="",0,(DSUM('1.4_Emisiones fugitivas'!$E$14:$O$36,"emissions",'4.1_Resultados Balears'!AA$53:AA67)+DSUM('1.4_Emisiones fugitivas'!$E$48:$N$58,"emissions",'4.1_Resultados Balears'!AA$53:AA67))-SUM(I$54:I66))</f>
        <v>0</v>
      </c>
      <c r="J67" s="605"/>
      <c r="K67" s="605">
        <f>IF(E67="",0,Dades!AD855)</f>
        <v>0</v>
      </c>
      <c r="L67" s="605"/>
      <c r="M67" s="605">
        <f t="shared" si="1"/>
        <v>0</v>
      </c>
      <c r="N67" s="606"/>
      <c r="O67" s="165">
        <f>IF(E67="",0,DSUM('2.1_Categoría 2 Balears'!$E$17:$J$39,"emissions",'4.1_Resultados Balears'!AA$53:AA67)+DSUM('2.1_Categoría 2 Balears'!$E$47:$K$67,"emissions",'4.1_Resultados Balears'!AA$53:AA67)-SUM(O$54:O66))</f>
        <v>0</v>
      </c>
      <c r="P67" s="165">
        <f>IF(E67="",0,DSUM('2.1_Categoría 2 Balears'!$E$75:$J$95,"emissions",'4.1_Resultados Balears'!AA$53:AA67)-SUM(P$54:P66))</f>
        <v>0</v>
      </c>
      <c r="Q67" s="605">
        <f t="shared" si="2"/>
        <v>0</v>
      </c>
      <c r="R67" s="606"/>
      <c r="S67" s="606">
        <f t="shared" si="3"/>
        <v>0</v>
      </c>
      <c r="T67" s="606"/>
      <c r="U67" s="606"/>
      <c r="V67" s="47"/>
      <c r="W67" s="47"/>
      <c r="AA67" s="47" t="str">
        <f t="shared" si="0"/>
        <v>=</v>
      </c>
    </row>
    <row r="68" spans="1:27" ht="16.5" customHeight="1" x14ac:dyDescent="0.3">
      <c r="A68" s="108"/>
      <c r="B68" s="106"/>
      <c r="C68" s="47"/>
      <c r="D68" s="47"/>
      <c r="E68" s="107" t="str">
        <f>IF(Dades!E856="","",Dades!E856)</f>
        <v/>
      </c>
      <c r="F68" s="165">
        <f>IF(E68="",0,Dades!J856)</f>
        <v>0</v>
      </c>
      <c r="G68" s="165">
        <f>IF(E68="",0,Dades!N856+Dades!R856+Dades!V856)</f>
        <v>0</v>
      </c>
      <c r="H68" s="165">
        <f>IF(E68="",0,Dades!Z856)</f>
        <v>0</v>
      </c>
      <c r="I68" s="605">
        <f>IF(E68="",0,(DSUM('1.4_Emisiones fugitivas'!$E$14:$O$36,"emissions",'4.1_Resultados Balears'!AA$53:AA68)+DSUM('1.4_Emisiones fugitivas'!$E$48:$N$58,"emissions",'4.1_Resultados Balears'!AA$53:AA68))-SUM(I$54:I67))</f>
        <v>0</v>
      </c>
      <c r="J68" s="605"/>
      <c r="K68" s="605">
        <f>IF(E68="",0,Dades!AD856)</f>
        <v>0</v>
      </c>
      <c r="L68" s="605"/>
      <c r="M68" s="605">
        <f t="shared" si="1"/>
        <v>0</v>
      </c>
      <c r="N68" s="606"/>
      <c r="O68" s="165">
        <f>IF(E68="",0,DSUM('2.1_Categoría 2 Balears'!$E$17:$J$39,"emissions",'4.1_Resultados Balears'!AA$53:AA68)+DSUM('2.1_Categoría 2 Balears'!$E$47:$K$67,"emissions",'4.1_Resultados Balears'!AA$53:AA68)-SUM(O$54:O67))</f>
        <v>0</v>
      </c>
      <c r="P68" s="165">
        <f>IF(E68="",0,DSUM('2.1_Categoría 2 Balears'!$E$75:$J$95,"emissions",'4.1_Resultados Balears'!AA$53:AA68)-SUM(P$54:P67))</f>
        <v>0</v>
      </c>
      <c r="Q68" s="605">
        <f t="shared" si="2"/>
        <v>0</v>
      </c>
      <c r="R68" s="606"/>
      <c r="S68" s="606">
        <f t="shared" si="3"/>
        <v>0</v>
      </c>
      <c r="T68" s="606"/>
      <c r="U68" s="606"/>
      <c r="V68" s="47"/>
      <c r="W68" s="47"/>
      <c r="AA68" s="47" t="str">
        <f t="shared" si="0"/>
        <v>=</v>
      </c>
    </row>
    <row r="69" spans="1:27" ht="16.5" customHeight="1" x14ac:dyDescent="0.3">
      <c r="A69" s="108"/>
      <c r="B69" s="106"/>
      <c r="C69" s="47"/>
      <c r="D69" s="47"/>
      <c r="E69" s="107" t="str">
        <f>IF(Dades!E857="","",Dades!E857)</f>
        <v/>
      </c>
      <c r="F69" s="165">
        <f>IF(E69="",0,Dades!J857)</f>
        <v>0</v>
      </c>
      <c r="G69" s="165">
        <f>IF(E69="",0,Dades!N857+Dades!R857+Dades!V857)</f>
        <v>0</v>
      </c>
      <c r="H69" s="165">
        <f>IF(E69="",0,Dades!Z857)</f>
        <v>0</v>
      </c>
      <c r="I69" s="605">
        <f>IF(E69="",0,(DSUM('1.4_Emisiones fugitivas'!$E$14:$O$36,"emissions",'4.1_Resultados Balears'!AA$53:AA69)+DSUM('1.4_Emisiones fugitivas'!$E$48:$N$58,"emissions",'4.1_Resultados Balears'!AA$53:AA69))-SUM(I$54:I68))</f>
        <v>0</v>
      </c>
      <c r="J69" s="605"/>
      <c r="K69" s="605">
        <f>IF(E69="",0,Dades!AD857)</f>
        <v>0</v>
      </c>
      <c r="L69" s="605"/>
      <c r="M69" s="605">
        <f t="shared" si="1"/>
        <v>0</v>
      </c>
      <c r="N69" s="606"/>
      <c r="O69" s="165">
        <f>IF(E69="",0,DSUM('2.1_Categoría 2 Balears'!$E$17:$J$39,"emissions",'4.1_Resultados Balears'!AA$53:AA69)+DSUM('2.1_Categoría 2 Balears'!$E$47:$K$67,"emissions",'4.1_Resultados Balears'!AA$53:AA69)-SUM(O$54:O68))</f>
        <v>0</v>
      </c>
      <c r="P69" s="165">
        <f>IF(E69="",0,DSUM('2.1_Categoría 2 Balears'!$E$75:$J$95,"emissions",'4.1_Resultados Balears'!AA$53:AA69)-SUM(P$54:P68))</f>
        <v>0</v>
      </c>
      <c r="Q69" s="605">
        <f t="shared" si="2"/>
        <v>0</v>
      </c>
      <c r="R69" s="606"/>
      <c r="S69" s="606">
        <f t="shared" si="3"/>
        <v>0</v>
      </c>
      <c r="T69" s="606"/>
      <c r="U69" s="606"/>
      <c r="V69" s="47"/>
      <c r="W69" s="47"/>
      <c r="AA69" s="47" t="str">
        <f t="shared" si="0"/>
        <v>=</v>
      </c>
    </row>
    <row r="70" spans="1:27" ht="16.5" customHeight="1" x14ac:dyDescent="0.3">
      <c r="A70" s="108"/>
      <c r="B70" s="106"/>
      <c r="C70" s="47"/>
      <c r="D70" s="47"/>
      <c r="E70" s="107" t="str">
        <f>IF(Dades!E858="","",Dades!E858)</f>
        <v/>
      </c>
      <c r="F70" s="165">
        <f>IF(E70="",0,Dades!J858)</f>
        <v>0</v>
      </c>
      <c r="G70" s="165">
        <f>IF(E70="",0,Dades!N858+Dades!R858+Dades!V858)</f>
        <v>0</v>
      </c>
      <c r="H70" s="165">
        <f>IF(E70="",0,Dades!Z858)</f>
        <v>0</v>
      </c>
      <c r="I70" s="605">
        <f>IF(E70="",0,(DSUM('1.4_Emisiones fugitivas'!$E$14:$O$36,"emissions",'4.1_Resultados Balears'!AA$53:AA70)+DSUM('1.4_Emisiones fugitivas'!$E$48:$N$58,"emissions",'4.1_Resultados Balears'!AA$53:AA70))-SUM(I$54:I69))</f>
        <v>0</v>
      </c>
      <c r="J70" s="605"/>
      <c r="K70" s="605">
        <f>IF(E70="",0,Dades!AD858)</f>
        <v>0</v>
      </c>
      <c r="L70" s="605"/>
      <c r="M70" s="605">
        <f t="shared" si="1"/>
        <v>0</v>
      </c>
      <c r="N70" s="606"/>
      <c r="O70" s="165">
        <f>IF(E70="",0,DSUM('2.1_Categoría 2 Balears'!$E$17:$J$39,"emissions",'4.1_Resultados Balears'!AA$53:AA70)+DSUM('2.1_Categoría 2 Balears'!$E$47:$K$67,"emissions",'4.1_Resultados Balears'!AA$53:AA70)-SUM(O$54:O69))</f>
        <v>0</v>
      </c>
      <c r="P70" s="165">
        <f>IF(E70="",0,DSUM('2.1_Categoría 2 Balears'!$E$75:$J$95,"emissions",'4.1_Resultados Balears'!AA$53:AA70)-SUM(P$54:P69))</f>
        <v>0</v>
      </c>
      <c r="Q70" s="605">
        <f t="shared" si="2"/>
        <v>0</v>
      </c>
      <c r="R70" s="606"/>
      <c r="S70" s="606">
        <f t="shared" si="3"/>
        <v>0</v>
      </c>
      <c r="T70" s="606"/>
      <c r="U70" s="606"/>
      <c r="V70" s="47"/>
      <c r="W70" s="47"/>
      <c r="AA70" s="47" t="str">
        <f t="shared" si="0"/>
        <v>=</v>
      </c>
    </row>
    <row r="71" spans="1:27" x14ac:dyDescent="0.3">
      <c r="A71" s="108"/>
      <c r="B71" s="106"/>
      <c r="C71" s="47"/>
      <c r="D71" s="47"/>
      <c r="E71" s="107" t="str">
        <f>IF(Dades!E859="","",Dades!E859)</f>
        <v/>
      </c>
      <c r="F71" s="165">
        <f>IF(E71="",0,Dades!J859)</f>
        <v>0</v>
      </c>
      <c r="G71" s="165">
        <f>IF(E71="",0,Dades!N859+Dades!R859+Dades!V859)</f>
        <v>0</v>
      </c>
      <c r="H71" s="165">
        <f>IF(E71="",0,Dades!Z859)</f>
        <v>0</v>
      </c>
      <c r="I71" s="605">
        <f>IF(E71="",0,(DSUM('1.4_Emisiones fugitivas'!$E$14:$O$36,"emissions",'4.1_Resultados Balears'!AA$53:AA71)+DSUM('1.4_Emisiones fugitivas'!$E$48:$N$58,"emissions",'4.1_Resultados Balears'!AA$53:AA71))-SUM(I$54:I70))</f>
        <v>0</v>
      </c>
      <c r="J71" s="605"/>
      <c r="K71" s="605">
        <f>IF(E71="",0,Dades!AD859)</f>
        <v>0</v>
      </c>
      <c r="L71" s="605"/>
      <c r="M71" s="605">
        <f t="shared" si="1"/>
        <v>0</v>
      </c>
      <c r="N71" s="606"/>
      <c r="O71" s="165">
        <f>IF(E71="",0,DSUM('2.1_Categoría 2 Balears'!$E$17:$J$39,"emissions",'4.1_Resultados Balears'!AA$53:AA71)+DSUM('2.1_Categoría 2 Balears'!$E$47:$K$67,"emissions",'4.1_Resultados Balears'!AA$53:AA71)-SUM(O$54:O70))</f>
        <v>0</v>
      </c>
      <c r="P71" s="165">
        <f>IF(E71="",0,DSUM('2.1_Categoría 2 Balears'!$E$75:$J$95,"emissions",'4.1_Resultados Balears'!AA$53:AA71)-SUM(P$54:P70))</f>
        <v>0</v>
      </c>
      <c r="Q71" s="605">
        <f t="shared" si="2"/>
        <v>0</v>
      </c>
      <c r="R71" s="606"/>
      <c r="S71" s="606">
        <f t="shared" si="3"/>
        <v>0</v>
      </c>
      <c r="T71" s="606"/>
      <c r="U71" s="606"/>
      <c r="V71" s="47"/>
      <c r="W71" s="47"/>
      <c r="AA71" s="47" t="str">
        <f t="shared" si="0"/>
        <v>=</v>
      </c>
    </row>
    <row r="72" spans="1:27" ht="16.5" customHeight="1" x14ac:dyDescent="0.3">
      <c r="A72" s="108"/>
      <c r="B72" s="106"/>
      <c r="C72" s="47"/>
      <c r="D72" s="47"/>
      <c r="E72" s="107" t="str">
        <f>IF(Dades!E860="","",Dades!E860)</f>
        <v/>
      </c>
      <c r="F72" s="165">
        <f>IF(E72="",0,Dades!J860)</f>
        <v>0</v>
      </c>
      <c r="G72" s="165">
        <f>IF(E72="",0,Dades!N860+Dades!R860+Dades!V860)</f>
        <v>0</v>
      </c>
      <c r="H72" s="165">
        <f>IF(E72="",0,Dades!Z860)</f>
        <v>0</v>
      </c>
      <c r="I72" s="605">
        <f>IF(E72="",0,(DSUM('1.4_Emisiones fugitivas'!$E$14:$O$36,"emissions",'4.1_Resultados Balears'!AA$53:AA72)+DSUM('1.4_Emisiones fugitivas'!$E$48:$N$58,"emissions",'4.1_Resultados Balears'!AA$53:AA72))-SUM(I$54:I71))</f>
        <v>0</v>
      </c>
      <c r="J72" s="605"/>
      <c r="K72" s="605">
        <f>IF(E72="",0,Dades!AD860)</f>
        <v>0</v>
      </c>
      <c r="L72" s="605"/>
      <c r="M72" s="605">
        <f t="shared" si="1"/>
        <v>0</v>
      </c>
      <c r="N72" s="606"/>
      <c r="O72" s="165">
        <f>IF(E72="",0,DSUM('2.1_Categoría 2 Balears'!$E$17:$J$39,"emissions",'4.1_Resultados Balears'!AA$53:AA72)+DSUM('2.1_Categoría 2 Balears'!$E$47:$K$67,"emissions",'4.1_Resultados Balears'!AA$53:AA72)-SUM(O$54:O71))</f>
        <v>0</v>
      </c>
      <c r="P72" s="165">
        <f>IF(E72="",0,DSUM('2.1_Categoría 2 Balears'!$E$75:$J$95,"emissions",'4.1_Resultados Balears'!AA$53:AA72)-SUM(P$54:P71))</f>
        <v>0</v>
      </c>
      <c r="Q72" s="605">
        <f t="shared" si="2"/>
        <v>0</v>
      </c>
      <c r="R72" s="606"/>
      <c r="S72" s="606">
        <f t="shared" si="3"/>
        <v>0</v>
      </c>
      <c r="T72" s="606"/>
      <c r="U72" s="606"/>
      <c r="V72" s="47"/>
      <c r="W72" s="47"/>
      <c r="AA72" s="47" t="str">
        <f t="shared" si="0"/>
        <v>=</v>
      </c>
    </row>
    <row r="73" spans="1:27" x14ac:dyDescent="0.3">
      <c r="A73" s="108"/>
      <c r="B73" s="106"/>
      <c r="C73" s="47"/>
      <c r="D73" s="47"/>
      <c r="E73" s="107" t="str">
        <f>IF(Dades!E861="","",Dades!E861)</f>
        <v/>
      </c>
      <c r="F73" s="165">
        <f>IF(E73="",0,Dades!J861)</f>
        <v>0</v>
      </c>
      <c r="G73" s="165">
        <f>IF(E73="",0,Dades!N861+Dades!R861+Dades!V861)</f>
        <v>0</v>
      </c>
      <c r="H73" s="165">
        <f>IF(E73="",0,Dades!Z861)</f>
        <v>0</v>
      </c>
      <c r="I73" s="605">
        <f>IF(E73="",0,(DSUM('1.4_Emisiones fugitivas'!$E$14:$O$36,"emissions",'4.1_Resultados Balears'!AA$53:AA73)+DSUM('1.4_Emisiones fugitivas'!$E$48:$N$58,"emissions",'4.1_Resultados Balears'!AA$53:AA73))-SUM(I$54:I72))</f>
        <v>0</v>
      </c>
      <c r="J73" s="605"/>
      <c r="K73" s="605">
        <f>IF(E73="",0,Dades!AD861)</f>
        <v>0</v>
      </c>
      <c r="L73" s="605"/>
      <c r="M73" s="605">
        <f t="shared" si="1"/>
        <v>0</v>
      </c>
      <c r="N73" s="606"/>
      <c r="O73" s="165">
        <f>IF(E73="",0,DSUM('2.1_Categoría 2 Balears'!$E$17:$J$39,"emissions",'4.1_Resultados Balears'!AA$53:AA73)+DSUM('2.1_Categoría 2 Balears'!$E$47:$K$67,"emissions",'4.1_Resultados Balears'!AA$53:AA73)-SUM(O$54:O72))</f>
        <v>0</v>
      </c>
      <c r="P73" s="165">
        <f>IF(E73="",0,DSUM('2.1_Categoría 2 Balears'!$E$75:$J$95,"emissions",'4.1_Resultados Balears'!AA$53:AA73)-SUM(P$54:P72))</f>
        <v>0</v>
      </c>
      <c r="Q73" s="605">
        <f t="shared" si="2"/>
        <v>0</v>
      </c>
      <c r="R73" s="606"/>
      <c r="S73" s="606">
        <f t="shared" si="3"/>
        <v>0</v>
      </c>
      <c r="T73" s="606"/>
      <c r="U73" s="606"/>
      <c r="V73" s="47"/>
      <c r="W73" s="47"/>
      <c r="AA73" s="47" t="str">
        <f t="shared" si="0"/>
        <v>=</v>
      </c>
    </row>
    <row r="74" spans="1:27" x14ac:dyDescent="0.3">
      <c r="A74" s="108"/>
      <c r="B74" s="106"/>
      <c r="C74" s="47"/>
      <c r="D74" s="47"/>
      <c r="E74" s="107" t="str">
        <f>IF(Dades!E862="","",Dades!E862)</f>
        <v/>
      </c>
      <c r="F74" s="165">
        <f>IF(E74="",0,Dades!J862)</f>
        <v>0</v>
      </c>
      <c r="G74" s="165">
        <f>IF(E74="",0,Dades!N862+Dades!R862+Dades!V862)</f>
        <v>0</v>
      </c>
      <c r="H74" s="165">
        <f>IF(E74="",0,Dades!Z862)</f>
        <v>0</v>
      </c>
      <c r="I74" s="605">
        <f>IF(E74="",0,(DSUM('1.4_Emisiones fugitivas'!$E$14:$O$36,"emissions",'4.1_Resultados Balears'!AA$53:AA74)+DSUM('1.4_Emisiones fugitivas'!$E$48:$N$58,"emissions",'4.1_Resultados Balears'!AA$53:AA74))-SUM(I$54:I73))</f>
        <v>0</v>
      </c>
      <c r="J74" s="605"/>
      <c r="K74" s="605">
        <f>IF(E74="",0,Dades!AD862)</f>
        <v>0</v>
      </c>
      <c r="L74" s="605"/>
      <c r="M74" s="605">
        <f t="shared" si="1"/>
        <v>0</v>
      </c>
      <c r="N74" s="606"/>
      <c r="O74" s="165">
        <f>IF(E74="",0,DSUM('2.1_Categoría 2 Balears'!$E$17:$J$39,"emissions",'4.1_Resultados Balears'!AA$53:AA74)+DSUM('2.1_Categoría 2 Balears'!$E$47:$K$67,"emissions",'4.1_Resultados Balears'!AA$53:AA74)-SUM(O$54:O73))</f>
        <v>0</v>
      </c>
      <c r="P74" s="165">
        <f>IF(E74="",0,DSUM('2.1_Categoría 2 Balears'!$E$75:$J$95,"emissions",'4.1_Resultados Balears'!AA$53:AA74)-SUM(P$54:P73))</f>
        <v>0</v>
      </c>
      <c r="Q74" s="605">
        <f t="shared" si="2"/>
        <v>0</v>
      </c>
      <c r="R74" s="606"/>
      <c r="S74" s="606">
        <f t="shared" si="3"/>
        <v>0</v>
      </c>
      <c r="T74" s="606"/>
      <c r="U74" s="606"/>
      <c r="V74" s="47"/>
      <c r="W74" s="47"/>
      <c r="AA74" s="47" t="str">
        <f t="shared" si="0"/>
        <v>=</v>
      </c>
    </row>
    <row r="75" spans="1:27" x14ac:dyDescent="0.3">
      <c r="A75" s="108"/>
      <c r="B75" s="106"/>
      <c r="C75" s="47"/>
      <c r="D75" s="47"/>
      <c r="E75" s="107" t="str">
        <f>IF(Dades!E863="","",Dades!E863)</f>
        <v/>
      </c>
      <c r="F75" s="165">
        <f>IF(E75="",0,Dades!J863)</f>
        <v>0</v>
      </c>
      <c r="G75" s="165">
        <f>IF(E75="",0,Dades!N863+Dades!R863+Dades!V863)</f>
        <v>0</v>
      </c>
      <c r="H75" s="165">
        <f>IF(E75="",0,Dades!Z863)</f>
        <v>0</v>
      </c>
      <c r="I75" s="605">
        <f>IF(E75="",0,(DSUM('1.4_Emisiones fugitivas'!$E$14:$O$36,"emissions",'4.1_Resultados Balears'!AA$53:AA75)+DSUM('1.4_Emisiones fugitivas'!$E$48:$N$58,"emissions",'4.1_Resultados Balears'!AA$53:AA75))-SUM(I$54:I74))</f>
        <v>0</v>
      </c>
      <c r="J75" s="605"/>
      <c r="K75" s="605">
        <f>IF(E75="",0,Dades!AD863)</f>
        <v>0</v>
      </c>
      <c r="L75" s="605"/>
      <c r="M75" s="605">
        <f t="shared" si="1"/>
        <v>0</v>
      </c>
      <c r="N75" s="606"/>
      <c r="O75" s="165">
        <f>IF(E75="",0,DSUM('2.1_Categoría 2 Balears'!$E$17:$J$39,"emissions",'4.1_Resultados Balears'!AA$53:AA75)+DSUM('2.1_Categoría 2 Balears'!$E$47:$K$67,"emissions",'4.1_Resultados Balears'!AA$53:AA75)-SUM(O$54:O74))</f>
        <v>0</v>
      </c>
      <c r="P75" s="165">
        <f>IF(E75="",0,DSUM('2.1_Categoría 2 Balears'!$E$75:$J$95,"emissions",'4.1_Resultados Balears'!AA$53:AA75)-SUM(P$54:P74))</f>
        <v>0</v>
      </c>
      <c r="Q75" s="605">
        <f t="shared" si="2"/>
        <v>0</v>
      </c>
      <c r="R75" s="606"/>
      <c r="S75" s="606">
        <f t="shared" si="3"/>
        <v>0</v>
      </c>
      <c r="T75" s="606"/>
      <c r="U75" s="606"/>
      <c r="V75" s="47"/>
      <c r="W75" s="47"/>
      <c r="AA75" s="47" t="str">
        <f t="shared" si="0"/>
        <v>=</v>
      </c>
    </row>
    <row r="76" spans="1:27" x14ac:dyDescent="0.3">
      <c r="A76" s="108"/>
      <c r="B76" s="106"/>
      <c r="C76" s="47"/>
      <c r="D76" s="47"/>
      <c r="E76" s="107" t="str">
        <f>IF(Dades!E864="","",Dades!E864)</f>
        <v/>
      </c>
      <c r="F76" s="165">
        <f>IF(E76="",0,Dades!J864)</f>
        <v>0</v>
      </c>
      <c r="G76" s="165">
        <f>IF(E76="",0,Dades!N864+Dades!R864+Dades!V864)</f>
        <v>0</v>
      </c>
      <c r="H76" s="165">
        <f>IF(E76="",0,Dades!Z864)</f>
        <v>0</v>
      </c>
      <c r="I76" s="605">
        <f>IF(E76="",0,(DSUM('1.4_Emisiones fugitivas'!$E$14:$O$36,"emissions",'4.1_Resultados Balears'!AA$53:AA76)+DSUM('1.4_Emisiones fugitivas'!$E$48:$N$58,"emissions",'4.1_Resultados Balears'!AA$53:AA76))-SUM(I$54:I75))</f>
        <v>0</v>
      </c>
      <c r="J76" s="605"/>
      <c r="K76" s="605">
        <f>IF(E76="",0,Dades!AD864)</f>
        <v>0</v>
      </c>
      <c r="L76" s="605"/>
      <c r="M76" s="605">
        <f t="shared" si="1"/>
        <v>0</v>
      </c>
      <c r="N76" s="606"/>
      <c r="O76" s="165">
        <f>IF(E76="",0,DSUM('2.1_Categoría 2 Balears'!$E$17:$J$39,"emissions",'4.1_Resultados Balears'!AA$53:AA76)+DSUM('2.1_Categoría 2 Balears'!$E$47:$K$67,"emissions",'4.1_Resultados Balears'!AA$53:AA76)-SUM(O$54:O75))</f>
        <v>0</v>
      </c>
      <c r="P76" s="165">
        <f>IF(E76="",0,DSUM('2.1_Categoría 2 Balears'!$E$75:$J$95,"emissions",'4.1_Resultados Balears'!AA$53:AA76)-SUM(P$54:P75))</f>
        <v>0</v>
      </c>
      <c r="Q76" s="605">
        <f t="shared" si="2"/>
        <v>0</v>
      </c>
      <c r="R76" s="606"/>
      <c r="S76" s="606">
        <f t="shared" si="3"/>
        <v>0</v>
      </c>
      <c r="T76" s="606"/>
      <c r="U76" s="606"/>
      <c r="V76" s="47"/>
      <c r="W76" s="47"/>
      <c r="AA76" s="47" t="str">
        <f t="shared" si="0"/>
        <v>=</v>
      </c>
    </row>
    <row r="77" spans="1:27" x14ac:dyDescent="0.3">
      <c r="A77" s="108"/>
      <c r="B77" s="106"/>
      <c r="C77" s="47"/>
      <c r="D77" s="47"/>
      <c r="E77" s="107" t="str">
        <f>IF(Dades!E865="","",Dades!E865)</f>
        <v/>
      </c>
      <c r="F77" s="165">
        <f>IF(E77="",0,Dades!J865)</f>
        <v>0</v>
      </c>
      <c r="G77" s="165">
        <f>IF(E77="",0,Dades!N865+Dades!R865+Dades!V865)</f>
        <v>0</v>
      </c>
      <c r="H77" s="165">
        <f>IF(E77="",0,Dades!Z865)</f>
        <v>0</v>
      </c>
      <c r="I77" s="605">
        <f>IF(E77="",0,(DSUM('1.4_Emisiones fugitivas'!$E$14:$O$36,"emissions",'4.1_Resultados Balears'!AA$53:AA77)+DSUM('1.4_Emisiones fugitivas'!$E$48:$N$58,"emissions",'4.1_Resultados Balears'!AA$53:AA77))-SUM(I$54:I76))</f>
        <v>0</v>
      </c>
      <c r="J77" s="605"/>
      <c r="K77" s="605">
        <f>IF(E77="",0,Dades!AD865)</f>
        <v>0</v>
      </c>
      <c r="L77" s="605"/>
      <c r="M77" s="605">
        <f t="shared" si="1"/>
        <v>0</v>
      </c>
      <c r="N77" s="606"/>
      <c r="O77" s="165">
        <f>IF(E77="",0,DSUM('2.1_Categoría 2 Balears'!$E$17:$J$39,"emissions",'4.1_Resultados Balears'!AA$53:AA77)+DSUM('2.1_Categoría 2 Balears'!$E$47:$K$67,"emissions",'4.1_Resultados Balears'!AA$53:AA77)-SUM(O$54:O76))</f>
        <v>0</v>
      </c>
      <c r="P77" s="165">
        <f>IF(E77="",0,DSUM('2.1_Categoría 2 Balears'!$E$75:$J$95,"emissions",'4.1_Resultados Balears'!AA$53:AA77)-SUM(P$54:P76))</f>
        <v>0</v>
      </c>
      <c r="Q77" s="605">
        <f t="shared" si="2"/>
        <v>0</v>
      </c>
      <c r="R77" s="606"/>
      <c r="S77" s="606">
        <f t="shared" si="3"/>
        <v>0</v>
      </c>
      <c r="T77" s="606"/>
      <c r="U77" s="606"/>
      <c r="V77" s="47"/>
      <c r="W77" s="47"/>
      <c r="AA77" s="47" t="str">
        <f t="shared" si="0"/>
        <v>=</v>
      </c>
    </row>
    <row r="78" spans="1:27" ht="16.5" customHeight="1" x14ac:dyDescent="0.3">
      <c r="A78" s="108"/>
      <c r="B78" s="106"/>
      <c r="C78" s="47"/>
      <c r="D78" s="47"/>
      <c r="E78" s="107" t="str">
        <f>IF(Dades!E866="","",Dades!E866)</f>
        <v/>
      </c>
      <c r="F78" s="165">
        <f>IF(E78="",0,Dades!J866)</f>
        <v>0</v>
      </c>
      <c r="G78" s="165">
        <f>IF(E78="",0,Dades!N866+Dades!R866+Dades!V866)</f>
        <v>0</v>
      </c>
      <c r="H78" s="165">
        <f>IF(E78="",0,Dades!Z866)</f>
        <v>0</v>
      </c>
      <c r="I78" s="605">
        <f>IF(E78="",0,(DSUM('1.4_Emisiones fugitivas'!$E$14:$O$36,"emissions",'4.1_Resultados Balears'!AA$53:AA78)+DSUM('1.4_Emisiones fugitivas'!$E$48:$N$58,"emissions",'4.1_Resultados Balears'!AA$53:AA78))-SUM(I$54:I77))</f>
        <v>0</v>
      </c>
      <c r="J78" s="605"/>
      <c r="K78" s="605">
        <f>IF(E78="",0,Dades!AD866)</f>
        <v>0</v>
      </c>
      <c r="L78" s="605"/>
      <c r="M78" s="605">
        <f t="shared" si="1"/>
        <v>0</v>
      </c>
      <c r="N78" s="606"/>
      <c r="O78" s="165">
        <f>IF(E78="",0,DSUM('2.1_Categoría 2 Balears'!$E$17:$J$39,"emissions",'4.1_Resultados Balears'!AA$53:AA78)+DSUM('2.1_Categoría 2 Balears'!$E$47:$K$67,"emissions",'4.1_Resultados Balears'!AA$53:AA78)-SUM(O$54:O77))</f>
        <v>0</v>
      </c>
      <c r="P78" s="165">
        <f>IF(E78="",0,DSUM('2.1_Categoría 2 Balears'!$E$75:$J$95,"emissions",'4.1_Resultados Balears'!AA$53:AA78)-SUM(P$54:P77))</f>
        <v>0</v>
      </c>
      <c r="Q78" s="605">
        <f t="shared" si="2"/>
        <v>0</v>
      </c>
      <c r="R78" s="606"/>
      <c r="S78" s="606">
        <f t="shared" si="3"/>
        <v>0</v>
      </c>
      <c r="T78" s="606"/>
      <c r="U78" s="606"/>
      <c r="V78" s="47"/>
      <c r="W78" s="47"/>
      <c r="AA78" s="47" t="str">
        <f t="shared" si="0"/>
        <v>=</v>
      </c>
    </row>
    <row r="79" spans="1:27" ht="16.5" customHeight="1" x14ac:dyDescent="0.3">
      <c r="A79" s="108"/>
      <c r="B79" s="106"/>
      <c r="C79" s="47"/>
      <c r="D79" s="47"/>
      <c r="E79" s="107" t="str">
        <f>IF(Dades!E867="","",Dades!E867)</f>
        <v/>
      </c>
      <c r="F79" s="165">
        <f>IF(E79="",0,Dades!J867)</f>
        <v>0</v>
      </c>
      <c r="G79" s="165">
        <f>IF(E79="",0,Dades!N867+Dades!R867+Dades!V867)</f>
        <v>0</v>
      </c>
      <c r="H79" s="165">
        <f>IF(E79="",0,Dades!Z867)</f>
        <v>0</v>
      </c>
      <c r="I79" s="605">
        <f>IF(E79="",0,(DSUM('1.4_Emisiones fugitivas'!$E$14:$O$36,"emissions",'4.1_Resultados Balears'!AA$53:AA79)+DSUM('1.4_Emisiones fugitivas'!$E$48:$N$58,"emissions",'4.1_Resultados Balears'!AA$53:AA79))-SUM(I$54:I78))</f>
        <v>0</v>
      </c>
      <c r="J79" s="605"/>
      <c r="K79" s="605">
        <f>IF(E79="",0,Dades!AD867)</f>
        <v>0</v>
      </c>
      <c r="L79" s="605"/>
      <c r="M79" s="605">
        <f t="shared" si="1"/>
        <v>0</v>
      </c>
      <c r="N79" s="606"/>
      <c r="O79" s="165">
        <f>IF(E79="",0,DSUM('2.1_Categoría 2 Balears'!$E$17:$J$39,"emissions",'4.1_Resultados Balears'!AA$53:AA79)+DSUM('2.1_Categoría 2 Balears'!$E$47:$K$67,"emissions",'4.1_Resultados Balears'!AA$53:AA79)-SUM(O$54:O78))</f>
        <v>0</v>
      </c>
      <c r="P79" s="165">
        <f>IF(E79="",0,DSUM('2.1_Categoría 2 Balears'!$E$75:$J$95,"emissions",'4.1_Resultados Balears'!AA$53:AA79)-SUM(P$54:P78))</f>
        <v>0</v>
      </c>
      <c r="Q79" s="605">
        <f t="shared" si="2"/>
        <v>0</v>
      </c>
      <c r="R79" s="606"/>
      <c r="S79" s="606">
        <f t="shared" si="3"/>
        <v>0</v>
      </c>
      <c r="T79" s="606"/>
      <c r="U79" s="606"/>
      <c r="V79" s="47"/>
      <c r="W79" s="47"/>
      <c r="AA79" s="47" t="str">
        <f t="shared" si="0"/>
        <v>=</v>
      </c>
    </row>
    <row r="80" spans="1:27" ht="16.5" customHeight="1" x14ac:dyDescent="0.3">
      <c r="A80" s="108"/>
      <c r="B80" s="106"/>
      <c r="C80" s="47"/>
      <c r="D80" s="47"/>
      <c r="E80" s="107" t="str">
        <f>IF(Dades!E868="","",Dades!E868)</f>
        <v/>
      </c>
      <c r="F80" s="165">
        <f>IF(E80="",0,Dades!J868)</f>
        <v>0</v>
      </c>
      <c r="G80" s="165">
        <f>IF(E80="",0,Dades!N868+Dades!R868+Dades!V868)</f>
        <v>0</v>
      </c>
      <c r="H80" s="165">
        <f>IF(E80="",0,Dades!Z868)</f>
        <v>0</v>
      </c>
      <c r="I80" s="605">
        <f>IF(E80="",0,(DSUM('1.4_Emisiones fugitivas'!$E$14:$O$36,"emissions",'4.1_Resultados Balears'!AA$53:AA80)+DSUM('1.4_Emisiones fugitivas'!$E$48:$N$58,"emissions",'4.1_Resultados Balears'!AA$53:AA80))-SUM(I$54:I79))</f>
        <v>0</v>
      </c>
      <c r="J80" s="605"/>
      <c r="K80" s="605">
        <f>IF(E80="",0,Dades!AD868)</f>
        <v>0</v>
      </c>
      <c r="L80" s="605"/>
      <c r="M80" s="605">
        <f t="shared" si="1"/>
        <v>0</v>
      </c>
      <c r="N80" s="606"/>
      <c r="O80" s="165">
        <f>IF(E80="",0,DSUM('2.1_Categoría 2 Balears'!$E$17:$J$39,"emissions",'4.1_Resultados Balears'!AA$53:AA80)+DSUM('2.1_Categoría 2 Balears'!$E$47:$K$67,"emissions",'4.1_Resultados Balears'!AA$53:AA80)-SUM(O$54:O79))</f>
        <v>0</v>
      </c>
      <c r="P80" s="165">
        <f>IF(E80="",0,DSUM('2.1_Categoría 2 Balears'!$E$75:$J$95,"emissions",'4.1_Resultados Balears'!AA$53:AA80)-SUM(P$54:P79))</f>
        <v>0</v>
      </c>
      <c r="Q80" s="605">
        <f t="shared" si="2"/>
        <v>0</v>
      </c>
      <c r="R80" s="606"/>
      <c r="S80" s="606">
        <f t="shared" si="3"/>
        <v>0</v>
      </c>
      <c r="T80" s="606"/>
      <c r="U80" s="606"/>
      <c r="V80" s="47"/>
      <c r="W80" s="47"/>
      <c r="AA80" s="47" t="str">
        <f t="shared" si="0"/>
        <v>=</v>
      </c>
    </row>
    <row r="81" spans="1:27" ht="16.5" customHeight="1" x14ac:dyDescent="0.3">
      <c r="A81" s="108"/>
      <c r="B81" s="106"/>
      <c r="C81" s="47"/>
      <c r="D81" s="47"/>
      <c r="E81" s="107" t="str">
        <f>IF(Dades!E869="","",Dades!E869)</f>
        <v/>
      </c>
      <c r="F81" s="165">
        <f>IF(E81="",0,Dades!J869)</f>
        <v>0</v>
      </c>
      <c r="G81" s="165">
        <f>IF(E81="",0,Dades!N869+Dades!R869+Dades!V869)</f>
        <v>0</v>
      </c>
      <c r="H81" s="165">
        <f>IF(E81="",0,Dades!Z869)</f>
        <v>0</v>
      </c>
      <c r="I81" s="605">
        <f>IF(E81="",0,(DSUM('1.4_Emisiones fugitivas'!$E$14:$O$36,"emissions",'4.1_Resultados Balears'!AA$53:AA81)+DSUM('1.4_Emisiones fugitivas'!$E$48:$N$58,"emissions",'4.1_Resultados Balears'!AA$53:AA81))-SUM(I$54:I80))</f>
        <v>0</v>
      </c>
      <c r="J81" s="605"/>
      <c r="K81" s="605">
        <f>IF(E81="",0,Dades!AD869)</f>
        <v>0</v>
      </c>
      <c r="L81" s="605"/>
      <c r="M81" s="605">
        <f t="shared" si="1"/>
        <v>0</v>
      </c>
      <c r="N81" s="606"/>
      <c r="O81" s="165">
        <f>IF(E81="",0,DSUM('2.1_Categoría 2 Balears'!$E$17:$J$39,"emissions",'4.1_Resultados Balears'!AA$53:AA81)+DSUM('2.1_Categoría 2 Balears'!$E$47:$K$67,"emissions",'4.1_Resultados Balears'!AA$53:AA81)-SUM(O$54:O80))</f>
        <v>0</v>
      </c>
      <c r="P81" s="165">
        <f>IF(E81="",0,DSUM('2.1_Categoría 2 Balears'!$E$75:$J$95,"emissions",'4.1_Resultados Balears'!AA$53:AA81)-SUM(P$54:P80))</f>
        <v>0</v>
      </c>
      <c r="Q81" s="605">
        <f t="shared" si="2"/>
        <v>0</v>
      </c>
      <c r="R81" s="606"/>
      <c r="S81" s="606">
        <f t="shared" si="3"/>
        <v>0</v>
      </c>
      <c r="T81" s="606"/>
      <c r="U81" s="606"/>
      <c r="V81" s="47"/>
      <c r="W81" s="47"/>
      <c r="AA81" s="47" t="str">
        <f t="shared" si="0"/>
        <v>=</v>
      </c>
    </row>
    <row r="82" spans="1:27" ht="16.5" customHeight="1" x14ac:dyDescent="0.3">
      <c r="A82" s="108"/>
      <c r="B82" s="106"/>
      <c r="C82" s="47"/>
      <c r="D82" s="47"/>
      <c r="E82" s="107" t="str">
        <f>IF(Dades!E870="","",Dades!E870)</f>
        <v/>
      </c>
      <c r="F82" s="165">
        <f>IF(E82="",0,Dades!J870)</f>
        <v>0</v>
      </c>
      <c r="G82" s="165">
        <f>IF(E82="",0,Dades!N870+Dades!R870+Dades!V870)</f>
        <v>0</v>
      </c>
      <c r="H82" s="165">
        <f>IF(E82="",0,Dades!Z870)</f>
        <v>0</v>
      </c>
      <c r="I82" s="605">
        <f>IF(E82="",0,(DSUM('1.4_Emisiones fugitivas'!$E$14:$O$36,"emissions",'4.1_Resultados Balears'!AA$53:AA82)+DSUM('1.4_Emisiones fugitivas'!$E$48:$N$58,"emissions",'4.1_Resultados Balears'!AA$53:AA82))-SUM(I$54:I81))</f>
        <v>0</v>
      </c>
      <c r="J82" s="605"/>
      <c r="K82" s="605">
        <f>IF(E82="",0,Dades!AD870)</f>
        <v>0</v>
      </c>
      <c r="L82" s="605"/>
      <c r="M82" s="605">
        <f t="shared" si="1"/>
        <v>0</v>
      </c>
      <c r="N82" s="606"/>
      <c r="O82" s="165">
        <f>IF(E82="",0,DSUM('2.1_Categoría 2 Balears'!$E$17:$J$39,"emissions",'4.1_Resultados Balears'!AA$53:AA82)+DSUM('2.1_Categoría 2 Balears'!$E$47:$K$67,"emissions",'4.1_Resultados Balears'!AA$53:AA82)-SUM(O$54:O81))</f>
        <v>0</v>
      </c>
      <c r="P82" s="165">
        <f>IF(E82="",0,DSUM('2.1_Categoría 2 Balears'!$E$75:$J$95,"emissions",'4.1_Resultados Balears'!AA$53:AA82)-SUM(P$54:P81))</f>
        <v>0</v>
      </c>
      <c r="Q82" s="605">
        <f t="shared" si="2"/>
        <v>0</v>
      </c>
      <c r="R82" s="606"/>
      <c r="S82" s="606">
        <f t="shared" si="3"/>
        <v>0</v>
      </c>
      <c r="T82" s="606"/>
      <c r="U82" s="606"/>
      <c r="V82" s="47"/>
      <c r="W82" s="47"/>
      <c r="AA82" s="47" t="str">
        <f t="shared" si="0"/>
        <v>=</v>
      </c>
    </row>
    <row r="83" spans="1:27" x14ac:dyDescent="0.3">
      <c r="A83" s="108"/>
      <c r="B83" s="106"/>
      <c r="C83" s="47"/>
      <c r="D83" s="47"/>
      <c r="E83" s="107" t="str">
        <f>IF(Dades!E871="","",Dades!E871)</f>
        <v/>
      </c>
      <c r="F83" s="165">
        <f>IF(E83="",0,Dades!J871)</f>
        <v>0</v>
      </c>
      <c r="G83" s="165">
        <f>IF(E83="",0,Dades!N871+Dades!R871+Dades!V871)</f>
        <v>0</v>
      </c>
      <c r="H83" s="165">
        <f>IF(E83="",0,Dades!Z871)</f>
        <v>0</v>
      </c>
      <c r="I83" s="605">
        <f>IF(E83="",0,(DSUM('1.4_Emisiones fugitivas'!$E$14:$O$36,"emissions",'4.1_Resultados Balears'!AA$53:AA83)+DSUM('1.4_Emisiones fugitivas'!$E$48:$N$58,"emissions",'4.1_Resultados Balears'!AA$53:AA83))-SUM(I$54:I82))</f>
        <v>0</v>
      </c>
      <c r="J83" s="605"/>
      <c r="K83" s="605">
        <f>IF(E83="",0,Dades!AD871)</f>
        <v>0</v>
      </c>
      <c r="L83" s="605"/>
      <c r="M83" s="605">
        <f t="shared" si="1"/>
        <v>0</v>
      </c>
      <c r="N83" s="606"/>
      <c r="O83" s="165">
        <f>IF(E83="",0,DSUM('2.1_Categoría 2 Balears'!$E$17:$J$39,"emissions",'4.1_Resultados Balears'!AA$53:AA83)+DSUM('2.1_Categoría 2 Balears'!$E$47:$K$67,"emissions",'4.1_Resultados Balears'!AA$53:AA83)-SUM(O$54:O82))</f>
        <v>0</v>
      </c>
      <c r="P83" s="165">
        <f>IF(E83="",0,DSUM('2.1_Categoría 2 Balears'!$E$75:$J$95,"emissions",'4.1_Resultados Balears'!AA$53:AA83)-SUM(P$54:P82))</f>
        <v>0</v>
      </c>
      <c r="Q83" s="605">
        <f t="shared" si="2"/>
        <v>0</v>
      </c>
      <c r="R83" s="606"/>
      <c r="S83" s="606">
        <f t="shared" si="3"/>
        <v>0</v>
      </c>
      <c r="T83" s="606"/>
      <c r="U83" s="606"/>
      <c r="V83" s="47"/>
      <c r="W83" s="47"/>
      <c r="AA83" s="47" t="str">
        <f t="shared" si="0"/>
        <v>=</v>
      </c>
    </row>
    <row r="84" spans="1:27" ht="16.5" customHeight="1" x14ac:dyDescent="0.3">
      <c r="A84" s="108"/>
      <c r="B84" s="106"/>
      <c r="C84" s="47"/>
      <c r="D84" s="47"/>
      <c r="E84" s="107" t="str">
        <f>IF(Dades!E872="","",Dades!E872)</f>
        <v/>
      </c>
      <c r="F84" s="165">
        <f>IF(E84="",0,Dades!J872)</f>
        <v>0</v>
      </c>
      <c r="G84" s="165">
        <f>IF(E84="",0,Dades!N872+Dades!R872+Dades!V872)</f>
        <v>0</v>
      </c>
      <c r="H84" s="165">
        <f>IF(E84="",0,Dades!Z872)</f>
        <v>0</v>
      </c>
      <c r="I84" s="605">
        <f>IF(E84="",0,(DSUM('1.4_Emisiones fugitivas'!$E$14:$O$36,"emissions",'4.1_Resultados Balears'!AA$53:AA84)+DSUM('1.4_Emisiones fugitivas'!$E$48:$N$58,"emissions",'4.1_Resultados Balears'!AA$53:AA84))-SUM(I$54:I83))</f>
        <v>0</v>
      </c>
      <c r="J84" s="605"/>
      <c r="K84" s="605">
        <f>IF(E84="",0,Dades!AD872)</f>
        <v>0</v>
      </c>
      <c r="L84" s="605"/>
      <c r="M84" s="605">
        <f t="shared" si="1"/>
        <v>0</v>
      </c>
      <c r="N84" s="606"/>
      <c r="O84" s="165">
        <f>IF(E84="",0,DSUM('2.1_Categoría 2 Balears'!$E$17:$J$39,"emissions",'4.1_Resultados Balears'!AA$53:AA84)+DSUM('2.1_Categoría 2 Balears'!$E$47:$K$67,"emissions",'4.1_Resultados Balears'!AA$53:AA84)-SUM(O$54:O83))</f>
        <v>0</v>
      </c>
      <c r="P84" s="165">
        <f>IF(E84="",0,DSUM('2.1_Categoría 2 Balears'!$E$75:$J$95,"emissions",'4.1_Resultados Balears'!AA$53:AA84)-SUM(P$54:P83))</f>
        <v>0</v>
      </c>
      <c r="Q84" s="605">
        <f t="shared" si="2"/>
        <v>0</v>
      </c>
      <c r="R84" s="606"/>
      <c r="S84" s="606">
        <f t="shared" si="3"/>
        <v>0</v>
      </c>
      <c r="T84" s="606"/>
      <c r="U84" s="606"/>
      <c r="V84" s="47"/>
      <c r="W84" s="47"/>
      <c r="AA84" s="47" t="str">
        <f t="shared" si="0"/>
        <v>=</v>
      </c>
    </row>
    <row r="85" spans="1:27" x14ac:dyDescent="0.3">
      <c r="A85" s="108"/>
      <c r="B85" s="106"/>
      <c r="C85" s="47"/>
      <c r="D85" s="47"/>
      <c r="E85" s="107" t="str">
        <f>IF(Dades!E873="","",Dades!E873)</f>
        <v/>
      </c>
      <c r="F85" s="165">
        <f>IF(E85="",0,Dades!J873)</f>
        <v>0</v>
      </c>
      <c r="G85" s="165">
        <f>IF(E85="",0,Dades!N873+Dades!R873+Dades!V873)</f>
        <v>0</v>
      </c>
      <c r="H85" s="165">
        <f>IF(E85="",0,Dades!Z873)</f>
        <v>0</v>
      </c>
      <c r="I85" s="605">
        <f>IF(E85="",0,(DSUM('1.4_Emisiones fugitivas'!$E$14:$O$36,"emissions",'4.1_Resultados Balears'!AA$53:AA85)+DSUM('1.4_Emisiones fugitivas'!$E$48:$N$58,"emissions",'4.1_Resultados Balears'!AA$53:AA85))-SUM(I$54:I84))</f>
        <v>0</v>
      </c>
      <c r="J85" s="605"/>
      <c r="K85" s="605">
        <f>IF(E85="",0,Dades!AD873)</f>
        <v>0</v>
      </c>
      <c r="L85" s="605"/>
      <c r="M85" s="605">
        <f t="shared" si="1"/>
        <v>0</v>
      </c>
      <c r="N85" s="606"/>
      <c r="O85" s="165">
        <f>IF(E85="",0,DSUM('2.1_Categoría 2 Balears'!$E$17:$J$39,"emissions",'4.1_Resultados Balears'!AA$53:AA85)+DSUM('2.1_Categoría 2 Balears'!$E$47:$K$67,"emissions",'4.1_Resultados Balears'!AA$53:AA85)-SUM(O$54:O84))</f>
        <v>0</v>
      </c>
      <c r="P85" s="165">
        <f>IF(E85="",0,DSUM('2.1_Categoría 2 Balears'!$E$75:$J$95,"emissions",'4.1_Resultados Balears'!AA$53:AA85)-SUM(P$54:P84))</f>
        <v>0</v>
      </c>
      <c r="Q85" s="605">
        <f t="shared" si="2"/>
        <v>0</v>
      </c>
      <c r="R85" s="606"/>
      <c r="S85" s="606">
        <f t="shared" si="3"/>
        <v>0</v>
      </c>
      <c r="T85" s="606"/>
      <c r="U85" s="606"/>
      <c r="V85" s="47"/>
      <c r="W85" s="47"/>
      <c r="AA85" s="47" t="str">
        <f t="shared" si="0"/>
        <v>=</v>
      </c>
    </row>
    <row r="86" spans="1:27" x14ac:dyDescent="0.3">
      <c r="A86" s="108"/>
      <c r="B86" s="106"/>
      <c r="C86" s="47"/>
      <c r="D86" s="47"/>
      <c r="E86" s="107" t="str">
        <f>IF(Dades!E874="","",Dades!E874)</f>
        <v/>
      </c>
      <c r="F86" s="165">
        <f>IF(E86="",0,Dades!J874)</f>
        <v>0</v>
      </c>
      <c r="G86" s="165">
        <f>IF(E86="",0,Dades!N874+Dades!R874+Dades!V874)</f>
        <v>0</v>
      </c>
      <c r="H86" s="165">
        <f>IF(E86="",0,Dades!Z874)</f>
        <v>0</v>
      </c>
      <c r="I86" s="605">
        <f>IF(E86="",0,(DSUM('1.4_Emisiones fugitivas'!$E$14:$O$36,"emissions",'4.1_Resultados Balears'!AA$53:AA86)+DSUM('1.4_Emisiones fugitivas'!$E$48:$N$58,"emissions",'4.1_Resultados Balears'!AA$53:AA86))-SUM(I$54:I85))</f>
        <v>0</v>
      </c>
      <c r="J86" s="605"/>
      <c r="K86" s="605">
        <f>IF(E86="",0,Dades!AD874)</f>
        <v>0</v>
      </c>
      <c r="L86" s="605"/>
      <c r="M86" s="605">
        <f t="shared" si="1"/>
        <v>0</v>
      </c>
      <c r="N86" s="606"/>
      <c r="O86" s="165">
        <f>IF(E86="",0,DSUM('2.1_Categoría 2 Balears'!$E$17:$J$39,"emissions",'4.1_Resultados Balears'!AA$53:AA86)+DSUM('2.1_Categoría 2 Balears'!$E$47:$K$67,"emissions",'4.1_Resultados Balears'!AA$53:AA86)-SUM(O$54:O85))</f>
        <v>0</v>
      </c>
      <c r="P86" s="165">
        <f>IF(E86="",0,DSUM('2.1_Categoría 2 Balears'!$E$75:$J$95,"emissions",'4.1_Resultados Balears'!AA$53:AA86)-SUM(P$54:P85))</f>
        <v>0</v>
      </c>
      <c r="Q86" s="605">
        <f t="shared" si="2"/>
        <v>0</v>
      </c>
      <c r="R86" s="606"/>
      <c r="S86" s="606">
        <f t="shared" si="3"/>
        <v>0</v>
      </c>
      <c r="T86" s="606"/>
      <c r="U86" s="606"/>
      <c r="V86" s="47"/>
      <c r="W86" s="47"/>
      <c r="AA86" s="47" t="str">
        <f t="shared" si="0"/>
        <v>=</v>
      </c>
    </row>
    <row r="87" spans="1:27" x14ac:dyDescent="0.3">
      <c r="A87" s="108"/>
      <c r="B87" s="106"/>
      <c r="C87" s="47"/>
      <c r="D87" s="47"/>
      <c r="E87" s="107" t="str">
        <f>IF(Dades!E875="","",Dades!E875)</f>
        <v/>
      </c>
      <c r="F87" s="165">
        <f>IF(E87="",0,Dades!J875)</f>
        <v>0</v>
      </c>
      <c r="G87" s="165">
        <f>IF(E87="",0,Dades!N875+Dades!R875+Dades!V875)</f>
        <v>0</v>
      </c>
      <c r="H87" s="165">
        <f>IF(E87="",0,Dades!Z875)</f>
        <v>0</v>
      </c>
      <c r="I87" s="605">
        <f>IF(E87="",0,(DSUM('1.4_Emisiones fugitivas'!$E$14:$O$36,"emissions",'4.1_Resultados Balears'!AA$53:AA87)+DSUM('1.4_Emisiones fugitivas'!$E$48:$N$58,"emissions",'4.1_Resultados Balears'!AA$53:AA87))-SUM(I$54:I86))</f>
        <v>0</v>
      </c>
      <c r="J87" s="605"/>
      <c r="K87" s="605">
        <f>IF(E87="",0,Dades!AD875)</f>
        <v>0</v>
      </c>
      <c r="L87" s="605"/>
      <c r="M87" s="605">
        <f t="shared" si="1"/>
        <v>0</v>
      </c>
      <c r="N87" s="606"/>
      <c r="O87" s="165">
        <f>IF(E87="",0,DSUM('2.1_Categoría 2 Balears'!$E$17:$J$39,"emissions",'4.1_Resultados Balears'!AA$53:AA87)+DSUM('2.1_Categoría 2 Balears'!$E$47:$K$67,"emissions",'4.1_Resultados Balears'!AA$53:AA87)-SUM(O$54:O86))</f>
        <v>0</v>
      </c>
      <c r="P87" s="165">
        <f>IF(E87="",0,DSUM('2.1_Categoría 2 Balears'!$E$75:$J$95,"emissions",'4.1_Resultados Balears'!AA$53:AA87)-SUM(P$54:P86))</f>
        <v>0</v>
      </c>
      <c r="Q87" s="605">
        <f t="shared" si="2"/>
        <v>0</v>
      </c>
      <c r="R87" s="606"/>
      <c r="S87" s="606">
        <f t="shared" si="3"/>
        <v>0</v>
      </c>
      <c r="T87" s="606"/>
      <c r="U87" s="606"/>
      <c r="V87" s="47"/>
      <c r="W87" s="47"/>
      <c r="AA87" s="47" t="str">
        <f t="shared" si="0"/>
        <v>=</v>
      </c>
    </row>
    <row r="88" spans="1:27" x14ac:dyDescent="0.3">
      <c r="A88" s="108"/>
      <c r="B88" s="106"/>
      <c r="C88" s="47"/>
      <c r="D88" s="47"/>
      <c r="E88" s="107" t="str">
        <f>IF(Dades!E876="","",Dades!E876)</f>
        <v/>
      </c>
      <c r="F88" s="165">
        <f>IF(E88="",0,Dades!J876)</f>
        <v>0</v>
      </c>
      <c r="G88" s="165">
        <f>IF(E88="",0,Dades!N876+Dades!R876+Dades!V876)</f>
        <v>0</v>
      </c>
      <c r="H88" s="165">
        <f>IF(E88="",0,Dades!Z876)</f>
        <v>0</v>
      </c>
      <c r="I88" s="605">
        <f>IF(E88="",0,(DSUM('1.4_Emisiones fugitivas'!$E$14:$O$36,"emissions",'4.1_Resultados Balears'!AA$53:AA88)+DSUM('1.4_Emisiones fugitivas'!$E$48:$N$58,"emissions",'4.1_Resultados Balears'!AA$53:AA88))-SUM(I$54:I87))</f>
        <v>0</v>
      </c>
      <c r="J88" s="605"/>
      <c r="K88" s="605">
        <f>IF(E88="",0,Dades!AD876)</f>
        <v>0</v>
      </c>
      <c r="L88" s="605"/>
      <c r="M88" s="605">
        <f t="shared" si="1"/>
        <v>0</v>
      </c>
      <c r="N88" s="606"/>
      <c r="O88" s="165">
        <f>IF(E88="",0,DSUM('2.1_Categoría 2 Balears'!$E$17:$J$39,"emissions",'4.1_Resultados Balears'!AA$53:AA88)+DSUM('2.1_Categoría 2 Balears'!$E$47:$K$67,"emissions",'4.1_Resultados Balears'!AA$53:AA88)-SUM(O$54:O87))</f>
        <v>0</v>
      </c>
      <c r="P88" s="165">
        <f>IF(E88="",0,DSUM('2.1_Categoría 2 Balears'!$E$75:$J$95,"emissions",'4.1_Resultados Balears'!AA$53:AA88)-SUM(P$54:P87))</f>
        <v>0</v>
      </c>
      <c r="Q88" s="605">
        <f t="shared" si="2"/>
        <v>0</v>
      </c>
      <c r="R88" s="606"/>
      <c r="S88" s="606">
        <f t="shared" si="3"/>
        <v>0</v>
      </c>
      <c r="T88" s="606"/>
      <c r="U88" s="606"/>
      <c r="V88" s="47"/>
      <c r="W88" s="47"/>
      <c r="AA88" s="47" t="str">
        <f t="shared" si="0"/>
        <v>=</v>
      </c>
    </row>
    <row r="89" spans="1:27" x14ac:dyDescent="0.3">
      <c r="A89" s="108"/>
      <c r="B89" s="106"/>
      <c r="C89" s="47"/>
      <c r="D89" s="47"/>
      <c r="E89" s="107" t="str">
        <f>IF(Dades!E877="","",Dades!E877)</f>
        <v/>
      </c>
      <c r="F89" s="165">
        <f>IF(E89="",0,Dades!J877)</f>
        <v>0</v>
      </c>
      <c r="G89" s="165">
        <f>IF(E89="",0,Dades!N877+Dades!R877+Dades!V877)</f>
        <v>0</v>
      </c>
      <c r="H89" s="165">
        <f>IF(E89="",0,Dades!Z877)</f>
        <v>0</v>
      </c>
      <c r="I89" s="605">
        <f>IF(E89="",0,(DSUM('1.4_Emisiones fugitivas'!$E$14:$O$36,"emissions",'4.1_Resultados Balears'!AA$53:AA89)+DSUM('1.4_Emisiones fugitivas'!$E$48:$N$58,"emissions",'4.1_Resultados Balears'!AA$53:AA89))-SUM(I$54:I88))</f>
        <v>0</v>
      </c>
      <c r="J89" s="605"/>
      <c r="K89" s="605">
        <f>IF(E89="",0,Dades!AD877)</f>
        <v>0</v>
      </c>
      <c r="L89" s="605"/>
      <c r="M89" s="605">
        <f t="shared" si="1"/>
        <v>0</v>
      </c>
      <c r="N89" s="606"/>
      <c r="O89" s="165">
        <f>IF(E89="",0,DSUM('2.1_Categoría 2 Balears'!$E$17:$J$39,"emissions",'4.1_Resultados Balears'!AA$53:AA89)+DSUM('2.1_Categoría 2 Balears'!$E$47:$K$67,"emissions",'4.1_Resultados Balears'!AA$53:AA89)-SUM(O$54:O88))</f>
        <v>0</v>
      </c>
      <c r="P89" s="165">
        <f>IF(E89="",0,DSUM('2.1_Categoría 2 Balears'!$E$75:$J$95,"emissions",'4.1_Resultados Balears'!AA$53:AA89)-SUM(P$54:P88))</f>
        <v>0</v>
      </c>
      <c r="Q89" s="605">
        <f t="shared" si="2"/>
        <v>0</v>
      </c>
      <c r="R89" s="606"/>
      <c r="S89" s="606">
        <f t="shared" si="3"/>
        <v>0</v>
      </c>
      <c r="T89" s="606"/>
      <c r="U89" s="606"/>
      <c r="V89" s="47"/>
      <c r="W89" s="47"/>
      <c r="AA89" s="47" t="str">
        <f t="shared" si="0"/>
        <v>=</v>
      </c>
    </row>
    <row r="90" spans="1:27" ht="16.5" customHeight="1" x14ac:dyDescent="0.3">
      <c r="A90" s="108"/>
      <c r="B90" s="106"/>
      <c r="C90" s="47"/>
      <c r="D90" s="47"/>
      <c r="E90" s="107" t="str">
        <f>IF(Dades!E878="","",Dades!E878)</f>
        <v/>
      </c>
      <c r="F90" s="165">
        <f>IF(E90="",0,Dades!J878)</f>
        <v>0</v>
      </c>
      <c r="G90" s="165">
        <f>IF(E90="",0,Dades!N878+Dades!R878+Dades!V878)</f>
        <v>0</v>
      </c>
      <c r="H90" s="165">
        <f>IF(E90="",0,Dades!Z878)</f>
        <v>0</v>
      </c>
      <c r="I90" s="605">
        <f>IF(E90="",0,(DSUM('1.4_Emisiones fugitivas'!$E$14:$O$36,"emissions",'4.1_Resultados Balears'!AA$53:AA90)+DSUM('1.4_Emisiones fugitivas'!$E$48:$N$58,"emissions",'4.1_Resultados Balears'!AA$53:AA90))-SUM(I$54:I89))</f>
        <v>0</v>
      </c>
      <c r="J90" s="605"/>
      <c r="K90" s="605">
        <f>IF(E90="",0,Dades!AD878)</f>
        <v>0</v>
      </c>
      <c r="L90" s="605"/>
      <c r="M90" s="605">
        <f t="shared" si="1"/>
        <v>0</v>
      </c>
      <c r="N90" s="606"/>
      <c r="O90" s="165">
        <f>IF(E90="",0,DSUM('2.1_Categoría 2 Balears'!$E$17:$J$39,"emissions",'4.1_Resultados Balears'!AA$53:AA90)+DSUM('2.1_Categoría 2 Balears'!$E$47:$K$67,"emissions",'4.1_Resultados Balears'!AA$53:AA90)-SUM(O$54:O89))</f>
        <v>0</v>
      </c>
      <c r="P90" s="165">
        <f>IF(E90="",0,DSUM('2.1_Categoría 2 Balears'!$E$75:$J$95,"emissions",'4.1_Resultados Balears'!AA$53:AA90)-SUM(P$54:P89))</f>
        <v>0</v>
      </c>
      <c r="Q90" s="605">
        <f t="shared" si="2"/>
        <v>0</v>
      </c>
      <c r="R90" s="606"/>
      <c r="S90" s="606">
        <f t="shared" si="3"/>
        <v>0</v>
      </c>
      <c r="T90" s="606"/>
      <c r="U90" s="606"/>
      <c r="V90" s="47"/>
      <c r="W90" s="47"/>
      <c r="AA90" s="47" t="str">
        <f t="shared" si="0"/>
        <v>=</v>
      </c>
    </row>
    <row r="91" spans="1:27" ht="16.5" customHeight="1" x14ac:dyDescent="0.3">
      <c r="A91" s="108"/>
      <c r="B91" s="106"/>
      <c r="C91" s="47"/>
      <c r="D91" s="47"/>
      <c r="E91" s="107" t="str">
        <f>IF(Dades!E879="","",Dades!E879)</f>
        <v/>
      </c>
      <c r="F91" s="165">
        <f>IF(E91="",0,Dades!J879)</f>
        <v>0</v>
      </c>
      <c r="G91" s="165">
        <f>IF(E91="",0,Dades!N879+Dades!R879+Dades!V879)</f>
        <v>0</v>
      </c>
      <c r="H91" s="165">
        <f>IF(E91="",0,Dades!Z879)</f>
        <v>0</v>
      </c>
      <c r="I91" s="605">
        <f>IF(E91="",0,(DSUM('1.4_Emisiones fugitivas'!$E$14:$O$36,"emissions",'4.1_Resultados Balears'!AA$53:AA91)+DSUM('1.4_Emisiones fugitivas'!$E$48:$N$58,"emissions",'4.1_Resultados Balears'!AA$53:AA91))-SUM(I$54:I90))</f>
        <v>0</v>
      </c>
      <c r="J91" s="605"/>
      <c r="K91" s="605">
        <f>IF(E91="",0,Dades!AD879)</f>
        <v>0</v>
      </c>
      <c r="L91" s="605"/>
      <c r="M91" s="605">
        <f t="shared" si="1"/>
        <v>0</v>
      </c>
      <c r="N91" s="606"/>
      <c r="O91" s="165">
        <f>IF(E91="",0,DSUM('2.1_Categoría 2 Balears'!$E$17:$J$39,"emissions",'4.1_Resultados Balears'!AA$53:AA91)+DSUM('2.1_Categoría 2 Balears'!$E$47:$K$67,"emissions",'4.1_Resultados Balears'!AA$53:AA91)-SUM(O$54:O90))</f>
        <v>0</v>
      </c>
      <c r="P91" s="165">
        <f>IF(E91="",0,DSUM('2.1_Categoría 2 Balears'!$E$75:$J$95,"emissions",'4.1_Resultados Balears'!AA$53:AA91)-SUM(P$54:P90))</f>
        <v>0</v>
      </c>
      <c r="Q91" s="605">
        <f t="shared" si="2"/>
        <v>0</v>
      </c>
      <c r="R91" s="606"/>
      <c r="S91" s="606">
        <f t="shared" si="3"/>
        <v>0</v>
      </c>
      <c r="T91" s="606"/>
      <c r="U91" s="606"/>
      <c r="V91" s="47"/>
      <c r="W91" s="47"/>
      <c r="AA91" s="47" t="str">
        <f t="shared" si="0"/>
        <v>=</v>
      </c>
    </row>
    <row r="92" spans="1:27" ht="16.5" customHeight="1" x14ac:dyDescent="0.3">
      <c r="A92" s="108"/>
      <c r="B92" s="106"/>
      <c r="C92" s="47"/>
      <c r="D92" s="47"/>
      <c r="E92" s="107" t="str">
        <f>IF(Dades!E880="","",Dades!E880)</f>
        <v/>
      </c>
      <c r="F92" s="165">
        <f>IF(E92="",0,Dades!J880)</f>
        <v>0</v>
      </c>
      <c r="G92" s="165">
        <f>IF(E92="",0,Dades!N880+Dades!R880+Dades!V880)</f>
        <v>0</v>
      </c>
      <c r="H92" s="165">
        <f>IF(E92="",0,Dades!Z880)</f>
        <v>0</v>
      </c>
      <c r="I92" s="605">
        <f>IF(E92="",0,(DSUM('1.4_Emisiones fugitivas'!$E$14:$O$36,"emissions",'4.1_Resultados Balears'!AA$53:AA92)+DSUM('1.4_Emisiones fugitivas'!$E$48:$N$58,"emissions",'4.1_Resultados Balears'!AA$53:AA92))-SUM(I$54:I91))</f>
        <v>0</v>
      </c>
      <c r="J92" s="605"/>
      <c r="K92" s="605">
        <f>IF(E92="",0,Dades!AD880)</f>
        <v>0</v>
      </c>
      <c r="L92" s="605"/>
      <c r="M92" s="605">
        <f t="shared" si="1"/>
        <v>0</v>
      </c>
      <c r="N92" s="606"/>
      <c r="O92" s="165">
        <f>IF(E92="",0,DSUM('2.1_Categoría 2 Balears'!$E$17:$J$39,"emissions",'4.1_Resultados Balears'!AA$53:AA92)+DSUM('2.1_Categoría 2 Balears'!$E$47:$K$67,"emissions",'4.1_Resultados Balears'!AA$53:AA92)-SUM(O$54:O91))</f>
        <v>0</v>
      </c>
      <c r="P92" s="165">
        <f>IF(E92="",0,DSUM('2.1_Categoría 2 Balears'!$E$75:$J$95,"emissions",'4.1_Resultados Balears'!AA$53:AA92)-SUM(P$54:P91))</f>
        <v>0</v>
      </c>
      <c r="Q92" s="605">
        <f t="shared" si="2"/>
        <v>0</v>
      </c>
      <c r="R92" s="606"/>
      <c r="S92" s="606">
        <f t="shared" si="3"/>
        <v>0</v>
      </c>
      <c r="T92" s="606"/>
      <c r="U92" s="606"/>
      <c r="V92" s="47"/>
      <c r="W92" s="47"/>
      <c r="AA92" s="47" t="str">
        <f t="shared" si="0"/>
        <v>=</v>
      </c>
    </row>
    <row r="93" spans="1:27" ht="16.5" customHeight="1" x14ac:dyDescent="0.3">
      <c r="A93" s="108"/>
      <c r="B93" s="106"/>
      <c r="C93" s="47"/>
      <c r="D93" s="47"/>
      <c r="E93" s="107" t="str">
        <f>IF(Dades!E881="","",Dades!E881)</f>
        <v/>
      </c>
      <c r="F93" s="165">
        <f>IF(E93="",0,Dades!J881)</f>
        <v>0</v>
      </c>
      <c r="G93" s="165">
        <f>IF(E93="",0,Dades!N881+Dades!R881+Dades!V881)</f>
        <v>0</v>
      </c>
      <c r="H93" s="165">
        <f>IF(E93="",0,Dades!Z881)</f>
        <v>0</v>
      </c>
      <c r="I93" s="605">
        <f>IF(E93="",0,(DSUM('1.4_Emisiones fugitivas'!$E$14:$O$36,"emissions",'4.1_Resultados Balears'!AA$53:AA93)+DSUM('1.4_Emisiones fugitivas'!$E$48:$N$58,"emissions",'4.1_Resultados Balears'!AA$53:AA93))-SUM(I$54:I92))</f>
        <v>0</v>
      </c>
      <c r="J93" s="605"/>
      <c r="K93" s="605">
        <f>IF(E93="",0,Dades!AD881)</f>
        <v>0</v>
      </c>
      <c r="L93" s="605"/>
      <c r="M93" s="605">
        <f t="shared" si="1"/>
        <v>0</v>
      </c>
      <c r="N93" s="606"/>
      <c r="O93" s="165">
        <f>IF(E93="",0,DSUM('2.1_Categoría 2 Balears'!$E$17:$J$39,"emissions",'4.1_Resultados Balears'!AA$53:AA93)+DSUM('2.1_Categoría 2 Balears'!$E$47:$K$67,"emissions",'4.1_Resultados Balears'!AA$53:AA93)-SUM(O$54:O92))</f>
        <v>0</v>
      </c>
      <c r="P93" s="165">
        <f>IF(E93="",0,DSUM('2.1_Categoría 2 Balears'!$E$75:$J$95,"emissions",'4.1_Resultados Balears'!AA$53:AA93)-SUM(P$54:P92))</f>
        <v>0</v>
      </c>
      <c r="Q93" s="605">
        <f t="shared" si="2"/>
        <v>0</v>
      </c>
      <c r="R93" s="606"/>
      <c r="S93" s="606">
        <f t="shared" si="3"/>
        <v>0</v>
      </c>
      <c r="T93" s="606"/>
      <c r="U93" s="606"/>
      <c r="V93" s="47"/>
      <c r="W93" s="47"/>
      <c r="AA93" s="47" t="str">
        <f t="shared" si="0"/>
        <v>=</v>
      </c>
    </row>
    <row r="94" spans="1:27" ht="16.5" customHeight="1" x14ac:dyDescent="0.3">
      <c r="A94" s="108"/>
      <c r="B94" s="106"/>
      <c r="C94" s="47"/>
      <c r="D94" s="47"/>
      <c r="E94" s="107" t="str">
        <f>IF(Dades!E882="","",Dades!E882)</f>
        <v/>
      </c>
      <c r="F94" s="165">
        <f>IF(E94="",0,Dades!J882)</f>
        <v>0</v>
      </c>
      <c r="G94" s="165">
        <f>IF(E94="",0,Dades!N882+Dades!R882+Dades!V882)</f>
        <v>0</v>
      </c>
      <c r="H94" s="165">
        <f>IF(E94="",0,Dades!Z882)</f>
        <v>0</v>
      </c>
      <c r="I94" s="605">
        <f>IF(E94="",0,(DSUM('1.4_Emisiones fugitivas'!$E$14:$O$36,"emissions",'4.1_Resultados Balears'!AA$53:AA94)+DSUM('1.4_Emisiones fugitivas'!$E$48:$N$58,"emissions",'4.1_Resultados Balears'!AA$53:AA94))-SUM(I$54:I93))</f>
        <v>0</v>
      </c>
      <c r="J94" s="605"/>
      <c r="K94" s="605">
        <f>IF(E94="",0,Dades!AD882)</f>
        <v>0</v>
      </c>
      <c r="L94" s="605"/>
      <c r="M94" s="605">
        <f t="shared" si="1"/>
        <v>0</v>
      </c>
      <c r="N94" s="606"/>
      <c r="O94" s="165">
        <f>IF(E94="",0,DSUM('2.1_Categoría 2 Balears'!$E$17:$J$39,"emissions",'4.1_Resultados Balears'!AA$53:AA94)+DSUM('2.1_Categoría 2 Balears'!$E$47:$K$67,"emissions",'4.1_Resultados Balears'!AA$53:AA94)-SUM(O$54:O93))</f>
        <v>0</v>
      </c>
      <c r="P94" s="165">
        <f>IF(E94="",0,DSUM('2.1_Categoría 2 Balears'!$E$75:$J$95,"emissions",'4.1_Resultados Balears'!AA$53:AA94)-SUM(P$54:P93))</f>
        <v>0</v>
      </c>
      <c r="Q94" s="605">
        <f t="shared" si="2"/>
        <v>0</v>
      </c>
      <c r="R94" s="606"/>
      <c r="S94" s="606">
        <f t="shared" si="3"/>
        <v>0</v>
      </c>
      <c r="T94" s="606"/>
      <c r="U94" s="606"/>
      <c r="V94" s="47"/>
      <c r="W94" s="47"/>
      <c r="AA94" s="47" t="str">
        <f t="shared" si="0"/>
        <v>=</v>
      </c>
    </row>
    <row r="95" spans="1:27" x14ac:dyDescent="0.3">
      <c r="A95" s="108"/>
      <c r="B95" s="106"/>
      <c r="C95" s="47"/>
      <c r="D95" s="47"/>
      <c r="E95" s="107" t="str">
        <f>IF(Dades!E883="","",Dades!E883)</f>
        <v/>
      </c>
      <c r="F95" s="165">
        <f>IF(E95="",0,Dades!J883)</f>
        <v>0</v>
      </c>
      <c r="G95" s="165">
        <f>IF(E95="",0,Dades!N883+Dades!R883+Dades!V883)</f>
        <v>0</v>
      </c>
      <c r="H95" s="165">
        <f>IF(E95="",0,Dades!Z883)</f>
        <v>0</v>
      </c>
      <c r="I95" s="605">
        <f>IF(E95="",0,(DSUM('1.4_Emisiones fugitivas'!$E$14:$O$36,"emissions",'4.1_Resultados Balears'!AA$53:AA95)+DSUM('1.4_Emisiones fugitivas'!$E$48:$N$58,"emissions",'4.1_Resultados Balears'!AA$53:AA95))-SUM(I$54:I94))</f>
        <v>0</v>
      </c>
      <c r="J95" s="605"/>
      <c r="K95" s="605">
        <f>IF(E95="",0,Dades!AD883)</f>
        <v>0</v>
      </c>
      <c r="L95" s="605"/>
      <c r="M95" s="605">
        <f t="shared" si="1"/>
        <v>0</v>
      </c>
      <c r="N95" s="606"/>
      <c r="O95" s="165">
        <f>IF(E95="",0,DSUM('2.1_Categoría 2 Balears'!$E$17:$J$39,"emissions",'4.1_Resultados Balears'!AA$53:AA95)+DSUM('2.1_Categoría 2 Balears'!$E$47:$K$67,"emissions",'4.1_Resultados Balears'!AA$53:AA95)-SUM(O$54:O94))</f>
        <v>0</v>
      </c>
      <c r="P95" s="165">
        <f>IF(E95="",0,DSUM('2.1_Categoría 2 Balears'!$E$75:$J$95,"emissions",'4.1_Resultados Balears'!AA$53:AA95)-SUM(P$54:P94))</f>
        <v>0</v>
      </c>
      <c r="Q95" s="605">
        <f t="shared" si="2"/>
        <v>0</v>
      </c>
      <c r="R95" s="606"/>
      <c r="S95" s="606">
        <f t="shared" si="3"/>
        <v>0</v>
      </c>
      <c r="T95" s="606"/>
      <c r="U95" s="606"/>
      <c r="V95" s="47"/>
      <c r="W95" s="47"/>
      <c r="AA95" s="47" t="str">
        <f t="shared" si="0"/>
        <v>=</v>
      </c>
    </row>
    <row r="96" spans="1:27" ht="16.5" customHeight="1" x14ac:dyDescent="0.3">
      <c r="A96" s="108"/>
      <c r="B96" s="106"/>
      <c r="C96" s="47"/>
      <c r="D96" s="47"/>
      <c r="E96" s="107" t="str">
        <f>IF(Dades!E884="","",Dades!E884)</f>
        <v/>
      </c>
      <c r="F96" s="165">
        <f>IF(E96="",0,Dades!J884)</f>
        <v>0</v>
      </c>
      <c r="G96" s="165">
        <f>IF(E96="",0,Dades!N884+Dades!R884+Dades!V884)</f>
        <v>0</v>
      </c>
      <c r="H96" s="165">
        <f>IF(E96="",0,Dades!Z884)</f>
        <v>0</v>
      </c>
      <c r="I96" s="605">
        <f>IF(E96="",0,(DSUM('1.4_Emisiones fugitivas'!$E$14:$O$36,"emissions",'4.1_Resultados Balears'!AA$53:AA96)+DSUM('1.4_Emisiones fugitivas'!$E$48:$N$58,"emissions",'4.1_Resultados Balears'!AA$53:AA96))-SUM(I$54:I95))</f>
        <v>0</v>
      </c>
      <c r="J96" s="605"/>
      <c r="K96" s="605">
        <f>IF(E96="",0,Dades!AD884)</f>
        <v>0</v>
      </c>
      <c r="L96" s="605"/>
      <c r="M96" s="605">
        <f t="shared" si="1"/>
        <v>0</v>
      </c>
      <c r="N96" s="606"/>
      <c r="O96" s="165">
        <f>IF(E96="",0,DSUM('2.1_Categoría 2 Balears'!$E$17:$J$39,"emissions",'4.1_Resultados Balears'!AA$53:AA96)+DSUM('2.1_Categoría 2 Balears'!$E$47:$K$67,"emissions",'4.1_Resultados Balears'!AA$53:AA96)-SUM(O$54:O95))</f>
        <v>0</v>
      </c>
      <c r="P96" s="165">
        <f>IF(E96="",0,DSUM('2.1_Categoría 2 Balears'!$E$75:$J$95,"emissions",'4.1_Resultados Balears'!AA$53:AA96)-SUM(P$54:P95))</f>
        <v>0</v>
      </c>
      <c r="Q96" s="605">
        <f t="shared" si="2"/>
        <v>0</v>
      </c>
      <c r="R96" s="606"/>
      <c r="S96" s="606">
        <f t="shared" si="3"/>
        <v>0</v>
      </c>
      <c r="T96" s="606"/>
      <c r="U96" s="606"/>
      <c r="V96" s="47"/>
      <c r="W96" s="47"/>
      <c r="AA96" s="47" t="str">
        <f t="shared" si="0"/>
        <v>=</v>
      </c>
    </row>
    <row r="97" spans="1:27" x14ac:dyDescent="0.3">
      <c r="A97" s="108"/>
      <c r="B97" s="106"/>
      <c r="C97" s="47"/>
      <c r="D97" s="47"/>
      <c r="E97" s="107" t="str">
        <f>IF(Dades!E885="","",Dades!E885)</f>
        <v/>
      </c>
      <c r="F97" s="165">
        <f>IF(E97="",0,Dades!J885)</f>
        <v>0</v>
      </c>
      <c r="G97" s="165">
        <f>IF(E97="",0,Dades!N885+Dades!R885+Dades!V885)</f>
        <v>0</v>
      </c>
      <c r="H97" s="165">
        <f>IF(E97="",0,Dades!Z885)</f>
        <v>0</v>
      </c>
      <c r="I97" s="605">
        <f>IF(E97="",0,(DSUM('1.4_Emisiones fugitivas'!$E$14:$O$36,"emissions",'4.1_Resultados Balears'!AA$53:AA97)+DSUM('1.4_Emisiones fugitivas'!$E$48:$N$58,"emissions",'4.1_Resultados Balears'!AA$53:AA97))-SUM(I$54:I96))</f>
        <v>0</v>
      </c>
      <c r="J97" s="605"/>
      <c r="K97" s="605">
        <f>IF(E97="",0,Dades!AD885)</f>
        <v>0</v>
      </c>
      <c r="L97" s="605"/>
      <c r="M97" s="605">
        <f t="shared" si="1"/>
        <v>0</v>
      </c>
      <c r="N97" s="606"/>
      <c r="O97" s="165">
        <f>IF(E97="",0,DSUM('2.1_Categoría 2 Balears'!$E$17:$J$39,"emissions",'4.1_Resultados Balears'!AA$53:AA97)+DSUM('2.1_Categoría 2 Balears'!$E$47:$K$67,"emissions",'4.1_Resultados Balears'!AA$53:AA97)-SUM(O$54:O96))</f>
        <v>0</v>
      </c>
      <c r="P97" s="165">
        <f>IF(E97="",0,DSUM('2.1_Categoría 2 Balears'!$E$75:$J$95,"emissions",'4.1_Resultados Balears'!AA$53:AA97)-SUM(P$54:P96))</f>
        <v>0</v>
      </c>
      <c r="Q97" s="605">
        <f t="shared" si="2"/>
        <v>0</v>
      </c>
      <c r="R97" s="606"/>
      <c r="S97" s="606">
        <f t="shared" si="3"/>
        <v>0</v>
      </c>
      <c r="T97" s="606"/>
      <c r="U97" s="606"/>
      <c r="V97" s="47"/>
      <c r="W97" s="47"/>
      <c r="AA97" s="47" t="str">
        <f t="shared" si="0"/>
        <v>=</v>
      </c>
    </row>
    <row r="98" spans="1:27" x14ac:dyDescent="0.3">
      <c r="A98" s="108"/>
      <c r="B98" s="106"/>
      <c r="C98" s="47"/>
      <c r="D98" s="47"/>
      <c r="E98" s="107" t="str">
        <f>IF(Dades!E886="","",Dades!E886)</f>
        <v/>
      </c>
      <c r="F98" s="165">
        <f>IF(E98="",0,Dades!J886)</f>
        <v>0</v>
      </c>
      <c r="G98" s="165">
        <f>IF(E98="",0,Dades!N886+Dades!R886+Dades!V886)</f>
        <v>0</v>
      </c>
      <c r="H98" s="165">
        <f>IF(E98="",0,Dades!Z886)</f>
        <v>0</v>
      </c>
      <c r="I98" s="605">
        <f>IF(E98="",0,(DSUM('1.4_Emisiones fugitivas'!$E$14:$O$36,"emissions",'4.1_Resultados Balears'!AA$53:AA98)+DSUM('1.4_Emisiones fugitivas'!$E$48:$N$58,"emissions",'4.1_Resultados Balears'!AA$53:AA98))-SUM(I$54:I97))</f>
        <v>0</v>
      </c>
      <c r="J98" s="605"/>
      <c r="K98" s="605">
        <f>IF(E98="",0,Dades!AD886)</f>
        <v>0</v>
      </c>
      <c r="L98" s="605"/>
      <c r="M98" s="605">
        <f t="shared" si="1"/>
        <v>0</v>
      </c>
      <c r="N98" s="606"/>
      <c r="O98" s="165">
        <f>IF(E98="",0,DSUM('2.1_Categoría 2 Balears'!$E$17:$J$39,"emissions",'4.1_Resultados Balears'!AA$53:AA98)+DSUM('2.1_Categoría 2 Balears'!$E$47:$K$67,"emissions",'4.1_Resultados Balears'!AA$53:AA98)-SUM(O$54:O97))</f>
        <v>0</v>
      </c>
      <c r="P98" s="165">
        <f>IF(E98="",0,DSUM('2.1_Categoría 2 Balears'!$E$75:$J$95,"emissions",'4.1_Resultados Balears'!AA$53:AA98)-SUM(P$54:P97))</f>
        <v>0</v>
      </c>
      <c r="Q98" s="605">
        <f t="shared" si="2"/>
        <v>0</v>
      </c>
      <c r="R98" s="606"/>
      <c r="S98" s="606">
        <f t="shared" si="3"/>
        <v>0</v>
      </c>
      <c r="T98" s="606"/>
      <c r="U98" s="606"/>
      <c r="V98" s="47"/>
      <c r="W98" s="47"/>
      <c r="AA98" s="47" t="str">
        <f t="shared" si="0"/>
        <v>=</v>
      </c>
    </row>
    <row r="99" spans="1:27" x14ac:dyDescent="0.3">
      <c r="A99" s="108"/>
      <c r="B99" s="106"/>
      <c r="C99" s="47"/>
      <c r="D99" s="47"/>
      <c r="E99" s="107" t="str">
        <f>IF(Dades!E887="","",Dades!E887)</f>
        <v/>
      </c>
      <c r="F99" s="165">
        <f>IF(E99="",0,Dades!J887)</f>
        <v>0</v>
      </c>
      <c r="G99" s="165">
        <f>IF(E99="",0,Dades!N887+Dades!R887+Dades!V887)</f>
        <v>0</v>
      </c>
      <c r="H99" s="165">
        <f>IF(E99="",0,Dades!Z887)</f>
        <v>0</v>
      </c>
      <c r="I99" s="605">
        <f>IF(E99="",0,(DSUM('1.4_Emisiones fugitivas'!$E$14:$O$36,"emissions",'4.1_Resultados Balears'!AA$53:AA99)+DSUM('1.4_Emisiones fugitivas'!$E$48:$N$58,"emissions",'4.1_Resultados Balears'!AA$53:AA99))-SUM(I$54:I98))</f>
        <v>0</v>
      </c>
      <c r="J99" s="605"/>
      <c r="K99" s="605">
        <f>IF(E99="",0,Dades!AD887)</f>
        <v>0</v>
      </c>
      <c r="L99" s="605"/>
      <c r="M99" s="605">
        <f t="shared" si="1"/>
        <v>0</v>
      </c>
      <c r="N99" s="606"/>
      <c r="O99" s="165">
        <f>IF(E99="",0,DSUM('2.1_Categoría 2 Balears'!$E$17:$J$39,"emissions",'4.1_Resultados Balears'!AA$53:AA99)+DSUM('2.1_Categoría 2 Balears'!$E$47:$K$67,"emissions",'4.1_Resultados Balears'!AA$53:AA99)-SUM(O$54:O98))</f>
        <v>0</v>
      </c>
      <c r="P99" s="165">
        <f>IF(E99="",0,DSUM('2.1_Categoría 2 Balears'!$E$75:$J$95,"emissions",'4.1_Resultados Balears'!AA$53:AA99)-SUM(P$54:P98))</f>
        <v>0</v>
      </c>
      <c r="Q99" s="605">
        <f t="shared" si="2"/>
        <v>0</v>
      </c>
      <c r="R99" s="606"/>
      <c r="S99" s="606">
        <f t="shared" si="3"/>
        <v>0</v>
      </c>
      <c r="T99" s="606"/>
      <c r="U99" s="606"/>
      <c r="V99" s="47"/>
      <c r="W99" s="47"/>
      <c r="AA99" s="47" t="str">
        <f t="shared" si="0"/>
        <v>=</v>
      </c>
    </row>
    <row r="100" spans="1:27" x14ac:dyDescent="0.3">
      <c r="A100" s="108"/>
      <c r="B100" s="106"/>
      <c r="C100" s="47"/>
      <c r="D100" s="47"/>
      <c r="E100" s="107" t="str">
        <f>IF(Dades!E888="","",Dades!E888)</f>
        <v/>
      </c>
      <c r="F100" s="165">
        <f>IF(E100="",0,Dades!J888)</f>
        <v>0</v>
      </c>
      <c r="G100" s="165">
        <f>IF(E100="",0,Dades!N888+Dades!R888+Dades!V888)</f>
        <v>0</v>
      </c>
      <c r="H100" s="165">
        <f>IF(E100="",0,Dades!Z888)</f>
        <v>0</v>
      </c>
      <c r="I100" s="605">
        <f>IF(E100="",0,(DSUM('1.4_Emisiones fugitivas'!$E$14:$O$36,"emissions",'4.1_Resultados Balears'!AA$53:AA100)+DSUM('1.4_Emisiones fugitivas'!$E$48:$N$58,"emissions",'4.1_Resultados Balears'!AA$53:AA100))-SUM(I$54:I99))</f>
        <v>0</v>
      </c>
      <c r="J100" s="605"/>
      <c r="K100" s="605">
        <f>IF(E100="",0,Dades!AD888)</f>
        <v>0</v>
      </c>
      <c r="L100" s="605"/>
      <c r="M100" s="605">
        <f t="shared" si="1"/>
        <v>0</v>
      </c>
      <c r="N100" s="606"/>
      <c r="O100" s="165">
        <f>IF(E100="",0,DSUM('2.1_Categoría 2 Balears'!$E$17:$J$39,"emissions",'4.1_Resultados Balears'!AA$53:AA100)+DSUM('2.1_Categoría 2 Balears'!$E$47:$K$67,"emissions",'4.1_Resultados Balears'!AA$53:AA100)-SUM(O$54:O99))</f>
        <v>0</v>
      </c>
      <c r="P100" s="165">
        <f>IF(E100="",0,DSUM('2.1_Categoría 2 Balears'!$E$75:$J$95,"emissions",'4.1_Resultados Balears'!AA$53:AA100)-SUM(P$54:P99))</f>
        <v>0</v>
      </c>
      <c r="Q100" s="605">
        <f t="shared" si="2"/>
        <v>0</v>
      </c>
      <c r="R100" s="606"/>
      <c r="S100" s="606">
        <f t="shared" si="3"/>
        <v>0</v>
      </c>
      <c r="T100" s="606"/>
      <c r="U100" s="606"/>
      <c r="V100" s="47"/>
      <c r="W100" s="47"/>
      <c r="AA100" s="47" t="str">
        <f t="shared" si="0"/>
        <v>=</v>
      </c>
    </row>
    <row r="101" spans="1:27" x14ac:dyDescent="0.3">
      <c r="A101" s="108"/>
      <c r="B101" s="106"/>
      <c r="C101" s="47"/>
      <c r="D101" s="47"/>
      <c r="E101" s="107" t="str">
        <f>IF(Dades!E889="","",Dades!E889)</f>
        <v/>
      </c>
      <c r="F101" s="165">
        <f>IF(E101="",0,Dades!J889)</f>
        <v>0</v>
      </c>
      <c r="G101" s="165">
        <f>IF(E101="",0,Dades!N889+Dades!R889+Dades!V889)</f>
        <v>0</v>
      </c>
      <c r="H101" s="165">
        <f>IF(E101="",0,Dades!Z889)</f>
        <v>0</v>
      </c>
      <c r="I101" s="605">
        <f>IF(E101="",0,(DSUM('1.4_Emisiones fugitivas'!$E$14:$O$36,"emissions",'4.1_Resultados Balears'!AA$53:AA101)+DSUM('1.4_Emisiones fugitivas'!$E$48:$N$58,"emissions",'4.1_Resultados Balears'!AA$53:AA101))-SUM(I$54:I100))</f>
        <v>0</v>
      </c>
      <c r="J101" s="605"/>
      <c r="K101" s="605">
        <f>IF(E101="",0,Dades!AD889)</f>
        <v>0</v>
      </c>
      <c r="L101" s="605"/>
      <c r="M101" s="605">
        <f t="shared" si="1"/>
        <v>0</v>
      </c>
      <c r="N101" s="606"/>
      <c r="O101" s="165">
        <f>IF(E101="",0,DSUM('2.1_Categoría 2 Balears'!$E$17:$J$39,"emissions",'4.1_Resultados Balears'!AA$53:AA101)+DSUM('2.1_Categoría 2 Balears'!$E$47:$K$67,"emissions",'4.1_Resultados Balears'!AA$53:AA101)-SUM(O$54:O100))</f>
        <v>0</v>
      </c>
      <c r="P101" s="165">
        <f>IF(E101="",0,DSUM('2.1_Categoría 2 Balears'!$E$75:$J$95,"emissions",'4.1_Resultados Balears'!AA$53:AA101)-SUM(P$54:P100))</f>
        <v>0</v>
      </c>
      <c r="Q101" s="605">
        <f t="shared" si="2"/>
        <v>0</v>
      </c>
      <c r="R101" s="606"/>
      <c r="S101" s="606">
        <f t="shared" si="3"/>
        <v>0</v>
      </c>
      <c r="T101" s="606"/>
      <c r="U101" s="606"/>
      <c r="V101" s="47"/>
      <c r="W101" s="47"/>
      <c r="AA101" s="47" t="str">
        <f t="shared" si="0"/>
        <v>=</v>
      </c>
    </row>
    <row r="102" spans="1:27" ht="16.5" customHeight="1" x14ac:dyDescent="0.3">
      <c r="A102" s="108"/>
      <c r="B102" s="106"/>
      <c r="C102" s="47"/>
      <c r="D102" s="47"/>
      <c r="E102" s="107" t="str">
        <f>IF(Dades!E890="","",Dades!E890)</f>
        <v/>
      </c>
      <c r="F102" s="165">
        <f>IF(E102="",0,Dades!J890)</f>
        <v>0</v>
      </c>
      <c r="G102" s="165">
        <f>IF(E102="",0,Dades!N890+Dades!R890+Dades!V890)</f>
        <v>0</v>
      </c>
      <c r="H102" s="165">
        <f>IF(E102="",0,Dades!Z890)</f>
        <v>0</v>
      </c>
      <c r="I102" s="605">
        <f>IF(E102="",0,(DSUM('1.4_Emisiones fugitivas'!$E$14:$O$36,"emissions",'4.1_Resultados Balears'!AA$53:AA102)+DSUM('1.4_Emisiones fugitivas'!$E$48:$N$58,"emissions",'4.1_Resultados Balears'!AA$53:AA102))-SUM(I$54:I101))</f>
        <v>0</v>
      </c>
      <c r="J102" s="605"/>
      <c r="K102" s="605">
        <f>IF(E102="",0,Dades!AD890)</f>
        <v>0</v>
      </c>
      <c r="L102" s="605"/>
      <c r="M102" s="605">
        <f t="shared" si="1"/>
        <v>0</v>
      </c>
      <c r="N102" s="606"/>
      <c r="O102" s="165">
        <f>IF(E102="",0,DSUM('2.1_Categoría 2 Balears'!$E$17:$J$39,"emissions",'4.1_Resultados Balears'!AA$53:AA102)+DSUM('2.1_Categoría 2 Balears'!$E$47:$K$67,"emissions",'4.1_Resultados Balears'!AA$53:AA102)-SUM(O$54:O101))</f>
        <v>0</v>
      </c>
      <c r="P102" s="165">
        <f>IF(E102="",0,DSUM('2.1_Categoría 2 Balears'!$E$75:$J$95,"emissions",'4.1_Resultados Balears'!AA$53:AA102)-SUM(P$54:P101))</f>
        <v>0</v>
      </c>
      <c r="Q102" s="605">
        <f t="shared" si="2"/>
        <v>0</v>
      </c>
      <c r="R102" s="606"/>
      <c r="S102" s="606">
        <f t="shared" si="3"/>
        <v>0</v>
      </c>
      <c r="T102" s="606"/>
      <c r="U102" s="606"/>
      <c r="V102" s="47"/>
      <c r="W102" s="47"/>
      <c r="AA102" s="47" t="str">
        <f t="shared" si="0"/>
        <v>=</v>
      </c>
    </row>
    <row r="103" spans="1:27" ht="16.5" customHeight="1" x14ac:dyDescent="0.3">
      <c r="A103" s="108"/>
      <c r="B103" s="106"/>
      <c r="C103" s="47"/>
      <c r="D103" s="47"/>
      <c r="E103" s="107" t="str">
        <f>IF(Dades!E891="","",Dades!E891)</f>
        <v/>
      </c>
      <c r="F103" s="165">
        <f>IF(E103="",0,Dades!J891)</f>
        <v>0</v>
      </c>
      <c r="G103" s="165">
        <f>IF(E103="",0,Dades!N891+Dades!R891+Dades!V891)</f>
        <v>0</v>
      </c>
      <c r="H103" s="165">
        <f>IF(E103="",0,Dades!Z891)</f>
        <v>0</v>
      </c>
      <c r="I103" s="605">
        <f>IF(E103="",0,(DSUM('1.4_Emisiones fugitivas'!$E$14:$O$36,"emissions",'4.1_Resultados Balears'!AA$53:AA103)+DSUM('1.4_Emisiones fugitivas'!$E$48:$N$58,"emissions",'4.1_Resultados Balears'!AA$53:AA103))-SUM(I$54:I102))</f>
        <v>0</v>
      </c>
      <c r="J103" s="605"/>
      <c r="K103" s="605">
        <f>IF(E103="",0,Dades!AD891)</f>
        <v>0</v>
      </c>
      <c r="L103" s="605"/>
      <c r="M103" s="605">
        <f t="shared" si="1"/>
        <v>0</v>
      </c>
      <c r="N103" s="606"/>
      <c r="O103" s="165">
        <f>IF(E103="",0,DSUM('2.1_Categoría 2 Balears'!$E$17:$J$39,"emissions",'4.1_Resultados Balears'!AA$53:AA103)+DSUM('2.1_Categoría 2 Balears'!$E$47:$K$67,"emissions",'4.1_Resultados Balears'!AA$53:AA103)-SUM(O$54:O102))</f>
        <v>0</v>
      </c>
      <c r="P103" s="165">
        <f>IF(E103="",0,DSUM('2.1_Categoría 2 Balears'!$E$75:$J$95,"emissions",'4.1_Resultados Balears'!AA$53:AA103)-SUM(P$54:P102))</f>
        <v>0</v>
      </c>
      <c r="Q103" s="605">
        <f t="shared" si="2"/>
        <v>0</v>
      </c>
      <c r="R103" s="606"/>
      <c r="S103" s="606">
        <f t="shared" si="3"/>
        <v>0</v>
      </c>
      <c r="T103" s="606"/>
      <c r="U103" s="606"/>
      <c r="V103" s="47"/>
      <c r="W103" s="47"/>
      <c r="AA103" s="47" t="str">
        <f t="shared" si="0"/>
        <v>=</v>
      </c>
    </row>
    <row r="104" spans="1:27" ht="16.5" customHeight="1" x14ac:dyDescent="0.3">
      <c r="A104" s="108"/>
      <c r="B104" s="106"/>
      <c r="C104" s="47"/>
      <c r="D104" s="47"/>
      <c r="E104" s="107" t="str">
        <f>IF(Dades!E892="","",Dades!E892)</f>
        <v/>
      </c>
      <c r="F104" s="165">
        <f>IF(E104="",0,Dades!J892)</f>
        <v>0</v>
      </c>
      <c r="G104" s="165">
        <f>IF(E104="",0,Dades!N892+Dades!R892+Dades!V892)</f>
        <v>0</v>
      </c>
      <c r="H104" s="165">
        <f>IF(E104="",0,Dades!Z892)</f>
        <v>0</v>
      </c>
      <c r="I104" s="605">
        <f>IF(E104="",0,(DSUM('1.4_Emisiones fugitivas'!$E$14:$O$36,"emissions",'4.1_Resultados Balears'!AA$53:AA104)+DSUM('1.4_Emisiones fugitivas'!$E$48:$N$58,"emissions",'4.1_Resultados Balears'!AA$53:AA104))-SUM(I$54:I103))</f>
        <v>0</v>
      </c>
      <c r="J104" s="605"/>
      <c r="K104" s="605">
        <f>IF(E104="",0,Dades!AD892)</f>
        <v>0</v>
      </c>
      <c r="L104" s="605"/>
      <c r="M104" s="605">
        <f t="shared" si="1"/>
        <v>0</v>
      </c>
      <c r="N104" s="606"/>
      <c r="O104" s="165">
        <f>IF(E104="",0,DSUM('2.1_Categoría 2 Balears'!$E$17:$J$39,"emissions",'4.1_Resultados Balears'!AA$53:AA104)+DSUM('2.1_Categoría 2 Balears'!$E$47:$K$67,"emissions",'4.1_Resultados Balears'!AA$53:AA104)-SUM(O$54:O103))</f>
        <v>0</v>
      </c>
      <c r="P104" s="165">
        <f>IF(E104="",0,DSUM('2.1_Categoría 2 Balears'!$E$75:$J$95,"emissions",'4.1_Resultados Balears'!AA$53:AA104)-SUM(P$54:P103))</f>
        <v>0</v>
      </c>
      <c r="Q104" s="605">
        <f t="shared" si="2"/>
        <v>0</v>
      </c>
      <c r="R104" s="606"/>
      <c r="S104" s="606">
        <f t="shared" si="3"/>
        <v>0</v>
      </c>
      <c r="T104" s="606"/>
      <c r="U104" s="606"/>
      <c r="V104" s="47"/>
      <c r="W104" s="47"/>
      <c r="AA104" s="47" t="str">
        <f t="shared" si="0"/>
        <v>=</v>
      </c>
    </row>
    <row r="105" spans="1:27" ht="16.5" customHeight="1" x14ac:dyDescent="0.3">
      <c r="A105" s="108"/>
      <c r="B105" s="106"/>
      <c r="C105" s="47"/>
      <c r="D105" s="47"/>
      <c r="E105" s="107" t="str">
        <f>IF(Dades!E893="","",Dades!E893)</f>
        <v/>
      </c>
      <c r="F105" s="165">
        <f>IF(E105="",0,Dades!J893)</f>
        <v>0</v>
      </c>
      <c r="G105" s="165">
        <f>IF(E105="",0,Dades!N893+Dades!R893+Dades!V893)</f>
        <v>0</v>
      </c>
      <c r="H105" s="165">
        <f>IF(E105="",0,Dades!Z893)</f>
        <v>0</v>
      </c>
      <c r="I105" s="605">
        <f>IF(E105="",0,(DSUM('1.4_Emisiones fugitivas'!$E$14:$O$36,"emissions",'4.1_Resultados Balears'!AA$53:AA105)+DSUM('1.4_Emisiones fugitivas'!$E$48:$N$58,"emissions",'4.1_Resultados Balears'!AA$53:AA105))-SUM(I$54:I104))</f>
        <v>0</v>
      </c>
      <c r="J105" s="605"/>
      <c r="K105" s="605">
        <f>IF(E105="",0,Dades!AD893)</f>
        <v>0</v>
      </c>
      <c r="L105" s="605"/>
      <c r="M105" s="605">
        <f t="shared" si="1"/>
        <v>0</v>
      </c>
      <c r="N105" s="606"/>
      <c r="O105" s="165">
        <f>IF(E105="",0,DSUM('2.1_Categoría 2 Balears'!$E$17:$J$39,"emissions",'4.1_Resultados Balears'!AA$53:AA105)+DSUM('2.1_Categoría 2 Balears'!$E$47:$K$67,"emissions",'4.1_Resultados Balears'!AA$53:AA105)-SUM(O$54:O104))</f>
        <v>0</v>
      </c>
      <c r="P105" s="165">
        <f>IF(E105="",0,DSUM('2.1_Categoría 2 Balears'!$E$75:$J$95,"emissions",'4.1_Resultados Balears'!AA$53:AA105)-SUM(P$54:P104))</f>
        <v>0</v>
      </c>
      <c r="Q105" s="605">
        <f t="shared" si="2"/>
        <v>0</v>
      </c>
      <c r="R105" s="606"/>
      <c r="S105" s="606">
        <f t="shared" si="3"/>
        <v>0</v>
      </c>
      <c r="T105" s="606"/>
      <c r="U105" s="606"/>
      <c r="V105" s="47"/>
      <c r="W105" s="47"/>
      <c r="AA105" s="47" t="str">
        <f t="shared" si="0"/>
        <v>=</v>
      </c>
    </row>
    <row r="106" spans="1:27" ht="16.5" customHeight="1" x14ac:dyDescent="0.3">
      <c r="A106" s="108"/>
      <c r="B106" s="106"/>
      <c r="C106" s="47"/>
      <c r="D106" s="47"/>
      <c r="E106" s="107" t="str">
        <f>IF(Dades!E894="","",Dades!E894)</f>
        <v/>
      </c>
      <c r="F106" s="165">
        <f>IF(E106="",0,Dades!J894)</f>
        <v>0</v>
      </c>
      <c r="G106" s="165">
        <f>IF(E106="",0,Dades!N894+Dades!R894+Dades!V894)</f>
        <v>0</v>
      </c>
      <c r="H106" s="165">
        <f>IF(E106="",0,Dades!Z894)</f>
        <v>0</v>
      </c>
      <c r="I106" s="605">
        <f>IF(E106="",0,(DSUM('1.4_Emisiones fugitivas'!$E$14:$O$36,"emissions",'4.1_Resultados Balears'!AA$53:AA106)+DSUM('1.4_Emisiones fugitivas'!$E$48:$N$58,"emissions",'4.1_Resultados Balears'!AA$53:AA106))-SUM(I$54:I105))</f>
        <v>0</v>
      </c>
      <c r="J106" s="605"/>
      <c r="K106" s="605">
        <f>IF(E106="",0,Dades!AD894)</f>
        <v>0</v>
      </c>
      <c r="L106" s="605"/>
      <c r="M106" s="605">
        <f t="shared" si="1"/>
        <v>0</v>
      </c>
      <c r="N106" s="606"/>
      <c r="O106" s="165">
        <f>IF(E106="",0,DSUM('2.1_Categoría 2 Balears'!$E$17:$J$39,"emissions",'4.1_Resultados Balears'!AA$53:AA106)+DSUM('2.1_Categoría 2 Balears'!$E$47:$K$67,"emissions",'4.1_Resultados Balears'!AA$53:AA106)-SUM(O$54:O105))</f>
        <v>0</v>
      </c>
      <c r="P106" s="165">
        <f>IF(E106="",0,DSUM('2.1_Categoría 2 Balears'!$E$75:$J$95,"emissions",'4.1_Resultados Balears'!AA$53:AA106)-SUM(P$54:P105))</f>
        <v>0</v>
      </c>
      <c r="Q106" s="605">
        <f t="shared" si="2"/>
        <v>0</v>
      </c>
      <c r="R106" s="606"/>
      <c r="S106" s="606">
        <f t="shared" si="3"/>
        <v>0</v>
      </c>
      <c r="T106" s="606"/>
      <c r="U106" s="606"/>
      <c r="V106" s="47"/>
      <c r="W106" s="47"/>
      <c r="AA106" s="47" t="str">
        <f t="shared" si="0"/>
        <v>=</v>
      </c>
    </row>
    <row r="107" spans="1:27" x14ac:dyDescent="0.3">
      <c r="A107" s="108"/>
      <c r="B107" s="106"/>
      <c r="C107" s="47"/>
      <c r="D107" s="47"/>
      <c r="E107" s="107" t="str">
        <f>IF(Dades!E895="","",Dades!E895)</f>
        <v/>
      </c>
      <c r="F107" s="165">
        <f>IF(E107="",0,Dades!J895)</f>
        <v>0</v>
      </c>
      <c r="G107" s="165">
        <f>IF(E107="",0,Dades!N895+Dades!R895+Dades!V895)</f>
        <v>0</v>
      </c>
      <c r="H107" s="165">
        <f>IF(E107="",0,Dades!Z895)</f>
        <v>0</v>
      </c>
      <c r="I107" s="605">
        <f>IF(E107="",0,(DSUM('1.4_Emisiones fugitivas'!$E$14:$O$36,"emissions",'4.1_Resultados Balears'!AA$53:AA107)+DSUM('1.4_Emisiones fugitivas'!$E$48:$N$58,"emissions",'4.1_Resultados Balears'!AA$53:AA107))-SUM(I$54:I106))</f>
        <v>0</v>
      </c>
      <c r="J107" s="605"/>
      <c r="K107" s="605">
        <f>IF(E107="",0,Dades!AD895)</f>
        <v>0</v>
      </c>
      <c r="L107" s="605"/>
      <c r="M107" s="605">
        <f t="shared" si="1"/>
        <v>0</v>
      </c>
      <c r="N107" s="606"/>
      <c r="O107" s="165">
        <f>IF(E107="",0,DSUM('2.1_Categoría 2 Balears'!$E$17:$J$39,"emissions",'4.1_Resultados Balears'!AA$53:AA107)+DSUM('2.1_Categoría 2 Balears'!$E$47:$K$67,"emissions",'4.1_Resultados Balears'!AA$53:AA107)-SUM(O$54:O106))</f>
        <v>0</v>
      </c>
      <c r="P107" s="165">
        <f>IF(E107="",0,DSUM('2.1_Categoría 2 Balears'!$E$75:$J$95,"emissions",'4.1_Resultados Balears'!AA$53:AA107)-SUM(P$54:P106))</f>
        <v>0</v>
      </c>
      <c r="Q107" s="605">
        <f t="shared" si="2"/>
        <v>0</v>
      </c>
      <c r="R107" s="606"/>
      <c r="S107" s="606">
        <f t="shared" si="3"/>
        <v>0</v>
      </c>
      <c r="T107" s="606"/>
      <c r="U107" s="606"/>
      <c r="V107" s="47"/>
      <c r="W107" s="47"/>
      <c r="AA107" s="47" t="str">
        <f t="shared" si="0"/>
        <v>=</v>
      </c>
    </row>
    <row r="108" spans="1:27" ht="16.5" customHeight="1" x14ac:dyDescent="0.3">
      <c r="A108" s="108"/>
      <c r="B108" s="106"/>
      <c r="C108" s="47"/>
      <c r="D108" s="47"/>
      <c r="E108" s="107" t="str">
        <f>IF(Dades!E896="","",Dades!E896)</f>
        <v/>
      </c>
      <c r="F108" s="165">
        <f>IF(E108="",0,Dades!J896)</f>
        <v>0</v>
      </c>
      <c r="G108" s="165">
        <f>IF(E108="",0,Dades!N896+Dades!R896+Dades!V896)</f>
        <v>0</v>
      </c>
      <c r="H108" s="165">
        <f>IF(E108="",0,Dades!Z896)</f>
        <v>0</v>
      </c>
      <c r="I108" s="605">
        <f>IF(E108="",0,(DSUM('1.4_Emisiones fugitivas'!$E$14:$O$36,"emissions",'4.1_Resultados Balears'!AA$53:AA108)+DSUM('1.4_Emisiones fugitivas'!$E$48:$N$58,"emissions",'4.1_Resultados Balears'!AA$53:AA108))-SUM(I$54:I107))</f>
        <v>0</v>
      </c>
      <c r="J108" s="605"/>
      <c r="K108" s="605">
        <f>IF(E108="",0,Dades!AD896)</f>
        <v>0</v>
      </c>
      <c r="L108" s="605"/>
      <c r="M108" s="605">
        <f t="shared" si="1"/>
        <v>0</v>
      </c>
      <c r="N108" s="606"/>
      <c r="O108" s="165">
        <f>IF(E108="",0,DSUM('2.1_Categoría 2 Balears'!$E$17:$J$39,"emissions",'4.1_Resultados Balears'!AA$53:AA108)+DSUM('2.1_Categoría 2 Balears'!$E$47:$K$67,"emissions",'4.1_Resultados Balears'!AA$53:AA108)-SUM(O$54:O107))</f>
        <v>0</v>
      </c>
      <c r="P108" s="165">
        <f>IF(E108="",0,DSUM('2.1_Categoría 2 Balears'!$E$75:$J$95,"emissions",'4.1_Resultados Balears'!AA$53:AA108)-SUM(P$54:P107))</f>
        <v>0</v>
      </c>
      <c r="Q108" s="605">
        <f t="shared" si="2"/>
        <v>0</v>
      </c>
      <c r="R108" s="606"/>
      <c r="S108" s="606">
        <f t="shared" si="3"/>
        <v>0</v>
      </c>
      <c r="T108" s="606"/>
      <c r="U108" s="606"/>
      <c r="V108" s="47"/>
      <c r="W108" s="47"/>
      <c r="AA108" s="47" t="str">
        <f t="shared" si="0"/>
        <v>=</v>
      </c>
    </row>
    <row r="109" spans="1:27" x14ac:dyDescent="0.3">
      <c r="A109" s="108"/>
      <c r="B109" s="106"/>
      <c r="C109" s="47"/>
      <c r="D109" s="47"/>
      <c r="E109" s="107" t="str">
        <f>IF(Dades!E897="","",Dades!E897)</f>
        <v/>
      </c>
      <c r="F109" s="165">
        <f>IF(E109="",0,Dades!J897)</f>
        <v>0</v>
      </c>
      <c r="G109" s="165">
        <f>IF(E109="",0,Dades!N897+Dades!R897+Dades!V897)</f>
        <v>0</v>
      </c>
      <c r="H109" s="165">
        <f>IF(E109="",0,Dades!Z897)</f>
        <v>0</v>
      </c>
      <c r="I109" s="605">
        <f>IF(E109="",0,(DSUM('1.4_Emisiones fugitivas'!$E$14:$O$36,"emissions",'4.1_Resultados Balears'!AA$53:AA109)+DSUM('1.4_Emisiones fugitivas'!$E$48:$N$58,"emissions",'4.1_Resultados Balears'!AA$53:AA109))-SUM(I$54:I108))</f>
        <v>0</v>
      </c>
      <c r="J109" s="605"/>
      <c r="K109" s="605">
        <f>IF(E109="",0,Dades!AD897)</f>
        <v>0</v>
      </c>
      <c r="L109" s="605"/>
      <c r="M109" s="605">
        <f t="shared" si="1"/>
        <v>0</v>
      </c>
      <c r="N109" s="606"/>
      <c r="O109" s="165">
        <f>IF(E109="",0,DSUM('2.1_Categoría 2 Balears'!$E$17:$J$39,"emissions",'4.1_Resultados Balears'!AA$53:AA109)+DSUM('2.1_Categoría 2 Balears'!$E$47:$K$67,"emissions",'4.1_Resultados Balears'!AA$53:AA109)-SUM(O$54:O108))</f>
        <v>0</v>
      </c>
      <c r="P109" s="165">
        <f>IF(E109="",0,DSUM('2.1_Categoría 2 Balears'!$E$75:$J$95,"emissions",'4.1_Resultados Balears'!AA$53:AA109)-SUM(P$54:P108))</f>
        <v>0</v>
      </c>
      <c r="Q109" s="605">
        <f t="shared" si="2"/>
        <v>0</v>
      </c>
      <c r="R109" s="606"/>
      <c r="S109" s="606">
        <f t="shared" si="3"/>
        <v>0</v>
      </c>
      <c r="T109" s="606"/>
      <c r="U109" s="606"/>
      <c r="V109" s="47"/>
      <c r="W109" s="47"/>
      <c r="AA109" s="47" t="str">
        <f t="shared" si="0"/>
        <v>=</v>
      </c>
    </row>
    <row r="110" spans="1:27" x14ac:dyDescent="0.3">
      <c r="A110" s="108"/>
      <c r="B110" s="106"/>
      <c r="C110" s="47"/>
      <c r="D110" s="47"/>
      <c r="E110" s="107" t="str">
        <f>IF(Dades!E898="","",Dades!E898)</f>
        <v/>
      </c>
      <c r="F110" s="165">
        <f>IF(E110="",0,Dades!J898)</f>
        <v>0</v>
      </c>
      <c r="G110" s="165">
        <f>IF(E110="",0,Dades!N898+Dades!R898+Dades!V898)</f>
        <v>0</v>
      </c>
      <c r="H110" s="165">
        <f>IF(E110="",0,Dades!Z898)</f>
        <v>0</v>
      </c>
      <c r="I110" s="605">
        <f>IF(E110="",0,(DSUM('1.4_Emisiones fugitivas'!$E$14:$O$36,"emissions",'4.1_Resultados Balears'!AA$53:AA110)+DSUM('1.4_Emisiones fugitivas'!$E$48:$N$58,"emissions",'4.1_Resultados Balears'!AA$53:AA110))-SUM(I$54:I109))</f>
        <v>0</v>
      </c>
      <c r="J110" s="605"/>
      <c r="K110" s="605">
        <f>IF(E110="",0,Dades!AD898)</f>
        <v>0</v>
      </c>
      <c r="L110" s="605"/>
      <c r="M110" s="605">
        <f t="shared" si="1"/>
        <v>0</v>
      </c>
      <c r="N110" s="606"/>
      <c r="O110" s="165">
        <f>IF(E110="",0,DSUM('2.1_Categoría 2 Balears'!$E$17:$J$39,"emissions",'4.1_Resultados Balears'!AA$53:AA110)+DSUM('2.1_Categoría 2 Balears'!$E$47:$K$67,"emissions",'4.1_Resultados Balears'!AA$53:AA110)-SUM(O$54:O109))</f>
        <v>0</v>
      </c>
      <c r="P110" s="165">
        <f>IF(E110="",0,DSUM('2.1_Categoría 2 Balears'!$E$75:$J$95,"emissions",'4.1_Resultados Balears'!AA$53:AA110)-SUM(P$54:P109))</f>
        <v>0</v>
      </c>
      <c r="Q110" s="605">
        <f t="shared" si="2"/>
        <v>0</v>
      </c>
      <c r="R110" s="606"/>
      <c r="S110" s="606">
        <f t="shared" si="3"/>
        <v>0</v>
      </c>
      <c r="T110" s="606"/>
      <c r="U110" s="606"/>
      <c r="V110" s="47"/>
      <c r="W110" s="47"/>
      <c r="AA110" s="47" t="str">
        <f t="shared" si="0"/>
        <v>=</v>
      </c>
    </row>
    <row r="111" spans="1:27" x14ac:dyDescent="0.3">
      <c r="A111" s="108"/>
      <c r="B111" s="106"/>
      <c r="C111" s="47"/>
      <c r="D111" s="47"/>
      <c r="E111" s="107" t="str">
        <f>IF(Dades!E899="","",Dades!E899)</f>
        <v/>
      </c>
      <c r="F111" s="165">
        <f>IF(E111="",0,Dades!J899)</f>
        <v>0</v>
      </c>
      <c r="G111" s="165">
        <f>IF(E111="",0,Dades!N899+Dades!R899+Dades!V899)</f>
        <v>0</v>
      </c>
      <c r="H111" s="165">
        <f>IF(E111="",0,Dades!Z899)</f>
        <v>0</v>
      </c>
      <c r="I111" s="605">
        <f>IF(E111="",0,(DSUM('1.4_Emisiones fugitivas'!$E$14:$O$36,"emissions",'4.1_Resultados Balears'!AA$53:AA111)+DSUM('1.4_Emisiones fugitivas'!$E$48:$N$58,"emissions",'4.1_Resultados Balears'!AA$53:AA111))-SUM(I$54:I110))</f>
        <v>0</v>
      </c>
      <c r="J111" s="605"/>
      <c r="K111" s="605">
        <f>IF(E111="",0,Dades!AD899)</f>
        <v>0</v>
      </c>
      <c r="L111" s="605"/>
      <c r="M111" s="605">
        <f t="shared" si="1"/>
        <v>0</v>
      </c>
      <c r="N111" s="606"/>
      <c r="O111" s="165">
        <f>IF(E111="",0,DSUM('2.1_Categoría 2 Balears'!$E$17:$J$39,"emissions",'4.1_Resultados Balears'!AA$53:AA111)+DSUM('2.1_Categoría 2 Balears'!$E$47:$K$67,"emissions",'4.1_Resultados Balears'!AA$53:AA111)-SUM(O$54:O110))</f>
        <v>0</v>
      </c>
      <c r="P111" s="165">
        <f>IF(E111="",0,DSUM('2.1_Categoría 2 Balears'!$E$75:$J$95,"emissions",'4.1_Resultados Balears'!AA$53:AA111)-SUM(P$54:P110))</f>
        <v>0</v>
      </c>
      <c r="Q111" s="605">
        <f t="shared" si="2"/>
        <v>0</v>
      </c>
      <c r="R111" s="606"/>
      <c r="S111" s="606">
        <f t="shared" si="3"/>
        <v>0</v>
      </c>
      <c r="T111" s="606"/>
      <c r="U111" s="606"/>
      <c r="V111" s="47"/>
      <c r="W111" s="47"/>
      <c r="AA111" s="47" t="str">
        <f t="shared" si="0"/>
        <v>=</v>
      </c>
    </row>
    <row r="112" spans="1:27" x14ac:dyDescent="0.3">
      <c r="A112" s="108"/>
      <c r="B112" s="106"/>
      <c r="C112" s="47"/>
      <c r="D112" s="47"/>
      <c r="E112" s="107" t="str">
        <f>IF(Dades!E900="","",Dades!E900)</f>
        <v/>
      </c>
      <c r="F112" s="165">
        <f>IF(E112="",0,Dades!J900)</f>
        <v>0</v>
      </c>
      <c r="G112" s="165">
        <f>IF(E112="",0,Dades!N900+Dades!R900+Dades!V900)</f>
        <v>0</v>
      </c>
      <c r="H112" s="165">
        <f>IF(E112="",0,Dades!Z900)</f>
        <v>0</v>
      </c>
      <c r="I112" s="605">
        <f>IF(E112="",0,(DSUM('1.4_Emisiones fugitivas'!$E$14:$O$36,"emissions",'4.1_Resultados Balears'!AA$53:AA112)+DSUM('1.4_Emisiones fugitivas'!$E$48:$N$58,"emissions",'4.1_Resultados Balears'!AA$53:AA112))-SUM(I$54:I111))</f>
        <v>0</v>
      </c>
      <c r="J112" s="605"/>
      <c r="K112" s="605">
        <f>IF(E112="",0,Dades!AD900)</f>
        <v>0</v>
      </c>
      <c r="L112" s="605"/>
      <c r="M112" s="605">
        <f t="shared" si="1"/>
        <v>0</v>
      </c>
      <c r="N112" s="606"/>
      <c r="O112" s="165">
        <f>IF(E112="",0,DSUM('2.1_Categoría 2 Balears'!$E$17:$J$39,"emissions",'4.1_Resultados Balears'!AA$53:AA112)+DSUM('2.1_Categoría 2 Balears'!$E$47:$K$67,"emissions",'4.1_Resultados Balears'!AA$53:AA112)-SUM(O$54:O111))</f>
        <v>0</v>
      </c>
      <c r="P112" s="165">
        <f>IF(E112="",0,DSUM('2.1_Categoría 2 Balears'!$E$75:$J$95,"emissions",'4.1_Resultados Balears'!AA$53:AA112)-SUM(P$54:P111))</f>
        <v>0</v>
      </c>
      <c r="Q112" s="605">
        <f t="shared" si="2"/>
        <v>0</v>
      </c>
      <c r="R112" s="606"/>
      <c r="S112" s="606">
        <f t="shared" si="3"/>
        <v>0</v>
      </c>
      <c r="T112" s="606"/>
      <c r="U112" s="606"/>
      <c r="V112" s="47"/>
      <c r="W112" s="47"/>
      <c r="AA112" s="47" t="str">
        <f t="shared" si="0"/>
        <v>=</v>
      </c>
    </row>
    <row r="113" spans="1:27" x14ac:dyDescent="0.3">
      <c r="A113" s="108"/>
      <c r="B113" s="106"/>
      <c r="C113" s="47"/>
      <c r="D113" s="47"/>
      <c r="E113" s="107" t="str">
        <f>IF(Dades!E901="","",Dades!E901)</f>
        <v/>
      </c>
      <c r="F113" s="165">
        <f>IF(E113="",0,Dades!J901)</f>
        <v>0</v>
      </c>
      <c r="G113" s="165">
        <f>IF(E113="",0,Dades!N901+Dades!R901+Dades!V901)</f>
        <v>0</v>
      </c>
      <c r="H113" s="165">
        <f>IF(E113="",0,Dades!Z901)</f>
        <v>0</v>
      </c>
      <c r="I113" s="605">
        <f>IF(E113="",0,(DSUM('1.4_Emisiones fugitivas'!$E$14:$O$36,"emissions",'4.1_Resultados Balears'!AA$53:AA113)+DSUM('1.4_Emisiones fugitivas'!$E$48:$N$58,"emissions",'4.1_Resultados Balears'!AA$53:AA113))-SUM(I$54:I112))</f>
        <v>0</v>
      </c>
      <c r="J113" s="605"/>
      <c r="K113" s="605">
        <f>IF(E113="",0,Dades!AD901)</f>
        <v>0</v>
      </c>
      <c r="L113" s="605"/>
      <c r="M113" s="605">
        <f t="shared" si="1"/>
        <v>0</v>
      </c>
      <c r="N113" s="606"/>
      <c r="O113" s="165">
        <f>IF(E113="",0,DSUM('2.1_Categoría 2 Balears'!$E$17:$J$39,"emissions",'4.1_Resultados Balears'!AA$53:AA113)+DSUM('2.1_Categoría 2 Balears'!$E$47:$K$67,"emissions",'4.1_Resultados Balears'!AA$53:AA113)-SUM(O$54:O112))</f>
        <v>0</v>
      </c>
      <c r="P113" s="165">
        <f>IF(E113="",0,DSUM('2.1_Categoría 2 Balears'!$E$75:$J$95,"emissions",'4.1_Resultados Balears'!AA$53:AA113)-SUM(P$54:P112))</f>
        <v>0</v>
      </c>
      <c r="Q113" s="605">
        <f t="shared" si="2"/>
        <v>0</v>
      </c>
      <c r="R113" s="606"/>
      <c r="S113" s="606">
        <f t="shared" si="3"/>
        <v>0</v>
      </c>
      <c r="T113" s="606"/>
      <c r="U113" s="606"/>
      <c r="V113" s="47"/>
      <c r="W113" s="47"/>
      <c r="AA113" s="47" t="str">
        <f t="shared" si="0"/>
        <v>=</v>
      </c>
    </row>
    <row r="114" spans="1:27" ht="16.5" customHeight="1" x14ac:dyDescent="0.3">
      <c r="A114" s="108"/>
      <c r="B114" s="106"/>
      <c r="C114" s="47"/>
      <c r="D114" s="47"/>
      <c r="E114" s="107" t="str">
        <f>IF(Dades!E902="","",Dades!E902)</f>
        <v/>
      </c>
      <c r="F114" s="165">
        <f>IF(E114="",0,Dades!J902)</f>
        <v>0</v>
      </c>
      <c r="G114" s="165">
        <f>IF(E114="",0,Dades!N902+Dades!R902+Dades!V902)</f>
        <v>0</v>
      </c>
      <c r="H114" s="165">
        <f>IF(E114="",0,Dades!Z902)</f>
        <v>0</v>
      </c>
      <c r="I114" s="605">
        <f>IF(E114="",0,(DSUM('1.4_Emisiones fugitivas'!$E$14:$O$36,"emissions",'4.1_Resultados Balears'!AA$53:AA114)+DSUM('1.4_Emisiones fugitivas'!$E$48:$N$58,"emissions",'4.1_Resultados Balears'!AA$53:AA114))-SUM(I$54:I113))</f>
        <v>0</v>
      </c>
      <c r="J114" s="605"/>
      <c r="K114" s="605">
        <f>IF(E114="",0,Dades!AD902)</f>
        <v>0</v>
      </c>
      <c r="L114" s="605"/>
      <c r="M114" s="605">
        <f t="shared" si="1"/>
        <v>0</v>
      </c>
      <c r="N114" s="606"/>
      <c r="O114" s="165">
        <f>IF(E114="",0,DSUM('2.1_Categoría 2 Balears'!$E$17:$J$39,"emissions",'4.1_Resultados Balears'!AA$53:AA114)+DSUM('2.1_Categoría 2 Balears'!$E$47:$K$67,"emissions",'4.1_Resultados Balears'!AA$53:AA114)-SUM(O$54:O113))</f>
        <v>0</v>
      </c>
      <c r="P114" s="165">
        <f>IF(E114="",0,DSUM('2.1_Categoría 2 Balears'!$E$75:$J$95,"emissions",'4.1_Resultados Balears'!AA$53:AA114)-SUM(P$54:P113))</f>
        <v>0</v>
      </c>
      <c r="Q114" s="605">
        <f t="shared" si="2"/>
        <v>0</v>
      </c>
      <c r="R114" s="606"/>
      <c r="S114" s="606">
        <f t="shared" si="3"/>
        <v>0</v>
      </c>
      <c r="T114" s="606"/>
      <c r="U114" s="606"/>
      <c r="V114" s="47"/>
      <c r="W114" s="47"/>
      <c r="AA114" s="47" t="str">
        <f t="shared" si="0"/>
        <v>=</v>
      </c>
    </row>
    <row r="115" spans="1:27" ht="16.5" customHeight="1" x14ac:dyDescent="0.3">
      <c r="A115" s="108"/>
      <c r="B115" s="106"/>
      <c r="C115" s="47"/>
      <c r="D115" s="47"/>
      <c r="E115" s="107" t="str">
        <f>IF(Dades!E903="","",Dades!E903)</f>
        <v/>
      </c>
      <c r="F115" s="165">
        <f>IF(E115="",0,Dades!J903)</f>
        <v>0</v>
      </c>
      <c r="G115" s="165">
        <f>IF(E115="",0,Dades!N903+Dades!R903+Dades!V903)</f>
        <v>0</v>
      </c>
      <c r="H115" s="165">
        <f>IF(E115="",0,Dades!Z903)</f>
        <v>0</v>
      </c>
      <c r="I115" s="605">
        <f>IF(E115="",0,(DSUM('1.4_Emisiones fugitivas'!$E$14:$O$36,"emissions",'4.1_Resultados Balears'!AA$53:AA115)+DSUM('1.4_Emisiones fugitivas'!$E$48:$N$58,"emissions",'4.1_Resultados Balears'!AA$53:AA115))-SUM(I$54:I114))</f>
        <v>0</v>
      </c>
      <c r="J115" s="605"/>
      <c r="K115" s="605">
        <f>IF(E115="",0,Dades!AD903)</f>
        <v>0</v>
      </c>
      <c r="L115" s="605"/>
      <c r="M115" s="605">
        <f t="shared" si="1"/>
        <v>0</v>
      </c>
      <c r="N115" s="606"/>
      <c r="O115" s="165">
        <f>IF(E115="",0,DSUM('2.1_Categoría 2 Balears'!$E$17:$J$39,"emissions",'4.1_Resultados Balears'!AA$53:AA115)+DSUM('2.1_Categoría 2 Balears'!$E$47:$K$67,"emissions",'4.1_Resultados Balears'!AA$53:AA115)-SUM(O$54:O114))</f>
        <v>0</v>
      </c>
      <c r="P115" s="165">
        <f>IF(E115="",0,DSUM('2.1_Categoría 2 Balears'!$E$75:$J$95,"emissions",'4.1_Resultados Balears'!AA$53:AA115)-SUM(P$54:P114))</f>
        <v>0</v>
      </c>
      <c r="Q115" s="605">
        <f t="shared" si="2"/>
        <v>0</v>
      </c>
      <c r="R115" s="606"/>
      <c r="S115" s="606">
        <f t="shared" si="3"/>
        <v>0</v>
      </c>
      <c r="T115" s="606"/>
      <c r="U115" s="606"/>
      <c r="V115" s="47"/>
      <c r="W115" s="47"/>
      <c r="AA115" s="47" t="str">
        <f t="shared" si="0"/>
        <v>=</v>
      </c>
    </row>
    <row r="116" spans="1:27" ht="16.5" customHeight="1" x14ac:dyDescent="0.3">
      <c r="A116" s="108"/>
      <c r="B116" s="106"/>
      <c r="C116" s="47"/>
      <c r="D116" s="47"/>
      <c r="E116" s="107" t="str">
        <f>IF(Dades!E904="","",Dades!E904)</f>
        <v/>
      </c>
      <c r="F116" s="165">
        <f>IF(E116="",0,Dades!J904)</f>
        <v>0</v>
      </c>
      <c r="G116" s="165">
        <f>IF(E116="",0,Dades!N904+Dades!R904+Dades!V904)</f>
        <v>0</v>
      </c>
      <c r="H116" s="165">
        <f>IF(E116="",0,Dades!Z904)</f>
        <v>0</v>
      </c>
      <c r="I116" s="605">
        <f>IF(E116="",0,(DSUM('1.4_Emisiones fugitivas'!$E$14:$O$36,"emissions",'4.1_Resultados Balears'!AA$53:AA116)+DSUM('1.4_Emisiones fugitivas'!$E$48:$N$58,"emissions",'4.1_Resultados Balears'!AA$53:AA116))-SUM(I$54:I115))</f>
        <v>0</v>
      </c>
      <c r="J116" s="605"/>
      <c r="K116" s="605">
        <f>IF(E116="",0,Dades!AD904)</f>
        <v>0</v>
      </c>
      <c r="L116" s="605"/>
      <c r="M116" s="605">
        <f t="shared" si="1"/>
        <v>0</v>
      </c>
      <c r="N116" s="606"/>
      <c r="O116" s="165">
        <f>IF(E116="",0,DSUM('2.1_Categoría 2 Balears'!$E$17:$J$39,"emissions",'4.1_Resultados Balears'!AA$53:AA116)+DSUM('2.1_Categoría 2 Balears'!$E$47:$K$67,"emissions",'4.1_Resultados Balears'!AA$53:AA116)-SUM(O$54:O115))</f>
        <v>0</v>
      </c>
      <c r="P116" s="165">
        <f>IF(E116="",0,DSUM('2.1_Categoría 2 Balears'!$E$75:$J$95,"emissions",'4.1_Resultados Balears'!AA$53:AA116)-SUM(P$54:P115))</f>
        <v>0</v>
      </c>
      <c r="Q116" s="605">
        <f t="shared" si="2"/>
        <v>0</v>
      </c>
      <c r="R116" s="606"/>
      <c r="S116" s="606">
        <f t="shared" si="3"/>
        <v>0</v>
      </c>
      <c r="T116" s="606"/>
      <c r="U116" s="606"/>
      <c r="V116" s="47"/>
      <c r="W116" s="47"/>
      <c r="AA116" s="47" t="str">
        <f t="shared" si="0"/>
        <v>=</v>
      </c>
    </row>
    <row r="117" spans="1:27" ht="16.5" customHeight="1" x14ac:dyDescent="0.3">
      <c r="A117" s="108"/>
      <c r="B117" s="106"/>
      <c r="C117" s="47"/>
      <c r="D117" s="47"/>
      <c r="E117" s="107" t="str">
        <f>IF(Dades!E905="","",Dades!E905)</f>
        <v/>
      </c>
      <c r="F117" s="165">
        <f>IF(E117="",0,Dades!J905)</f>
        <v>0</v>
      </c>
      <c r="G117" s="165">
        <f>IF(E117="",0,Dades!N905+Dades!R905+Dades!V905)</f>
        <v>0</v>
      </c>
      <c r="H117" s="165">
        <f>IF(E117="",0,Dades!Z905)</f>
        <v>0</v>
      </c>
      <c r="I117" s="605">
        <f>IF(E117="",0,(DSUM('1.4_Emisiones fugitivas'!$E$14:$O$36,"emissions",'4.1_Resultados Balears'!AA$53:AA117)+DSUM('1.4_Emisiones fugitivas'!$E$48:$N$58,"emissions",'4.1_Resultados Balears'!AA$53:AA117))-SUM(I$54:I116))</f>
        <v>0</v>
      </c>
      <c r="J117" s="605"/>
      <c r="K117" s="605">
        <f>IF(E117="",0,Dades!AD905)</f>
        <v>0</v>
      </c>
      <c r="L117" s="605"/>
      <c r="M117" s="605">
        <f t="shared" si="1"/>
        <v>0</v>
      </c>
      <c r="N117" s="606"/>
      <c r="O117" s="165">
        <f>IF(E117="",0,DSUM('2.1_Categoría 2 Balears'!$E$17:$J$39,"emissions",'4.1_Resultados Balears'!AA$53:AA117)+DSUM('2.1_Categoría 2 Balears'!$E$47:$K$67,"emissions",'4.1_Resultados Balears'!AA$53:AA117)-SUM(O$54:O116))</f>
        <v>0</v>
      </c>
      <c r="P117" s="165">
        <f>IF(E117="",0,DSUM('2.1_Categoría 2 Balears'!$E$75:$J$95,"emissions",'4.1_Resultados Balears'!AA$53:AA117)-SUM(P$54:P116))</f>
        <v>0</v>
      </c>
      <c r="Q117" s="605">
        <f t="shared" si="2"/>
        <v>0</v>
      </c>
      <c r="R117" s="606"/>
      <c r="S117" s="606">
        <f t="shared" si="3"/>
        <v>0</v>
      </c>
      <c r="T117" s="606"/>
      <c r="U117" s="606"/>
      <c r="V117" s="47"/>
      <c r="W117" s="47"/>
      <c r="AA117" s="47" t="str">
        <f t="shared" si="0"/>
        <v>=</v>
      </c>
    </row>
    <row r="118" spans="1:27" ht="16.5" customHeight="1" x14ac:dyDescent="0.3">
      <c r="A118" s="108"/>
      <c r="B118" s="106"/>
      <c r="C118" s="47"/>
      <c r="D118" s="47"/>
      <c r="E118" s="107" t="str">
        <f>IF(Dades!E906="","",Dades!E906)</f>
        <v/>
      </c>
      <c r="F118" s="165">
        <f>IF(E118="",0,Dades!J906)</f>
        <v>0</v>
      </c>
      <c r="G118" s="165">
        <f>IF(E118="",0,Dades!N906+Dades!R906+Dades!V906)</f>
        <v>0</v>
      </c>
      <c r="H118" s="165">
        <f>IF(E118="",0,Dades!Z906)</f>
        <v>0</v>
      </c>
      <c r="I118" s="605">
        <f>IF(E118="",0,(DSUM('1.4_Emisiones fugitivas'!$E$14:$O$36,"emissions",'4.1_Resultados Balears'!AA$53:AA118)+DSUM('1.4_Emisiones fugitivas'!$E$48:$N$58,"emissions",'4.1_Resultados Balears'!AA$53:AA118))-SUM(I$54:I117))</f>
        <v>0</v>
      </c>
      <c r="J118" s="605"/>
      <c r="K118" s="605">
        <f>IF(E118="",0,Dades!AD906)</f>
        <v>0</v>
      </c>
      <c r="L118" s="605"/>
      <c r="M118" s="605">
        <f t="shared" si="1"/>
        <v>0</v>
      </c>
      <c r="N118" s="606"/>
      <c r="O118" s="165">
        <f>IF(E118="",0,DSUM('2.1_Categoría 2 Balears'!$E$17:$J$39,"emissions",'4.1_Resultados Balears'!AA$53:AA118)+DSUM('2.1_Categoría 2 Balears'!$E$47:$K$67,"emissions",'4.1_Resultados Balears'!AA$53:AA118)-SUM(O$54:O117))</f>
        <v>0</v>
      </c>
      <c r="P118" s="165">
        <f>IF(E118="",0,DSUM('2.1_Categoría 2 Balears'!$E$75:$J$95,"emissions",'4.1_Resultados Balears'!AA$53:AA118)-SUM(P$54:P117))</f>
        <v>0</v>
      </c>
      <c r="Q118" s="605">
        <f t="shared" si="2"/>
        <v>0</v>
      </c>
      <c r="R118" s="606"/>
      <c r="S118" s="606">
        <f t="shared" si="3"/>
        <v>0</v>
      </c>
      <c r="T118" s="606"/>
      <c r="U118" s="606"/>
      <c r="V118" s="47"/>
      <c r="W118" s="47"/>
      <c r="AA118" s="47" t="str">
        <f t="shared" si="0"/>
        <v>=</v>
      </c>
    </row>
    <row r="119" spans="1:27" x14ac:dyDescent="0.3">
      <c r="A119" s="108"/>
      <c r="B119" s="106"/>
      <c r="C119" s="47"/>
      <c r="D119" s="47"/>
      <c r="E119" s="107" t="str">
        <f>IF(Dades!E907="","",Dades!E907)</f>
        <v/>
      </c>
      <c r="F119" s="165">
        <f>IF(E119="",0,Dades!J907)</f>
        <v>0</v>
      </c>
      <c r="G119" s="165">
        <f>IF(E119="",0,Dades!N907+Dades!R907+Dades!V907)</f>
        <v>0</v>
      </c>
      <c r="H119" s="165">
        <f>IF(E119="",0,Dades!Z907)</f>
        <v>0</v>
      </c>
      <c r="I119" s="605">
        <f>IF(E119="",0,(DSUM('1.4_Emisiones fugitivas'!$E$14:$O$36,"emissions",'4.1_Resultados Balears'!AA$53:AA119)+DSUM('1.4_Emisiones fugitivas'!$E$48:$N$58,"emissions",'4.1_Resultados Balears'!AA$53:AA119))-SUM(I$54:I118))</f>
        <v>0</v>
      </c>
      <c r="J119" s="605"/>
      <c r="K119" s="605">
        <f>IF(E119="",0,Dades!AD907)</f>
        <v>0</v>
      </c>
      <c r="L119" s="605"/>
      <c r="M119" s="605">
        <f t="shared" si="1"/>
        <v>0</v>
      </c>
      <c r="N119" s="606"/>
      <c r="O119" s="165">
        <f>IF(E119="",0,DSUM('2.1_Categoría 2 Balears'!$E$17:$J$39,"emissions",'4.1_Resultados Balears'!AA$53:AA119)+DSUM('2.1_Categoría 2 Balears'!$E$47:$K$67,"emissions",'4.1_Resultados Balears'!AA$53:AA119)-SUM(O$54:O118))</f>
        <v>0</v>
      </c>
      <c r="P119" s="165">
        <f>IF(E119="",0,DSUM('2.1_Categoría 2 Balears'!$E$75:$J$95,"emissions",'4.1_Resultados Balears'!AA$53:AA119)-SUM(P$54:P118))</f>
        <v>0</v>
      </c>
      <c r="Q119" s="605">
        <f t="shared" si="2"/>
        <v>0</v>
      </c>
      <c r="R119" s="606"/>
      <c r="S119" s="606">
        <f t="shared" si="3"/>
        <v>0</v>
      </c>
      <c r="T119" s="606"/>
      <c r="U119" s="606"/>
      <c r="V119" s="47"/>
      <c r="W119" s="47"/>
      <c r="AA119" s="47" t="str">
        <f t="shared" ref="AA119:AA182" si="4">"="&amp;E119</f>
        <v>=</v>
      </c>
    </row>
    <row r="120" spans="1:27" ht="16.5" customHeight="1" x14ac:dyDescent="0.3">
      <c r="A120" s="108"/>
      <c r="B120" s="106"/>
      <c r="C120" s="47"/>
      <c r="D120" s="47"/>
      <c r="E120" s="107" t="str">
        <f>IF(Dades!E908="","",Dades!E908)</f>
        <v/>
      </c>
      <c r="F120" s="165">
        <f>IF(E120="",0,Dades!J908)</f>
        <v>0</v>
      </c>
      <c r="G120" s="165">
        <f>IF(E120="",0,Dades!N908+Dades!R908+Dades!V908)</f>
        <v>0</v>
      </c>
      <c r="H120" s="165">
        <f>IF(E120="",0,Dades!Z908)</f>
        <v>0</v>
      </c>
      <c r="I120" s="605">
        <f>IF(E120="",0,(DSUM('1.4_Emisiones fugitivas'!$E$14:$O$36,"emissions",'4.1_Resultados Balears'!AA$53:AA120)+DSUM('1.4_Emisiones fugitivas'!$E$48:$N$58,"emissions",'4.1_Resultados Balears'!AA$53:AA120))-SUM(I$54:I119))</f>
        <v>0</v>
      </c>
      <c r="J120" s="605"/>
      <c r="K120" s="605">
        <f>IF(E120="",0,Dades!AD908)</f>
        <v>0</v>
      </c>
      <c r="L120" s="605"/>
      <c r="M120" s="605">
        <f t="shared" ref="M120:M183" si="5">SUM(F120:L120)</f>
        <v>0</v>
      </c>
      <c r="N120" s="606"/>
      <c r="O120" s="165">
        <f>IF(E120="",0,DSUM('2.1_Categoría 2 Balears'!$E$17:$J$39,"emissions",'4.1_Resultados Balears'!AA$53:AA120)+DSUM('2.1_Categoría 2 Balears'!$E$47:$K$67,"emissions",'4.1_Resultados Balears'!AA$53:AA120)-SUM(O$54:O119))</f>
        <v>0</v>
      </c>
      <c r="P120" s="165">
        <f>IF(E120="",0,DSUM('2.1_Categoría 2 Balears'!$E$75:$J$95,"emissions",'4.1_Resultados Balears'!AA$53:AA120)-SUM(P$54:P119))</f>
        <v>0</v>
      </c>
      <c r="Q120" s="605">
        <f t="shared" ref="Q120:Q183" si="6">SUM(O120:P120)</f>
        <v>0</v>
      </c>
      <c r="R120" s="606"/>
      <c r="S120" s="606">
        <f t="shared" ref="S120:S183" si="7">M120+Q120</f>
        <v>0</v>
      </c>
      <c r="T120" s="606"/>
      <c r="U120" s="606"/>
      <c r="V120" s="47"/>
      <c r="W120" s="47"/>
      <c r="AA120" s="47" t="str">
        <f t="shared" si="4"/>
        <v>=</v>
      </c>
    </row>
    <row r="121" spans="1:27" x14ac:dyDescent="0.3">
      <c r="A121" s="108"/>
      <c r="B121" s="106"/>
      <c r="C121" s="47"/>
      <c r="D121" s="47"/>
      <c r="E121" s="107" t="str">
        <f>IF(Dades!E909="","",Dades!E909)</f>
        <v/>
      </c>
      <c r="F121" s="165">
        <f>IF(E121="",0,Dades!J909)</f>
        <v>0</v>
      </c>
      <c r="G121" s="165">
        <f>IF(E121="",0,Dades!N909+Dades!R909+Dades!V909)</f>
        <v>0</v>
      </c>
      <c r="H121" s="165">
        <f>IF(E121="",0,Dades!Z909)</f>
        <v>0</v>
      </c>
      <c r="I121" s="605">
        <f>IF(E121="",0,(DSUM('1.4_Emisiones fugitivas'!$E$14:$O$36,"emissions",'4.1_Resultados Balears'!AA$53:AA121)+DSUM('1.4_Emisiones fugitivas'!$E$48:$N$58,"emissions",'4.1_Resultados Balears'!AA$53:AA121))-SUM(I$54:I120))</f>
        <v>0</v>
      </c>
      <c r="J121" s="605"/>
      <c r="K121" s="605">
        <f>IF(E121="",0,Dades!AD909)</f>
        <v>0</v>
      </c>
      <c r="L121" s="605"/>
      <c r="M121" s="605">
        <f t="shared" si="5"/>
        <v>0</v>
      </c>
      <c r="N121" s="606"/>
      <c r="O121" s="165">
        <f>IF(E121="",0,DSUM('2.1_Categoría 2 Balears'!$E$17:$J$39,"emissions",'4.1_Resultados Balears'!AA$53:AA121)+DSUM('2.1_Categoría 2 Balears'!$E$47:$K$67,"emissions",'4.1_Resultados Balears'!AA$53:AA121)-SUM(O$54:O120))</f>
        <v>0</v>
      </c>
      <c r="P121" s="165">
        <f>IF(E121="",0,DSUM('2.1_Categoría 2 Balears'!$E$75:$J$95,"emissions",'4.1_Resultados Balears'!AA$53:AA121)-SUM(P$54:P120))</f>
        <v>0</v>
      </c>
      <c r="Q121" s="605">
        <f t="shared" si="6"/>
        <v>0</v>
      </c>
      <c r="R121" s="606"/>
      <c r="S121" s="606">
        <f t="shared" si="7"/>
        <v>0</v>
      </c>
      <c r="T121" s="606"/>
      <c r="U121" s="606"/>
      <c r="V121" s="47"/>
      <c r="W121" s="47"/>
      <c r="AA121" s="47" t="str">
        <f t="shared" si="4"/>
        <v>=</v>
      </c>
    </row>
    <row r="122" spans="1:27" x14ac:dyDescent="0.3">
      <c r="A122" s="108"/>
      <c r="B122" s="106"/>
      <c r="C122" s="47"/>
      <c r="D122" s="47"/>
      <c r="E122" s="107" t="str">
        <f>IF(Dades!E910="","",Dades!E910)</f>
        <v/>
      </c>
      <c r="F122" s="165">
        <f>IF(E122="",0,Dades!J910)</f>
        <v>0</v>
      </c>
      <c r="G122" s="165">
        <f>IF(E122="",0,Dades!N910+Dades!R910+Dades!V910)</f>
        <v>0</v>
      </c>
      <c r="H122" s="165">
        <f>IF(E122="",0,Dades!Z910)</f>
        <v>0</v>
      </c>
      <c r="I122" s="605">
        <f>IF(E122="",0,(DSUM('1.4_Emisiones fugitivas'!$E$14:$O$36,"emissions",'4.1_Resultados Balears'!AA$53:AA122)+DSUM('1.4_Emisiones fugitivas'!$E$48:$N$58,"emissions",'4.1_Resultados Balears'!AA$53:AA122))-SUM(I$54:I121))</f>
        <v>0</v>
      </c>
      <c r="J122" s="605"/>
      <c r="K122" s="605">
        <f>IF(E122="",0,Dades!AD910)</f>
        <v>0</v>
      </c>
      <c r="L122" s="605"/>
      <c r="M122" s="605">
        <f t="shared" si="5"/>
        <v>0</v>
      </c>
      <c r="N122" s="606"/>
      <c r="O122" s="165">
        <f>IF(E122="",0,DSUM('2.1_Categoría 2 Balears'!$E$17:$J$39,"emissions",'4.1_Resultados Balears'!AA$53:AA122)+DSUM('2.1_Categoría 2 Balears'!$E$47:$K$67,"emissions",'4.1_Resultados Balears'!AA$53:AA122)-SUM(O$54:O121))</f>
        <v>0</v>
      </c>
      <c r="P122" s="165">
        <f>IF(E122="",0,DSUM('2.1_Categoría 2 Balears'!$E$75:$J$95,"emissions",'4.1_Resultados Balears'!AA$53:AA122)-SUM(P$54:P121))</f>
        <v>0</v>
      </c>
      <c r="Q122" s="605">
        <f t="shared" si="6"/>
        <v>0</v>
      </c>
      <c r="R122" s="606"/>
      <c r="S122" s="606">
        <f t="shared" si="7"/>
        <v>0</v>
      </c>
      <c r="T122" s="606"/>
      <c r="U122" s="606"/>
      <c r="V122" s="47"/>
      <c r="W122" s="47"/>
      <c r="AA122" s="47" t="str">
        <f t="shared" si="4"/>
        <v>=</v>
      </c>
    </row>
    <row r="123" spans="1:27" x14ac:dyDescent="0.3">
      <c r="A123" s="108"/>
      <c r="B123" s="106"/>
      <c r="C123" s="47"/>
      <c r="D123" s="47"/>
      <c r="E123" s="107" t="str">
        <f>IF(Dades!E911="","",Dades!E911)</f>
        <v/>
      </c>
      <c r="F123" s="165">
        <f>IF(E123="",0,Dades!J911)</f>
        <v>0</v>
      </c>
      <c r="G123" s="165">
        <f>IF(E123="",0,Dades!N911+Dades!R911+Dades!V911)</f>
        <v>0</v>
      </c>
      <c r="H123" s="165">
        <f>IF(E123="",0,Dades!Z911)</f>
        <v>0</v>
      </c>
      <c r="I123" s="605">
        <f>IF(E123="",0,(DSUM('1.4_Emisiones fugitivas'!$E$14:$O$36,"emissions",'4.1_Resultados Balears'!AA$53:AA123)+DSUM('1.4_Emisiones fugitivas'!$E$48:$N$58,"emissions",'4.1_Resultados Balears'!AA$53:AA123))-SUM(I$54:I122))</f>
        <v>0</v>
      </c>
      <c r="J123" s="605"/>
      <c r="K123" s="605">
        <f>IF(E123="",0,Dades!AD911)</f>
        <v>0</v>
      </c>
      <c r="L123" s="605"/>
      <c r="M123" s="605">
        <f t="shared" si="5"/>
        <v>0</v>
      </c>
      <c r="N123" s="606"/>
      <c r="O123" s="165">
        <f>IF(E123="",0,DSUM('2.1_Categoría 2 Balears'!$E$17:$J$39,"emissions",'4.1_Resultados Balears'!AA$53:AA123)+DSUM('2.1_Categoría 2 Balears'!$E$47:$K$67,"emissions",'4.1_Resultados Balears'!AA$53:AA123)-SUM(O$54:O122))</f>
        <v>0</v>
      </c>
      <c r="P123" s="165">
        <f>IF(E123="",0,DSUM('2.1_Categoría 2 Balears'!$E$75:$J$95,"emissions",'4.1_Resultados Balears'!AA$53:AA123)-SUM(P$54:P122))</f>
        <v>0</v>
      </c>
      <c r="Q123" s="605">
        <f t="shared" si="6"/>
        <v>0</v>
      </c>
      <c r="R123" s="606"/>
      <c r="S123" s="606">
        <f t="shared" si="7"/>
        <v>0</v>
      </c>
      <c r="T123" s="606"/>
      <c r="U123" s="606"/>
      <c r="V123" s="47"/>
      <c r="W123" s="47"/>
      <c r="AA123" s="47" t="str">
        <f t="shared" si="4"/>
        <v>=</v>
      </c>
    </row>
    <row r="124" spans="1:27" x14ac:dyDescent="0.3">
      <c r="A124" s="108"/>
      <c r="B124" s="106"/>
      <c r="C124" s="47"/>
      <c r="D124" s="47"/>
      <c r="E124" s="107" t="str">
        <f>IF(Dades!E912="","",Dades!E912)</f>
        <v/>
      </c>
      <c r="F124" s="165">
        <f>IF(E124="",0,Dades!J912)</f>
        <v>0</v>
      </c>
      <c r="G124" s="165">
        <f>IF(E124="",0,Dades!N912+Dades!R912+Dades!V912)</f>
        <v>0</v>
      </c>
      <c r="H124" s="165">
        <f>IF(E124="",0,Dades!Z912)</f>
        <v>0</v>
      </c>
      <c r="I124" s="605">
        <f>IF(E124="",0,(DSUM('1.4_Emisiones fugitivas'!$E$14:$O$36,"emissions",'4.1_Resultados Balears'!AA$53:AA124)+DSUM('1.4_Emisiones fugitivas'!$E$48:$N$58,"emissions",'4.1_Resultados Balears'!AA$53:AA124))-SUM(I$54:I123))</f>
        <v>0</v>
      </c>
      <c r="J124" s="605"/>
      <c r="K124" s="605">
        <f>IF(E124="",0,Dades!AD912)</f>
        <v>0</v>
      </c>
      <c r="L124" s="605"/>
      <c r="M124" s="605">
        <f t="shared" si="5"/>
        <v>0</v>
      </c>
      <c r="N124" s="606"/>
      <c r="O124" s="165">
        <f>IF(E124="",0,DSUM('2.1_Categoría 2 Balears'!$E$17:$J$39,"emissions",'4.1_Resultados Balears'!AA$53:AA124)+DSUM('2.1_Categoría 2 Balears'!$E$47:$K$67,"emissions",'4.1_Resultados Balears'!AA$53:AA124)-SUM(O$54:O123))</f>
        <v>0</v>
      </c>
      <c r="P124" s="165">
        <f>IF(E124="",0,DSUM('2.1_Categoría 2 Balears'!$E$75:$J$95,"emissions",'4.1_Resultados Balears'!AA$53:AA124)-SUM(P$54:P123))</f>
        <v>0</v>
      </c>
      <c r="Q124" s="605">
        <f t="shared" si="6"/>
        <v>0</v>
      </c>
      <c r="R124" s="606"/>
      <c r="S124" s="606">
        <f t="shared" si="7"/>
        <v>0</v>
      </c>
      <c r="T124" s="606"/>
      <c r="U124" s="606"/>
      <c r="V124" s="47"/>
      <c r="W124" s="47"/>
      <c r="AA124" s="47" t="str">
        <f t="shared" si="4"/>
        <v>=</v>
      </c>
    </row>
    <row r="125" spans="1:27" x14ac:dyDescent="0.3">
      <c r="A125" s="108"/>
      <c r="B125" s="106"/>
      <c r="C125" s="47"/>
      <c r="D125" s="47"/>
      <c r="E125" s="107" t="str">
        <f>IF(Dades!E913="","",Dades!E913)</f>
        <v/>
      </c>
      <c r="F125" s="165">
        <f>IF(E125="",0,Dades!J913)</f>
        <v>0</v>
      </c>
      <c r="G125" s="165">
        <f>IF(E125="",0,Dades!N913+Dades!R913+Dades!V913)</f>
        <v>0</v>
      </c>
      <c r="H125" s="165">
        <f>IF(E125="",0,Dades!Z913)</f>
        <v>0</v>
      </c>
      <c r="I125" s="605">
        <f>IF(E125="",0,(DSUM('1.4_Emisiones fugitivas'!$E$14:$O$36,"emissions",'4.1_Resultados Balears'!AA$53:AA125)+DSUM('1.4_Emisiones fugitivas'!$E$48:$N$58,"emissions",'4.1_Resultados Balears'!AA$53:AA125))-SUM(I$54:I124))</f>
        <v>0</v>
      </c>
      <c r="J125" s="605"/>
      <c r="K125" s="605">
        <f>IF(E125="",0,Dades!AD913)</f>
        <v>0</v>
      </c>
      <c r="L125" s="605"/>
      <c r="M125" s="605">
        <f t="shared" si="5"/>
        <v>0</v>
      </c>
      <c r="N125" s="606"/>
      <c r="O125" s="165">
        <f>IF(E125="",0,DSUM('2.1_Categoría 2 Balears'!$E$17:$J$39,"emissions",'4.1_Resultados Balears'!AA$53:AA125)+DSUM('2.1_Categoría 2 Balears'!$E$47:$K$67,"emissions",'4.1_Resultados Balears'!AA$53:AA125)-SUM(O$54:O124))</f>
        <v>0</v>
      </c>
      <c r="P125" s="165">
        <f>IF(E125="",0,DSUM('2.1_Categoría 2 Balears'!$E$75:$J$95,"emissions",'4.1_Resultados Balears'!AA$53:AA125)-SUM(P$54:P124))</f>
        <v>0</v>
      </c>
      <c r="Q125" s="605">
        <f t="shared" si="6"/>
        <v>0</v>
      </c>
      <c r="R125" s="606"/>
      <c r="S125" s="606">
        <f t="shared" si="7"/>
        <v>0</v>
      </c>
      <c r="T125" s="606"/>
      <c r="U125" s="606"/>
      <c r="V125" s="47"/>
      <c r="W125" s="47"/>
      <c r="AA125" s="47" t="str">
        <f t="shared" si="4"/>
        <v>=</v>
      </c>
    </row>
    <row r="126" spans="1:27" ht="16.5" customHeight="1" x14ac:dyDescent="0.3">
      <c r="A126" s="108"/>
      <c r="B126" s="106"/>
      <c r="C126" s="47"/>
      <c r="D126" s="47"/>
      <c r="E126" s="107" t="str">
        <f>IF(Dades!E914="","",Dades!E914)</f>
        <v/>
      </c>
      <c r="F126" s="165">
        <f>IF(E126="",0,Dades!J914)</f>
        <v>0</v>
      </c>
      <c r="G126" s="165">
        <f>IF(E126="",0,Dades!N914+Dades!R914+Dades!V914)</f>
        <v>0</v>
      </c>
      <c r="H126" s="165">
        <f>IF(E126="",0,Dades!Z914)</f>
        <v>0</v>
      </c>
      <c r="I126" s="605">
        <f>IF(E126="",0,(DSUM('1.4_Emisiones fugitivas'!$E$14:$O$36,"emissions",'4.1_Resultados Balears'!AA$53:AA126)+DSUM('1.4_Emisiones fugitivas'!$E$48:$N$58,"emissions",'4.1_Resultados Balears'!AA$53:AA126))-SUM(I$54:I125))</f>
        <v>0</v>
      </c>
      <c r="J126" s="605"/>
      <c r="K126" s="605">
        <f>IF(E126="",0,Dades!AD914)</f>
        <v>0</v>
      </c>
      <c r="L126" s="605"/>
      <c r="M126" s="605">
        <f t="shared" si="5"/>
        <v>0</v>
      </c>
      <c r="N126" s="606"/>
      <c r="O126" s="165">
        <f>IF(E126="",0,DSUM('2.1_Categoría 2 Balears'!$E$17:$J$39,"emissions",'4.1_Resultados Balears'!AA$53:AA126)+DSUM('2.1_Categoría 2 Balears'!$E$47:$K$67,"emissions",'4.1_Resultados Balears'!AA$53:AA126)-SUM(O$54:O125))</f>
        <v>0</v>
      </c>
      <c r="P126" s="165">
        <f>IF(E126="",0,DSUM('2.1_Categoría 2 Balears'!$E$75:$J$95,"emissions",'4.1_Resultados Balears'!AA$53:AA126)-SUM(P$54:P125))</f>
        <v>0</v>
      </c>
      <c r="Q126" s="605">
        <f t="shared" si="6"/>
        <v>0</v>
      </c>
      <c r="R126" s="606"/>
      <c r="S126" s="606">
        <f t="shared" si="7"/>
        <v>0</v>
      </c>
      <c r="T126" s="606"/>
      <c r="U126" s="606"/>
      <c r="V126" s="47"/>
      <c r="W126" s="47"/>
      <c r="AA126" s="47" t="str">
        <f t="shared" si="4"/>
        <v>=</v>
      </c>
    </row>
    <row r="127" spans="1:27" ht="16.5" customHeight="1" x14ac:dyDescent="0.3">
      <c r="A127" s="108"/>
      <c r="B127" s="106"/>
      <c r="C127" s="47"/>
      <c r="D127" s="47"/>
      <c r="E127" s="107" t="str">
        <f>IF(Dades!E915="","",Dades!E915)</f>
        <v/>
      </c>
      <c r="F127" s="165">
        <f>IF(E127="",0,Dades!J915)</f>
        <v>0</v>
      </c>
      <c r="G127" s="165">
        <f>IF(E127="",0,Dades!N915+Dades!R915+Dades!V915)</f>
        <v>0</v>
      </c>
      <c r="H127" s="165">
        <f>IF(E127="",0,Dades!Z915)</f>
        <v>0</v>
      </c>
      <c r="I127" s="605">
        <f>IF(E127="",0,(DSUM('1.4_Emisiones fugitivas'!$E$14:$O$36,"emissions",'4.1_Resultados Balears'!AA$53:AA127)+DSUM('1.4_Emisiones fugitivas'!$E$48:$N$58,"emissions",'4.1_Resultados Balears'!AA$53:AA127))-SUM(I$54:I126))</f>
        <v>0</v>
      </c>
      <c r="J127" s="605"/>
      <c r="K127" s="605">
        <f>IF(E127="",0,Dades!AD915)</f>
        <v>0</v>
      </c>
      <c r="L127" s="605"/>
      <c r="M127" s="605">
        <f t="shared" si="5"/>
        <v>0</v>
      </c>
      <c r="N127" s="606"/>
      <c r="O127" s="165">
        <f>IF(E127="",0,DSUM('2.1_Categoría 2 Balears'!$E$17:$J$39,"emissions",'4.1_Resultados Balears'!AA$53:AA127)+DSUM('2.1_Categoría 2 Balears'!$E$47:$K$67,"emissions",'4.1_Resultados Balears'!AA$53:AA127)-SUM(O$54:O126))</f>
        <v>0</v>
      </c>
      <c r="P127" s="165">
        <f>IF(E127="",0,DSUM('2.1_Categoría 2 Balears'!$E$75:$J$95,"emissions",'4.1_Resultados Balears'!AA$53:AA127)-SUM(P$54:P126))</f>
        <v>0</v>
      </c>
      <c r="Q127" s="605">
        <f t="shared" si="6"/>
        <v>0</v>
      </c>
      <c r="R127" s="606"/>
      <c r="S127" s="606">
        <f t="shared" si="7"/>
        <v>0</v>
      </c>
      <c r="T127" s="606"/>
      <c r="U127" s="606"/>
      <c r="V127" s="47"/>
      <c r="W127" s="47"/>
      <c r="AA127" s="47" t="str">
        <f t="shared" si="4"/>
        <v>=</v>
      </c>
    </row>
    <row r="128" spans="1:27" ht="16.5" customHeight="1" x14ac:dyDescent="0.3">
      <c r="A128" s="108"/>
      <c r="B128" s="106"/>
      <c r="C128" s="47"/>
      <c r="D128" s="47"/>
      <c r="E128" s="107" t="str">
        <f>IF(Dades!E916="","",Dades!E916)</f>
        <v/>
      </c>
      <c r="F128" s="165">
        <f>IF(E128="",0,Dades!J916)</f>
        <v>0</v>
      </c>
      <c r="G128" s="165">
        <f>IF(E128="",0,Dades!N916+Dades!R916+Dades!V916)</f>
        <v>0</v>
      </c>
      <c r="H128" s="165">
        <f>IF(E128="",0,Dades!Z916)</f>
        <v>0</v>
      </c>
      <c r="I128" s="605">
        <f>IF(E128="",0,(DSUM('1.4_Emisiones fugitivas'!$E$14:$O$36,"emissions",'4.1_Resultados Balears'!AA$53:AA128)+DSUM('1.4_Emisiones fugitivas'!$E$48:$N$58,"emissions",'4.1_Resultados Balears'!AA$53:AA128))-SUM(I$54:I127))</f>
        <v>0</v>
      </c>
      <c r="J128" s="605"/>
      <c r="K128" s="605">
        <f>IF(E128="",0,Dades!AD916)</f>
        <v>0</v>
      </c>
      <c r="L128" s="605"/>
      <c r="M128" s="605">
        <f t="shared" si="5"/>
        <v>0</v>
      </c>
      <c r="N128" s="606"/>
      <c r="O128" s="165">
        <f>IF(E128="",0,DSUM('2.1_Categoría 2 Balears'!$E$17:$J$39,"emissions",'4.1_Resultados Balears'!AA$53:AA128)+DSUM('2.1_Categoría 2 Balears'!$E$47:$K$67,"emissions",'4.1_Resultados Balears'!AA$53:AA128)-SUM(O$54:O127))</f>
        <v>0</v>
      </c>
      <c r="P128" s="165">
        <f>IF(E128="",0,DSUM('2.1_Categoría 2 Balears'!$E$75:$J$95,"emissions",'4.1_Resultados Balears'!AA$53:AA128)-SUM(P$54:P127))</f>
        <v>0</v>
      </c>
      <c r="Q128" s="605">
        <f t="shared" si="6"/>
        <v>0</v>
      </c>
      <c r="R128" s="606"/>
      <c r="S128" s="606">
        <f t="shared" si="7"/>
        <v>0</v>
      </c>
      <c r="T128" s="606"/>
      <c r="U128" s="606"/>
      <c r="V128" s="47"/>
      <c r="W128" s="47"/>
      <c r="AA128" s="47" t="str">
        <f t="shared" si="4"/>
        <v>=</v>
      </c>
    </row>
    <row r="129" spans="1:27" ht="16.5" customHeight="1" x14ac:dyDescent="0.3">
      <c r="A129" s="108"/>
      <c r="B129" s="106"/>
      <c r="C129" s="47"/>
      <c r="D129" s="47"/>
      <c r="E129" s="107" t="str">
        <f>IF(Dades!E917="","",Dades!E917)</f>
        <v/>
      </c>
      <c r="F129" s="165">
        <f>IF(E129="",0,Dades!J917)</f>
        <v>0</v>
      </c>
      <c r="G129" s="165">
        <f>IF(E129="",0,Dades!N917+Dades!R917+Dades!V917)</f>
        <v>0</v>
      </c>
      <c r="H129" s="165">
        <f>IF(E129="",0,Dades!Z917)</f>
        <v>0</v>
      </c>
      <c r="I129" s="605">
        <f>IF(E129="",0,(DSUM('1.4_Emisiones fugitivas'!$E$14:$O$36,"emissions",'4.1_Resultados Balears'!AA$53:AA129)+DSUM('1.4_Emisiones fugitivas'!$E$48:$N$58,"emissions",'4.1_Resultados Balears'!AA$53:AA129))-SUM(I$54:I128))</f>
        <v>0</v>
      </c>
      <c r="J129" s="605"/>
      <c r="K129" s="605">
        <f>IF(E129="",0,Dades!AD917)</f>
        <v>0</v>
      </c>
      <c r="L129" s="605"/>
      <c r="M129" s="605">
        <f t="shared" si="5"/>
        <v>0</v>
      </c>
      <c r="N129" s="606"/>
      <c r="O129" s="165">
        <f>IF(E129="",0,DSUM('2.1_Categoría 2 Balears'!$E$17:$J$39,"emissions",'4.1_Resultados Balears'!AA$53:AA129)+DSUM('2.1_Categoría 2 Balears'!$E$47:$K$67,"emissions",'4.1_Resultados Balears'!AA$53:AA129)-SUM(O$54:O128))</f>
        <v>0</v>
      </c>
      <c r="P129" s="165">
        <f>IF(E129="",0,DSUM('2.1_Categoría 2 Balears'!$E$75:$J$95,"emissions",'4.1_Resultados Balears'!AA$53:AA129)-SUM(P$54:P128))</f>
        <v>0</v>
      </c>
      <c r="Q129" s="605">
        <f t="shared" si="6"/>
        <v>0</v>
      </c>
      <c r="R129" s="606"/>
      <c r="S129" s="606">
        <f t="shared" si="7"/>
        <v>0</v>
      </c>
      <c r="T129" s="606"/>
      <c r="U129" s="606"/>
      <c r="V129" s="47"/>
      <c r="W129" s="47"/>
      <c r="AA129" s="47" t="str">
        <f t="shared" si="4"/>
        <v>=</v>
      </c>
    </row>
    <row r="130" spans="1:27" ht="16.5" customHeight="1" x14ac:dyDescent="0.3">
      <c r="A130" s="108"/>
      <c r="B130" s="106"/>
      <c r="C130" s="47"/>
      <c r="D130" s="47"/>
      <c r="E130" s="107" t="str">
        <f>IF(Dades!E918="","",Dades!E918)</f>
        <v/>
      </c>
      <c r="F130" s="165">
        <f>IF(E130="",0,Dades!J918)</f>
        <v>0</v>
      </c>
      <c r="G130" s="165">
        <f>IF(E130="",0,Dades!N918+Dades!R918+Dades!V918)</f>
        <v>0</v>
      </c>
      <c r="H130" s="165">
        <f>IF(E130="",0,Dades!Z918)</f>
        <v>0</v>
      </c>
      <c r="I130" s="605">
        <f>IF(E130="",0,(DSUM('1.4_Emisiones fugitivas'!$E$14:$O$36,"emissions",'4.1_Resultados Balears'!AA$53:AA130)+DSUM('1.4_Emisiones fugitivas'!$E$48:$N$58,"emissions",'4.1_Resultados Balears'!AA$53:AA130))-SUM(I$54:I129))</f>
        <v>0</v>
      </c>
      <c r="J130" s="605"/>
      <c r="K130" s="605">
        <f>IF(E130="",0,Dades!AD918)</f>
        <v>0</v>
      </c>
      <c r="L130" s="605"/>
      <c r="M130" s="605">
        <f t="shared" si="5"/>
        <v>0</v>
      </c>
      <c r="N130" s="606"/>
      <c r="O130" s="165">
        <f>IF(E130="",0,DSUM('2.1_Categoría 2 Balears'!$E$17:$J$39,"emissions",'4.1_Resultados Balears'!AA$53:AA130)+DSUM('2.1_Categoría 2 Balears'!$E$47:$K$67,"emissions",'4.1_Resultados Balears'!AA$53:AA130)-SUM(O$54:O129))</f>
        <v>0</v>
      </c>
      <c r="P130" s="165">
        <f>IF(E130="",0,DSUM('2.1_Categoría 2 Balears'!$E$75:$J$95,"emissions",'4.1_Resultados Balears'!AA$53:AA130)-SUM(P$54:P129))</f>
        <v>0</v>
      </c>
      <c r="Q130" s="605">
        <f t="shared" si="6"/>
        <v>0</v>
      </c>
      <c r="R130" s="606"/>
      <c r="S130" s="606">
        <f t="shared" si="7"/>
        <v>0</v>
      </c>
      <c r="T130" s="606"/>
      <c r="U130" s="606"/>
      <c r="V130" s="47"/>
      <c r="W130" s="47"/>
      <c r="AA130" s="47" t="str">
        <f t="shared" si="4"/>
        <v>=</v>
      </c>
    </row>
    <row r="131" spans="1:27" x14ac:dyDescent="0.3">
      <c r="A131" s="108"/>
      <c r="B131" s="106"/>
      <c r="C131" s="47"/>
      <c r="D131" s="47"/>
      <c r="E131" s="107" t="str">
        <f>IF(Dades!E919="","",Dades!E919)</f>
        <v/>
      </c>
      <c r="F131" s="165">
        <f>IF(E131="",0,Dades!J919)</f>
        <v>0</v>
      </c>
      <c r="G131" s="165">
        <f>IF(E131="",0,Dades!N919+Dades!R919+Dades!V919)</f>
        <v>0</v>
      </c>
      <c r="H131" s="165">
        <f>IF(E131="",0,Dades!Z919)</f>
        <v>0</v>
      </c>
      <c r="I131" s="605">
        <f>IF(E131="",0,(DSUM('1.4_Emisiones fugitivas'!$E$14:$O$36,"emissions",'4.1_Resultados Balears'!AA$53:AA131)+DSUM('1.4_Emisiones fugitivas'!$E$48:$N$58,"emissions",'4.1_Resultados Balears'!AA$53:AA131))-SUM(I$54:I130))</f>
        <v>0</v>
      </c>
      <c r="J131" s="605"/>
      <c r="K131" s="605">
        <f>IF(E131="",0,Dades!AD919)</f>
        <v>0</v>
      </c>
      <c r="L131" s="605"/>
      <c r="M131" s="605">
        <f t="shared" si="5"/>
        <v>0</v>
      </c>
      <c r="N131" s="606"/>
      <c r="O131" s="165">
        <f>IF(E131="",0,DSUM('2.1_Categoría 2 Balears'!$E$17:$J$39,"emissions",'4.1_Resultados Balears'!AA$53:AA131)+DSUM('2.1_Categoría 2 Balears'!$E$47:$K$67,"emissions",'4.1_Resultados Balears'!AA$53:AA131)-SUM(O$54:O130))</f>
        <v>0</v>
      </c>
      <c r="P131" s="165">
        <f>IF(E131="",0,DSUM('2.1_Categoría 2 Balears'!$E$75:$J$95,"emissions",'4.1_Resultados Balears'!AA$53:AA131)-SUM(P$54:P130))</f>
        <v>0</v>
      </c>
      <c r="Q131" s="605">
        <f t="shared" si="6"/>
        <v>0</v>
      </c>
      <c r="R131" s="606"/>
      <c r="S131" s="606">
        <f t="shared" si="7"/>
        <v>0</v>
      </c>
      <c r="T131" s="606"/>
      <c r="U131" s="606"/>
      <c r="V131" s="47"/>
      <c r="W131" s="47"/>
      <c r="AA131" s="47" t="str">
        <f t="shared" si="4"/>
        <v>=</v>
      </c>
    </row>
    <row r="132" spans="1:27" ht="16.5" customHeight="1" x14ac:dyDescent="0.3">
      <c r="A132" s="108"/>
      <c r="B132" s="106"/>
      <c r="C132" s="47"/>
      <c r="D132" s="47"/>
      <c r="E132" s="107" t="str">
        <f>IF(Dades!E920="","",Dades!E920)</f>
        <v/>
      </c>
      <c r="F132" s="165">
        <f>IF(E132="",0,Dades!J920)</f>
        <v>0</v>
      </c>
      <c r="G132" s="165">
        <f>IF(E132="",0,Dades!N920+Dades!R920+Dades!V920)</f>
        <v>0</v>
      </c>
      <c r="H132" s="165">
        <f>IF(E132="",0,Dades!Z920)</f>
        <v>0</v>
      </c>
      <c r="I132" s="605">
        <f>IF(E132="",0,(DSUM('1.4_Emisiones fugitivas'!$E$14:$O$36,"emissions",'4.1_Resultados Balears'!AA$53:AA132)+DSUM('1.4_Emisiones fugitivas'!$E$48:$N$58,"emissions",'4.1_Resultados Balears'!AA$53:AA132))-SUM(I$54:I131))</f>
        <v>0</v>
      </c>
      <c r="J132" s="605"/>
      <c r="K132" s="605">
        <f>IF(E132="",0,Dades!AD920)</f>
        <v>0</v>
      </c>
      <c r="L132" s="605"/>
      <c r="M132" s="605">
        <f t="shared" si="5"/>
        <v>0</v>
      </c>
      <c r="N132" s="606"/>
      <c r="O132" s="165">
        <f>IF(E132="",0,DSUM('2.1_Categoría 2 Balears'!$E$17:$J$39,"emissions",'4.1_Resultados Balears'!AA$53:AA132)+DSUM('2.1_Categoría 2 Balears'!$E$47:$K$67,"emissions",'4.1_Resultados Balears'!AA$53:AA132)-SUM(O$54:O131))</f>
        <v>0</v>
      </c>
      <c r="P132" s="165">
        <f>IF(E132="",0,DSUM('2.1_Categoría 2 Balears'!$E$75:$J$95,"emissions",'4.1_Resultados Balears'!AA$53:AA132)-SUM(P$54:P131))</f>
        <v>0</v>
      </c>
      <c r="Q132" s="605">
        <f t="shared" si="6"/>
        <v>0</v>
      </c>
      <c r="R132" s="606"/>
      <c r="S132" s="606">
        <f t="shared" si="7"/>
        <v>0</v>
      </c>
      <c r="T132" s="606"/>
      <c r="U132" s="606"/>
      <c r="V132" s="47"/>
      <c r="W132" s="47"/>
      <c r="AA132" s="47" t="str">
        <f t="shared" si="4"/>
        <v>=</v>
      </c>
    </row>
    <row r="133" spans="1:27" x14ac:dyDescent="0.3">
      <c r="A133" s="108"/>
      <c r="B133" s="106"/>
      <c r="C133" s="47"/>
      <c r="D133" s="47"/>
      <c r="E133" s="107" t="str">
        <f>IF(Dades!E921="","",Dades!E921)</f>
        <v/>
      </c>
      <c r="F133" s="165">
        <f>IF(E133="",0,Dades!J921)</f>
        <v>0</v>
      </c>
      <c r="G133" s="165">
        <f>IF(E133="",0,Dades!N921+Dades!R921+Dades!V921)</f>
        <v>0</v>
      </c>
      <c r="H133" s="165">
        <f>IF(E133="",0,Dades!Z921)</f>
        <v>0</v>
      </c>
      <c r="I133" s="605">
        <f>IF(E133="",0,(DSUM('1.4_Emisiones fugitivas'!$E$14:$O$36,"emissions",'4.1_Resultados Balears'!AA$53:AA133)+DSUM('1.4_Emisiones fugitivas'!$E$48:$N$58,"emissions",'4.1_Resultados Balears'!AA$53:AA133))-SUM(I$54:I132))</f>
        <v>0</v>
      </c>
      <c r="J133" s="605"/>
      <c r="K133" s="605">
        <f>IF(E133="",0,Dades!AD921)</f>
        <v>0</v>
      </c>
      <c r="L133" s="605"/>
      <c r="M133" s="605">
        <f t="shared" si="5"/>
        <v>0</v>
      </c>
      <c r="N133" s="606"/>
      <c r="O133" s="165">
        <f>IF(E133="",0,DSUM('2.1_Categoría 2 Balears'!$E$17:$J$39,"emissions",'4.1_Resultados Balears'!AA$53:AA133)+DSUM('2.1_Categoría 2 Balears'!$E$47:$K$67,"emissions",'4.1_Resultados Balears'!AA$53:AA133)-SUM(O$54:O132))</f>
        <v>0</v>
      </c>
      <c r="P133" s="165">
        <f>IF(E133="",0,DSUM('2.1_Categoría 2 Balears'!$E$75:$J$95,"emissions",'4.1_Resultados Balears'!AA$53:AA133)-SUM(P$54:P132))</f>
        <v>0</v>
      </c>
      <c r="Q133" s="605">
        <f t="shared" si="6"/>
        <v>0</v>
      </c>
      <c r="R133" s="606"/>
      <c r="S133" s="606">
        <f t="shared" si="7"/>
        <v>0</v>
      </c>
      <c r="T133" s="606"/>
      <c r="U133" s="606"/>
      <c r="V133" s="47"/>
      <c r="W133" s="47"/>
      <c r="AA133" s="47" t="str">
        <f t="shared" si="4"/>
        <v>=</v>
      </c>
    </row>
    <row r="134" spans="1:27" x14ac:dyDescent="0.3">
      <c r="A134" s="108"/>
      <c r="B134" s="106"/>
      <c r="C134" s="47"/>
      <c r="D134" s="47"/>
      <c r="E134" s="107" t="str">
        <f>IF(Dades!E922="","",Dades!E922)</f>
        <v/>
      </c>
      <c r="F134" s="165">
        <f>IF(E134="",0,Dades!J922)</f>
        <v>0</v>
      </c>
      <c r="G134" s="165">
        <f>IF(E134="",0,Dades!N922+Dades!R922+Dades!V922)</f>
        <v>0</v>
      </c>
      <c r="H134" s="165">
        <f>IF(E134="",0,Dades!Z922)</f>
        <v>0</v>
      </c>
      <c r="I134" s="605">
        <f>IF(E134="",0,(DSUM('1.4_Emisiones fugitivas'!$E$14:$O$36,"emissions",'4.1_Resultados Balears'!AA$53:AA134)+DSUM('1.4_Emisiones fugitivas'!$E$48:$N$58,"emissions",'4.1_Resultados Balears'!AA$53:AA134))-SUM(I$54:I133))</f>
        <v>0</v>
      </c>
      <c r="J134" s="605"/>
      <c r="K134" s="605">
        <f>IF(E134="",0,Dades!AD922)</f>
        <v>0</v>
      </c>
      <c r="L134" s="605"/>
      <c r="M134" s="605">
        <f t="shared" si="5"/>
        <v>0</v>
      </c>
      <c r="N134" s="606"/>
      <c r="O134" s="165">
        <f>IF(E134="",0,DSUM('2.1_Categoría 2 Balears'!$E$17:$J$39,"emissions",'4.1_Resultados Balears'!AA$53:AA134)+DSUM('2.1_Categoría 2 Balears'!$E$47:$K$67,"emissions",'4.1_Resultados Balears'!AA$53:AA134)-SUM(O$54:O133))</f>
        <v>0</v>
      </c>
      <c r="P134" s="165">
        <f>IF(E134="",0,DSUM('2.1_Categoría 2 Balears'!$E$75:$J$95,"emissions",'4.1_Resultados Balears'!AA$53:AA134)-SUM(P$54:P133))</f>
        <v>0</v>
      </c>
      <c r="Q134" s="605">
        <f t="shared" si="6"/>
        <v>0</v>
      </c>
      <c r="R134" s="606"/>
      <c r="S134" s="606">
        <f t="shared" si="7"/>
        <v>0</v>
      </c>
      <c r="T134" s="606"/>
      <c r="U134" s="606"/>
      <c r="V134" s="47"/>
      <c r="W134" s="47"/>
      <c r="AA134" s="47" t="str">
        <f t="shared" si="4"/>
        <v>=</v>
      </c>
    </row>
    <row r="135" spans="1:27" x14ac:dyDescent="0.3">
      <c r="A135" s="108"/>
      <c r="B135" s="106"/>
      <c r="C135" s="47"/>
      <c r="D135" s="47"/>
      <c r="E135" s="107" t="str">
        <f>IF(Dades!E923="","",Dades!E923)</f>
        <v/>
      </c>
      <c r="F135" s="165">
        <f>IF(E135="",0,Dades!J923)</f>
        <v>0</v>
      </c>
      <c r="G135" s="165">
        <f>IF(E135="",0,Dades!N923+Dades!R923+Dades!V923)</f>
        <v>0</v>
      </c>
      <c r="H135" s="165">
        <f>IF(E135="",0,Dades!Z923)</f>
        <v>0</v>
      </c>
      <c r="I135" s="605">
        <f>IF(E135="",0,(DSUM('1.4_Emisiones fugitivas'!$E$14:$O$36,"emissions",'4.1_Resultados Balears'!AA$53:AA135)+DSUM('1.4_Emisiones fugitivas'!$E$48:$N$58,"emissions",'4.1_Resultados Balears'!AA$53:AA135))-SUM(I$54:I134))</f>
        <v>0</v>
      </c>
      <c r="J135" s="605"/>
      <c r="K135" s="605">
        <f>IF(E135="",0,Dades!AD923)</f>
        <v>0</v>
      </c>
      <c r="L135" s="605"/>
      <c r="M135" s="605">
        <f t="shared" si="5"/>
        <v>0</v>
      </c>
      <c r="N135" s="606"/>
      <c r="O135" s="165">
        <f>IF(E135="",0,DSUM('2.1_Categoría 2 Balears'!$E$17:$J$39,"emissions",'4.1_Resultados Balears'!AA$53:AA135)+DSUM('2.1_Categoría 2 Balears'!$E$47:$K$67,"emissions",'4.1_Resultados Balears'!AA$53:AA135)-SUM(O$54:O134))</f>
        <v>0</v>
      </c>
      <c r="P135" s="165">
        <f>IF(E135="",0,DSUM('2.1_Categoría 2 Balears'!$E$75:$J$95,"emissions",'4.1_Resultados Balears'!AA$53:AA135)-SUM(P$54:P134))</f>
        <v>0</v>
      </c>
      <c r="Q135" s="605">
        <f t="shared" si="6"/>
        <v>0</v>
      </c>
      <c r="R135" s="606"/>
      <c r="S135" s="606">
        <f t="shared" si="7"/>
        <v>0</v>
      </c>
      <c r="T135" s="606"/>
      <c r="U135" s="606"/>
      <c r="V135" s="47"/>
      <c r="W135" s="47"/>
      <c r="AA135" s="47" t="str">
        <f t="shared" si="4"/>
        <v>=</v>
      </c>
    </row>
    <row r="136" spans="1:27" x14ac:dyDescent="0.3">
      <c r="A136" s="108"/>
      <c r="B136" s="106"/>
      <c r="C136" s="47"/>
      <c r="D136" s="47"/>
      <c r="E136" s="107" t="str">
        <f>IF(Dades!E924="","",Dades!E924)</f>
        <v/>
      </c>
      <c r="F136" s="165">
        <f>IF(E136="",0,Dades!J924)</f>
        <v>0</v>
      </c>
      <c r="G136" s="165">
        <f>IF(E136="",0,Dades!N924+Dades!R924+Dades!V924)</f>
        <v>0</v>
      </c>
      <c r="H136" s="165">
        <f>IF(E136="",0,Dades!Z924)</f>
        <v>0</v>
      </c>
      <c r="I136" s="605">
        <f>IF(E136="",0,(DSUM('1.4_Emisiones fugitivas'!$E$14:$O$36,"emissions",'4.1_Resultados Balears'!AA$53:AA136)+DSUM('1.4_Emisiones fugitivas'!$E$48:$N$58,"emissions",'4.1_Resultados Balears'!AA$53:AA136))-SUM(I$54:I135))</f>
        <v>0</v>
      </c>
      <c r="J136" s="605"/>
      <c r="K136" s="605">
        <f>IF(E136="",0,Dades!AD924)</f>
        <v>0</v>
      </c>
      <c r="L136" s="605"/>
      <c r="M136" s="605">
        <f t="shared" si="5"/>
        <v>0</v>
      </c>
      <c r="N136" s="606"/>
      <c r="O136" s="165">
        <f>IF(E136="",0,DSUM('2.1_Categoría 2 Balears'!$E$17:$J$39,"emissions",'4.1_Resultados Balears'!AA$53:AA136)+DSUM('2.1_Categoría 2 Balears'!$E$47:$K$67,"emissions",'4.1_Resultados Balears'!AA$53:AA136)-SUM(O$54:O135))</f>
        <v>0</v>
      </c>
      <c r="P136" s="165">
        <f>IF(E136="",0,DSUM('2.1_Categoría 2 Balears'!$E$75:$J$95,"emissions",'4.1_Resultados Balears'!AA$53:AA136)-SUM(P$54:P135))</f>
        <v>0</v>
      </c>
      <c r="Q136" s="605">
        <f t="shared" si="6"/>
        <v>0</v>
      </c>
      <c r="R136" s="606"/>
      <c r="S136" s="606">
        <f t="shared" si="7"/>
        <v>0</v>
      </c>
      <c r="T136" s="606"/>
      <c r="U136" s="606"/>
      <c r="V136" s="47"/>
      <c r="W136" s="47"/>
      <c r="AA136" s="47" t="str">
        <f t="shared" si="4"/>
        <v>=</v>
      </c>
    </row>
    <row r="137" spans="1:27" x14ac:dyDescent="0.3">
      <c r="A137" s="108"/>
      <c r="B137" s="106"/>
      <c r="C137" s="47"/>
      <c r="D137" s="47"/>
      <c r="E137" s="107" t="str">
        <f>IF(Dades!E925="","",Dades!E925)</f>
        <v/>
      </c>
      <c r="F137" s="165">
        <f>IF(E137="",0,Dades!J925)</f>
        <v>0</v>
      </c>
      <c r="G137" s="165">
        <f>IF(E137="",0,Dades!N925+Dades!R925+Dades!V925)</f>
        <v>0</v>
      </c>
      <c r="H137" s="165">
        <f>IF(E137="",0,Dades!Z925)</f>
        <v>0</v>
      </c>
      <c r="I137" s="605">
        <f>IF(E137="",0,(DSUM('1.4_Emisiones fugitivas'!$E$14:$O$36,"emissions",'4.1_Resultados Balears'!AA$53:AA137)+DSUM('1.4_Emisiones fugitivas'!$E$48:$N$58,"emissions",'4.1_Resultados Balears'!AA$53:AA137))-SUM(I$54:I136))</f>
        <v>0</v>
      </c>
      <c r="J137" s="605"/>
      <c r="K137" s="605">
        <f>IF(E137="",0,Dades!AD925)</f>
        <v>0</v>
      </c>
      <c r="L137" s="605"/>
      <c r="M137" s="605">
        <f t="shared" si="5"/>
        <v>0</v>
      </c>
      <c r="N137" s="606"/>
      <c r="O137" s="165">
        <f>IF(E137="",0,DSUM('2.1_Categoría 2 Balears'!$E$17:$J$39,"emissions",'4.1_Resultados Balears'!AA$53:AA137)+DSUM('2.1_Categoría 2 Balears'!$E$47:$K$67,"emissions",'4.1_Resultados Balears'!AA$53:AA137)-SUM(O$54:O136))</f>
        <v>0</v>
      </c>
      <c r="P137" s="165">
        <f>IF(E137="",0,DSUM('2.1_Categoría 2 Balears'!$E$75:$J$95,"emissions",'4.1_Resultados Balears'!AA$53:AA137)-SUM(P$54:P136))</f>
        <v>0</v>
      </c>
      <c r="Q137" s="605">
        <f t="shared" si="6"/>
        <v>0</v>
      </c>
      <c r="R137" s="606"/>
      <c r="S137" s="606">
        <f t="shared" si="7"/>
        <v>0</v>
      </c>
      <c r="T137" s="606"/>
      <c r="U137" s="606"/>
      <c r="V137" s="47"/>
      <c r="W137" s="47"/>
      <c r="AA137" s="47" t="str">
        <f t="shared" si="4"/>
        <v>=</v>
      </c>
    </row>
    <row r="138" spans="1:27" ht="16.5" customHeight="1" x14ac:dyDescent="0.3">
      <c r="A138" s="108"/>
      <c r="B138" s="106"/>
      <c r="C138" s="47"/>
      <c r="D138" s="47"/>
      <c r="E138" s="107" t="str">
        <f>IF(Dades!E926="","",Dades!E926)</f>
        <v/>
      </c>
      <c r="F138" s="165">
        <f>IF(E138="",0,Dades!J926)</f>
        <v>0</v>
      </c>
      <c r="G138" s="165">
        <f>IF(E138="",0,Dades!N926+Dades!R926+Dades!V926)</f>
        <v>0</v>
      </c>
      <c r="H138" s="165">
        <f>IF(E138="",0,Dades!Z926)</f>
        <v>0</v>
      </c>
      <c r="I138" s="605">
        <f>IF(E138="",0,(DSUM('1.4_Emisiones fugitivas'!$E$14:$O$36,"emissions",'4.1_Resultados Balears'!AA$53:AA138)+DSUM('1.4_Emisiones fugitivas'!$E$48:$N$58,"emissions",'4.1_Resultados Balears'!AA$53:AA138))-SUM(I$54:I137))</f>
        <v>0</v>
      </c>
      <c r="J138" s="605"/>
      <c r="K138" s="605">
        <f>IF(E138="",0,Dades!AD926)</f>
        <v>0</v>
      </c>
      <c r="L138" s="605"/>
      <c r="M138" s="605">
        <f t="shared" si="5"/>
        <v>0</v>
      </c>
      <c r="N138" s="606"/>
      <c r="O138" s="165">
        <f>IF(E138="",0,DSUM('2.1_Categoría 2 Balears'!$E$17:$J$39,"emissions",'4.1_Resultados Balears'!AA$53:AA138)+DSUM('2.1_Categoría 2 Balears'!$E$47:$K$67,"emissions",'4.1_Resultados Balears'!AA$53:AA138)-SUM(O$54:O137))</f>
        <v>0</v>
      </c>
      <c r="P138" s="165">
        <f>IF(E138="",0,DSUM('2.1_Categoría 2 Balears'!$E$75:$J$95,"emissions",'4.1_Resultados Balears'!AA$53:AA138)-SUM(P$54:P137))</f>
        <v>0</v>
      </c>
      <c r="Q138" s="605">
        <f t="shared" si="6"/>
        <v>0</v>
      </c>
      <c r="R138" s="606"/>
      <c r="S138" s="606">
        <f t="shared" si="7"/>
        <v>0</v>
      </c>
      <c r="T138" s="606"/>
      <c r="U138" s="606"/>
      <c r="V138" s="47"/>
      <c r="W138" s="47"/>
      <c r="AA138" s="47" t="str">
        <f t="shared" si="4"/>
        <v>=</v>
      </c>
    </row>
    <row r="139" spans="1:27" ht="16.5" customHeight="1" x14ac:dyDescent="0.3">
      <c r="A139" s="108"/>
      <c r="B139" s="106"/>
      <c r="C139" s="47"/>
      <c r="D139" s="47"/>
      <c r="E139" s="107" t="str">
        <f>IF(Dades!E927="","",Dades!E927)</f>
        <v/>
      </c>
      <c r="F139" s="165">
        <f>IF(E139="",0,Dades!J927)</f>
        <v>0</v>
      </c>
      <c r="G139" s="165">
        <f>IF(E139="",0,Dades!N927+Dades!R927+Dades!V927)</f>
        <v>0</v>
      </c>
      <c r="H139" s="165">
        <f>IF(E139="",0,Dades!Z927)</f>
        <v>0</v>
      </c>
      <c r="I139" s="605">
        <f>IF(E139="",0,(DSUM('1.4_Emisiones fugitivas'!$E$14:$O$36,"emissions",'4.1_Resultados Balears'!AA$53:AA139)+DSUM('1.4_Emisiones fugitivas'!$E$48:$N$58,"emissions",'4.1_Resultados Balears'!AA$53:AA139))-SUM(I$54:I138))</f>
        <v>0</v>
      </c>
      <c r="J139" s="605"/>
      <c r="K139" s="605">
        <f>IF(E139="",0,Dades!AD927)</f>
        <v>0</v>
      </c>
      <c r="L139" s="605"/>
      <c r="M139" s="605">
        <f t="shared" si="5"/>
        <v>0</v>
      </c>
      <c r="N139" s="606"/>
      <c r="O139" s="165">
        <f>IF(E139="",0,DSUM('2.1_Categoría 2 Balears'!$E$17:$J$39,"emissions",'4.1_Resultados Balears'!AA$53:AA139)+DSUM('2.1_Categoría 2 Balears'!$E$47:$K$67,"emissions",'4.1_Resultados Balears'!AA$53:AA139)-SUM(O$54:O138))</f>
        <v>0</v>
      </c>
      <c r="P139" s="165">
        <f>IF(E139="",0,DSUM('2.1_Categoría 2 Balears'!$E$75:$J$95,"emissions",'4.1_Resultados Balears'!AA$53:AA139)-SUM(P$54:P138))</f>
        <v>0</v>
      </c>
      <c r="Q139" s="605">
        <f t="shared" si="6"/>
        <v>0</v>
      </c>
      <c r="R139" s="606"/>
      <c r="S139" s="606">
        <f t="shared" si="7"/>
        <v>0</v>
      </c>
      <c r="T139" s="606"/>
      <c r="U139" s="606"/>
      <c r="V139" s="47"/>
      <c r="W139" s="47"/>
      <c r="AA139" s="47" t="str">
        <f t="shared" si="4"/>
        <v>=</v>
      </c>
    </row>
    <row r="140" spans="1:27" ht="16.5" customHeight="1" x14ac:dyDescent="0.3">
      <c r="A140" s="108"/>
      <c r="B140" s="106"/>
      <c r="C140" s="47"/>
      <c r="D140" s="47"/>
      <c r="E140" s="107" t="str">
        <f>IF(Dades!E928="","",Dades!E928)</f>
        <v/>
      </c>
      <c r="F140" s="165">
        <f>IF(E140="",0,Dades!J928)</f>
        <v>0</v>
      </c>
      <c r="G140" s="165">
        <f>IF(E140="",0,Dades!N928+Dades!R928+Dades!V928)</f>
        <v>0</v>
      </c>
      <c r="H140" s="165">
        <f>IF(E140="",0,Dades!Z928)</f>
        <v>0</v>
      </c>
      <c r="I140" s="605">
        <f>IF(E140="",0,(DSUM('1.4_Emisiones fugitivas'!$E$14:$O$36,"emissions",'4.1_Resultados Balears'!AA$53:AA140)+DSUM('1.4_Emisiones fugitivas'!$E$48:$N$58,"emissions",'4.1_Resultados Balears'!AA$53:AA140))-SUM(I$54:I139))</f>
        <v>0</v>
      </c>
      <c r="J140" s="605"/>
      <c r="K140" s="605">
        <f>IF(E140="",0,Dades!AD928)</f>
        <v>0</v>
      </c>
      <c r="L140" s="605"/>
      <c r="M140" s="605">
        <f t="shared" si="5"/>
        <v>0</v>
      </c>
      <c r="N140" s="606"/>
      <c r="O140" s="165">
        <f>IF(E140="",0,DSUM('2.1_Categoría 2 Balears'!$E$17:$J$39,"emissions",'4.1_Resultados Balears'!AA$53:AA140)+DSUM('2.1_Categoría 2 Balears'!$E$47:$K$67,"emissions",'4.1_Resultados Balears'!AA$53:AA140)-SUM(O$54:O139))</f>
        <v>0</v>
      </c>
      <c r="P140" s="165">
        <f>IF(E140="",0,DSUM('2.1_Categoría 2 Balears'!$E$75:$J$95,"emissions",'4.1_Resultados Balears'!AA$53:AA140)-SUM(P$54:P139))</f>
        <v>0</v>
      </c>
      <c r="Q140" s="605">
        <f t="shared" si="6"/>
        <v>0</v>
      </c>
      <c r="R140" s="606"/>
      <c r="S140" s="606">
        <f t="shared" si="7"/>
        <v>0</v>
      </c>
      <c r="T140" s="606"/>
      <c r="U140" s="606"/>
      <c r="V140" s="47"/>
      <c r="W140" s="47"/>
      <c r="AA140" s="47" t="str">
        <f t="shared" si="4"/>
        <v>=</v>
      </c>
    </row>
    <row r="141" spans="1:27" ht="16.5" customHeight="1" x14ac:dyDescent="0.3">
      <c r="A141" s="108"/>
      <c r="B141" s="106"/>
      <c r="C141" s="47"/>
      <c r="D141" s="47"/>
      <c r="E141" s="107" t="str">
        <f>IF(Dades!E929="","",Dades!E929)</f>
        <v/>
      </c>
      <c r="F141" s="165">
        <f>IF(E141="",0,Dades!J929)</f>
        <v>0</v>
      </c>
      <c r="G141" s="165">
        <f>IF(E141="",0,Dades!N929+Dades!R929+Dades!V929)</f>
        <v>0</v>
      </c>
      <c r="H141" s="165">
        <f>IF(E141="",0,Dades!Z929)</f>
        <v>0</v>
      </c>
      <c r="I141" s="605">
        <f>IF(E141="",0,(DSUM('1.4_Emisiones fugitivas'!$E$14:$O$36,"emissions",'4.1_Resultados Balears'!AA$53:AA141)+DSUM('1.4_Emisiones fugitivas'!$E$48:$N$58,"emissions",'4.1_Resultados Balears'!AA$53:AA141))-SUM(I$54:I140))</f>
        <v>0</v>
      </c>
      <c r="J141" s="605"/>
      <c r="K141" s="605">
        <f>IF(E141="",0,Dades!AD929)</f>
        <v>0</v>
      </c>
      <c r="L141" s="605"/>
      <c r="M141" s="605">
        <f t="shared" si="5"/>
        <v>0</v>
      </c>
      <c r="N141" s="606"/>
      <c r="O141" s="165">
        <f>IF(E141="",0,DSUM('2.1_Categoría 2 Balears'!$E$17:$J$39,"emissions",'4.1_Resultados Balears'!AA$53:AA141)+DSUM('2.1_Categoría 2 Balears'!$E$47:$K$67,"emissions",'4.1_Resultados Balears'!AA$53:AA141)-SUM(O$54:O140))</f>
        <v>0</v>
      </c>
      <c r="P141" s="165">
        <f>IF(E141="",0,DSUM('2.1_Categoría 2 Balears'!$E$75:$J$95,"emissions",'4.1_Resultados Balears'!AA$53:AA141)-SUM(P$54:P140))</f>
        <v>0</v>
      </c>
      <c r="Q141" s="605">
        <f t="shared" si="6"/>
        <v>0</v>
      </c>
      <c r="R141" s="606"/>
      <c r="S141" s="606">
        <f t="shared" si="7"/>
        <v>0</v>
      </c>
      <c r="T141" s="606"/>
      <c r="U141" s="606"/>
      <c r="V141" s="47"/>
      <c r="W141" s="47"/>
      <c r="AA141" s="47" t="str">
        <f t="shared" si="4"/>
        <v>=</v>
      </c>
    </row>
    <row r="142" spans="1:27" ht="16.5" customHeight="1" x14ac:dyDescent="0.3">
      <c r="A142" s="108"/>
      <c r="B142" s="106"/>
      <c r="C142" s="47"/>
      <c r="D142" s="47"/>
      <c r="E142" s="107" t="str">
        <f>IF(Dades!E930="","",Dades!E930)</f>
        <v/>
      </c>
      <c r="F142" s="165">
        <f>IF(E142="",0,Dades!J930)</f>
        <v>0</v>
      </c>
      <c r="G142" s="165">
        <f>IF(E142="",0,Dades!N930+Dades!R930+Dades!V930)</f>
        <v>0</v>
      </c>
      <c r="H142" s="165">
        <f>IF(E142="",0,Dades!Z930)</f>
        <v>0</v>
      </c>
      <c r="I142" s="605">
        <f>IF(E142="",0,(DSUM('1.4_Emisiones fugitivas'!$E$14:$O$36,"emissions",'4.1_Resultados Balears'!AA$53:AA142)+DSUM('1.4_Emisiones fugitivas'!$E$48:$N$58,"emissions",'4.1_Resultados Balears'!AA$53:AA142))-SUM(I$54:I141))</f>
        <v>0</v>
      </c>
      <c r="J142" s="605"/>
      <c r="K142" s="605">
        <f>IF(E142="",0,Dades!AD930)</f>
        <v>0</v>
      </c>
      <c r="L142" s="605"/>
      <c r="M142" s="605">
        <f t="shared" si="5"/>
        <v>0</v>
      </c>
      <c r="N142" s="606"/>
      <c r="O142" s="165">
        <f>IF(E142="",0,DSUM('2.1_Categoría 2 Balears'!$E$17:$J$39,"emissions",'4.1_Resultados Balears'!AA$53:AA142)+DSUM('2.1_Categoría 2 Balears'!$E$47:$K$67,"emissions",'4.1_Resultados Balears'!AA$53:AA142)-SUM(O$54:O141))</f>
        <v>0</v>
      </c>
      <c r="P142" s="165">
        <f>IF(E142="",0,DSUM('2.1_Categoría 2 Balears'!$E$75:$J$95,"emissions",'4.1_Resultados Balears'!AA$53:AA142)-SUM(P$54:P141))</f>
        <v>0</v>
      </c>
      <c r="Q142" s="605">
        <f t="shared" si="6"/>
        <v>0</v>
      </c>
      <c r="R142" s="606"/>
      <c r="S142" s="606">
        <f t="shared" si="7"/>
        <v>0</v>
      </c>
      <c r="T142" s="606"/>
      <c r="U142" s="606"/>
      <c r="V142" s="47"/>
      <c r="W142" s="47"/>
      <c r="AA142" s="47" t="str">
        <f t="shared" si="4"/>
        <v>=</v>
      </c>
    </row>
    <row r="143" spans="1:27" x14ac:dyDescent="0.3">
      <c r="A143" s="108"/>
      <c r="B143" s="106"/>
      <c r="C143" s="47"/>
      <c r="D143" s="47"/>
      <c r="E143" s="107" t="str">
        <f>IF(Dades!E931="","",Dades!E931)</f>
        <v/>
      </c>
      <c r="F143" s="165">
        <f>IF(E143="",0,Dades!J931)</f>
        <v>0</v>
      </c>
      <c r="G143" s="165">
        <f>IF(E143="",0,Dades!N931+Dades!R931+Dades!V931)</f>
        <v>0</v>
      </c>
      <c r="H143" s="165">
        <f>IF(E143="",0,Dades!Z931)</f>
        <v>0</v>
      </c>
      <c r="I143" s="605">
        <f>IF(E143="",0,(DSUM('1.4_Emisiones fugitivas'!$E$14:$O$36,"emissions",'4.1_Resultados Balears'!AA$53:AA143)+DSUM('1.4_Emisiones fugitivas'!$E$48:$N$58,"emissions",'4.1_Resultados Balears'!AA$53:AA143))-SUM(I$54:I142))</f>
        <v>0</v>
      </c>
      <c r="J143" s="605"/>
      <c r="K143" s="605">
        <f>IF(E143="",0,Dades!AD931)</f>
        <v>0</v>
      </c>
      <c r="L143" s="605"/>
      <c r="M143" s="605">
        <f t="shared" si="5"/>
        <v>0</v>
      </c>
      <c r="N143" s="606"/>
      <c r="O143" s="165">
        <f>IF(E143="",0,DSUM('2.1_Categoría 2 Balears'!$E$17:$J$39,"emissions",'4.1_Resultados Balears'!AA$53:AA143)+DSUM('2.1_Categoría 2 Balears'!$E$47:$K$67,"emissions",'4.1_Resultados Balears'!AA$53:AA143)-SUM(O$54:O142))</f>
        <v>0</v>
      </c>
      <c r="P143" s="165">
        <f>IF(E143="",0,DSUM('2.1_Categoría 2 Balears'!$E$75:$J$95,"emissions",'4.1_Resultados Balears'!AA$53:AA143)-SUM(P$54:P142))</f>
        <v>0</v>
      </c>
      <c r="Q143" s="605">
        <f t="shared" si="6"/>
        <v>0</v>
      </c>
      <c r="R143" s="606"/>
      <c r="S143" s="606">
        <f t="shared" si="7"/>
        <v>0</v>
      </c>
      <c r="T143" s="606"/>
      <c r="U143" s="606"/>
      <c r="V143" s="47"/>
      <c r="W143" s="47"/>
      <c r="AA143" s="47" t="str">
        <f t="shared" si="4"/>
        <v>=</v>
      </c>
    </row>
    <row r="144" spans="1:27" ht="16.5" customHeight="1" x14ac:dyDescent="0.3">
      <c r="A144" s="108"/>
      <c r="B144" s="106"/>
      <c r="C144" s="47"/>
      <c r="D144" s="47"/>
      <c r="E144" s="107" t="str">
        <f>IF(Dades!E932="","",Dades!E932)</f>
        <v/>
      </c>
      <c r="F144" s="165">
        <f>IF(E144="",0,Dades!J932)</f>
        <v>0</v>
      </c>
      <c r="G144" s="165">
        <f>IF(E144="",0,Dades!N932+Dades!R932+Dades!V932)</f>
        <v>0</v>
      </c>
      <c r="H144" s="165">
        <f>IF(E144="",0,Dades!Z932)</f>
        <v>0</v>
      </c>
      <c r="I144" s="605">
        <f>IF(E144="",0,(DSUM('1.4_Emisiones fugitivas'!$E$14:$O$36,"emissions",'4.1_Resultados Balears'!AA$53:AA144)+DSUM('1.4_Emisiones fugitivas'!$E$48:$N$58,"emissions",'4.1_Resultados Balears'!AA$53:AA144))-SUM(I$54:I143))</f>
        <v>0</v>
      </c>
      <c r="J144" s="605"/>
      <c r="K144" s="605">
        <f>IF(E144="",0,Dades!AD932)</f>
        <v>0</v>
      </c>
      <c r="L144" s="605"/>
      <c r="M144" s="605">
        <f t="shared" si="5"/>
        <v>0</v>
      </c>
      <c r="N144" s="606"/>
      <c r="O144" s="165">
        <f>IF(E144="",0,DSUM('2.1_Categoría 2 Balears'!$E$17:$J$39,"emissions",'4.1_Resultados Balears'!AA$53:AA144)+DSUM('2.1_Categoría 2 Balears'!$E$47:$K$67,"emissions",'4.1_Resultados Balears'!AA$53:AA144)-SUM(O$54:O143))</f>
        <v>0</v>
      </c>
      <c r="P144" s="165">
        <f>IF(E144="",0,DSUM('2.1_Categoría 2 Balears'!$E$75:$J$95,"emissions",'4.1_Resultados Balears'!AA$53:AA144)-SUM(P$54:P143))</f>
        <v>0</v>
      </c>
      <c r="Q144" s="605">
        <f t="shared" si="6"/>
        <v>0</v>
      </c>
      <c r="R144" s="606"/>
      <c r="S144" s="606">
        <f t="shared" si="7"/>
        <v>0</v>
      </c>
      <c r="T144" s="606"/>
      <c r="U144" s="606"/>
      <c r="V144" s="47"/>
      <c r="W144" s="47"/>
      <c r="AA144" s="47" t="str">
        <f t="shared" si="4"/>
        <v>=</v>
      </c>
    </row>
    <row r="145" spans="1:27" x14ac:dyDescent="0.3">
      <c r="A145" s="108"/>
      <c r="B145" s="106"/>
      <c r="C145" s="47"/>
      <c r="D145" s="47"/>
      <c r="E145" s="107" t="str">
        <f>IF(Dades!E933="","",Dades!E933)</f>
        <v/>
      </c>
      <c r="F145" s="165">
        <f>IF(E145="",0,Dades!J933)</f>
        <v>0</v>
      </c>
      <c r="G145" s="165">
        <f>IF(E145="",0,Dades!N933+Dades!R933+Dades!V933)</f>
        <v>0</v>
      </c>
      <c r="H145" s="165">
        <f>IF(E145="",0,Dades!Z933)</f>
        <v>0</v>
      </c>
      <c r="I145" s="605">
        <f>IF(E145="",0,(DSUM('1.4_Emisiones fugitivas'!$E$14:$O$36,"emissions",'4.1_Resultados Balears'!AA$53:AA145)+DSUM('1.4_Emisiones fugitivas'!$E$48:$N$58,"emissions",'4.1_Resultados Balears'!AA$53:AA145))-SUM(I$54:I144))</f>
        <v>0</v>
      </c>
      <c r="J145" s="605"/>
      <c r="K145" s="605">
        <f>IF(E145="",0,Dades!AD933)</f>
        <v>0</v>
      </c>
      <c r="L145" s="605"/>
      <c r="M145" s="605">
        <f t="shared" si="5"/>
        <v>0</v>
      </c>
      <c r="N145" s="606"/>
      <c r="O145" s="165">
        <f>IF(E145="",0,DSUM('2.1_Categoría 2 Balears'!$E$17:$J$39,"emissions",'4.1_Resultados Balears'!AA$53:AA145)+DSUM('2.1_Categoría 2 Balears'!$E$47:$K$67,"emissions",'4.1_Resultados Balears'!AA$53:AA145)-SUM(O$54:O144))</f>
        <v>0</v>
      </c>
      <c r="P145" s="165">
        <f>IF(E145="",0,DSUM('2.1_Categoría 2 Balears'!$E$75:$J$95,"emissions",'4.1_Resultados Balears'!AA$53:AA145)-SUM(P$54:P144))</f>
        <v>0</v>
      </c>
      <c r="Q145" s="605">
        <f t="shared" si="6"/>
        <v>0</v>
      </c>
      <c r="R145" s="606"/>
      <c r="S145" s="606">
        <f t="shared" si="7"/>
        <v>0</v>
      </c>
      <c r="T145" s="606"/>
      <c r="U145" s="606"/>
      <c r="V145" s="47"/>
      <c r="W145" s="47"/>
      <c r="AA145" s="47" t="str">
        <f t="shared" si="4"/>
        <v>=</v>
      </c>
    </row>
    <row r="146" spans="1:27" x14ac:dyDescent="0.3">
      <c r="A146" s="108"/>
      <c r="B146" s="106"/>
      <c r="C146" s="47"/>
      <c r="D146" s="47"/>
      <c r="E146" s="107" t="str">
        <f>IF(Dades!E934="","",Dades!E934)</f>
        <v/>
      </c>
      <c r="F146" s="165">
        <f>IF(E146="",0,Dades!J934)</f>
        <v>0</v>
      </c>
      <c r="G146" s="165">
        <f>IF(E146="",0,Dades!N934+Dades!R934+Dades!V934)</f>
        <v>0</v>
      </c>
      <c r="H146" s="165">
        <f>IF(E146="",0,Dades!Z934)</f>
        <v>0</v>
      </c>
      <c r="I146" s="605">
        <f>IF(E146="",0,(DSUM('1.4_Emisiones fugitivas'!$E$14:$O$36,"emissions",'4.1_Resultados Balears'!AA$53:AA146)+DSUM('1.4_Emisiones fugitivas'!$E$48:$N$58,"emissions",'4.1_Resultados Balears'!AA$53:AA146))-SUM(I$54:I145))</f>
        <v>0</v>
      </c>
      <c r="J146" s="605"/>
      <c r="K146" s="605">
        <f>IF(E146="",0,Dades!AD934)</f>
        <v>0</v>
      </c>
      <c r="L146" s="605"/>
      <c r="M146" s="605">
        <f t="shared" si="5"/>
        <v>0</v>
      </c>
      <c r="N146" s="606"/>
      <c r="O146" s="165">
        <f>IF(E146="",0,DSUM('2.1_Categoría 2 Balears'!$E$17:$J$39,"emissions",'4.1_Resultados Balears'!AA$53:AA146)+DSUM('2.1_Categoría 2 Balears'!$E$47:$K$67,"emissions",'4.1_Resultados Balears'!AA$53:AA146)-SUM(O$54:O145))</f>
        <v>0</v>
      </c>
      <c r="P146" s="165">
        <f>IF(E146="",0,DSUM('2.1_Categoría 2 Balears'!$E$75:$J$95,"emissions",'4.1_Resultados Balears'!AA$53:AA146)-SUM(P$54:P145))</f>
        <v>0</v>
      </c>
      <c r="Q146" s="605">
        <f t="shared" si="6"/>
        <v>0</v>
      </c>
      <c r="R146" s="606"/>
      <c r="S146" s="606">
        <f t="shared" si="7"/>
        <v>0</v>
      </c>
      <c r="T146" s="606"/>
      <c r="U146" s="606"/>
      <c r="V146" s="47"/>
      <c r="W146" s="47"/>
      <c r="AA146" s="47" t="str">
        <f t="shared" si="4"/>
        <v>=</v>
      </c>
    </row>
    <row r="147" spans="1:27" x14ac:dyDescent="0.3">
      <c r="A147" s="108"/>
      <c r="B147" s="106"/>
      <c r="C147" s="47"/>
      <c r="D147" s="47"/>
      <c r="E147" s="107" t="str">
        <f>IF(Dades!E935="","",Dades!E935)</f>
        <v/>
      </c>
      <c r="F147" s="165">
        <f>IF(E147="",0,Dades!J935)</f>
        <v>0</v>
      </c>
      <c r="G147" s="165">
        <f>IF(E147="",0,Dades!N935+Dades!R935+Dades!V935)</f>
        <v>0</v>
      </c>
      <c r="H147" s="165">
        <f>IF(E147="",0,Dades!Z935)</f>
        <v>0</v>
      </c>
      <c r="I147" s="605">
        <f>IF(E147="",0,(DSUM('1.4_Emisiones fugitivas'!$E$14:$O$36,"emissions",'4.1_Resultados Balears'!AA$53:AA147)+DSUM('1.4_Emisiones fugitivas'!$E$48:$N$58,"emissions",'4.1_Resultados Balears'!AA$53:AA147))-SUM(I$54:I146))</f>
        <v>0</v>
      </c>
      <c r="J147" s="605"/>
      <c r="K147" s="605">
        <f>IF(E147="",0,Dades!AD935)</f>
        <v>0</v>
      </c>
      <c r="L147" s="605"/>
      <c r="M147" s="605">
        <f t="shared" si="5"/>
        <v>0</v>
      </c>
      <c r="N147" s="606"/>
      <c r="O147" s="165">
        <f>IF(E147="",0,DSUM('2.1_Categoría 2 Balears'!$E$17:$J$39,"emissions",'4.1_Resultados Balears'!AA$53:AA147)+DSUM('2.1_Categoría 2 Balears'!$E$47:$K$67,"emissions",'4.1_Resultados Balears'!AA$53:AA147)-SUM(O$54:O146))</f>
        <v>0</v>
      </c>
      <c r="P147" s="165">
        <f>IF(E147="",0,DSUM('2.1_Categoría 2 Balears'!$E$75:$J$95,"emissions",'4.1_Resultados Balears'!AA$53:AA147)-SUM(P$54:P146))</f>
        <v>0</v>
      </c>
      <c r="Q147" s="605">
        <f t="shared" si="6"/>
        <v>0</v>
      </c>
      <c r="R147" s="606"/>
      <c r="S147" s="606">
        <f t="shared" si="7"/>
        <v>0</v>
      </c>
      <c r="T147" s="606"/>
      <c r="U147" s="606"/>
      <c r="V147" s="47"/>
      <c r="W147" s="47"/>
      <c r="AA147" s="47" t="str">
        <f t="shared" si="4"/>
        <v>=</v>
      </c>
    </row>
    <row r="148" spans="1:27" x14ac:dyDescent="0.3">
      <c r="A148" s="108"/>
      <c r="B148" s="106"/>
      <c r="C148" s="47"/>
      <c r="D148" s="47"/>
      <c r="E148" s="107" t="str">
        <f>IF(Dades!E936="","",Dades!E936)</f>
        <v/>
      </c>
      <c r="F148" s="165">
        <f>IF(E148="",0,Dades!J936)</f>
        <v>0</v>
      </c>
      <c r="G148" s="165">
        <f>IF(E148="",0,Dades!N936+Dades!R936+Dades!V936)</f>
        <v>0</v>
      </c>
      <c r="H148" s="165">
        <f>IF(E148="",0,Dades!Z936)</f>
        <v>0</v>
      </c>
      <c r="I148" s="605">
        <f>IF(E148="",0,(DSUM('1.4_Emisiones fugitivas'!$E$14:$O$36,"emissions",'4.1_Resultados Balears'!AA$53:AA148)+DSUM('1.4_Emisiones fugitivas'!$E$48:$N$58,"emissions",'4.1_Resultados Balears'!AA$53:AA148))-SUM(I$54:I147))</f>
        <v>0</v>
      </c>
      <c r="J148" s="605"/>
      <c r="K148" s="605">
        <f>IF(E148="",0,Dades!AD936)</f>
        <v>0</v>
      </c>
      <c r="L148" s="605"/>
      <c r="M148" s="605">
        <f t="shared" si="5"/>
        <v>0</v>
      </c>
      <c r="N148" s="606"/>
      <c r="O148" s="165">
        <f>IF(E148="",0,DSUM('2.1_Categoría 2 Balears'!$E$17:$J$39,"emissions",'4.1_Resultados Balears'!AA$53:AA148)+DSUM('2.1_Categoría 2 Balears'!$E$47:$K$67,"emissions",'4.1_Resultados Balears'!AA$53:AA148)-SUM(O$54:O147))</f>
        <v>0</v>
      </c>
      <c r="P148" s="165">
        <f>IF(E148="",0,DSUM('2.1_Categoría 2 Balears'!$E$75:$J$95,"emissions",'4.1_Resultados Balears'!AA$53:AA148)-SUM(P$54:P147))</f>
        <v>0</v>
      </c>
      <c r="Q148" s="605">
        <f t="shared" si="6"/>
        <v>0</v>
      </c>
      <c r="R148" s="606"/>
      <c r="S148" s="606">
        <f t="shared" si="7"/>
        <v>0</v>
      </c>
      <c r="T148" s="606"/>
      <c r="U148" s="606"/>
      <c r="V148" s="47"/>
      <c r="W148" s="47"/>
      <c r="AA148" s="47" t="str">
        <f t="shared" si="4"/>
        <v>=</v>
      </c>
    </row>
    <row r="149" spans="1:27" x14ac:dyDescent="0.3">
      <c r="A149" s="108"/>
      <c r="B149" s="106"/>
      <c r="C149" s="47"/>
      <c r="D149" s="47"/>
      <c r="E149" s="107" t="str">
        <f>IF(Dades!E937="","",Dades!E937)</f>
        <v/>
      </c>
      <c r="F149" s="165">
        <f>IF(E149="",0,Dades!J937)</f>
        <v>0</v>
      </c>
      <c r="G149" s="165">
        <f>IF(E149="",0,Dades!N937+Dades!R937+Dades!V937)</f>
        <v>0</v>
      </c>
      <c r="H149" s="165">
        <f>IF(E149="",0,Dades!Z937)</f>
        <v>0</v>
      </c>
      <c r="I149" s="605">
        <f>IF(E149="",0,(DSUM('1.4_Emisiones fugitivas'!$E$14:$O$36,"emissions",'4.1_Resultados Balears'!AA$53:AA149)+DSUM('1.4_Emisiones fugitivas'!$E$48:$N$58,"emissions",'4.1_Resultados Balears'!AA$53:AA149))-SUM(I$54:I148))</f>
        <v>0</v>
      </c>
      <c r="J149" s="605"/>
      <c r="K149" s="605">
        <f>IF(E149="",0,Dades!AD937)</f>
        <v>0</v>
      </c>
      <c r="L149" s="605"/>
      <c r="M149" s="605">
        <f t="shared" si="5"/>
        <v>0</v>
      </c>
      <c r="N149" s="606"/>
      <c r="O149" s="165">
        <f>IF(E149="",0,DSUM('2.1_Categoría 2 Balears'!$E$17:$J$39,"emissions",'4.1_Resultados Balears'!AA$53:AA149)+DSUM('2.1_Categoría 2 Balears'!$E$47:$K$67,"emissions",'4.1_Resultados Balears'!AA$53:AA149)-SUM(O$54:O148))</f>
        <v>0</v>
      </c>
      <c r="P149" s="165">
        <f>IF(E149="",0,DSUM('2.1_Categoría 2 Balears'!$E$75:$J$95,"emissions",'4.1_Resultados Balears'!AA$53:AA149)-SUM(P$54:P148))</f>
        <v>0</v>
      </c>
      <c r="Q149" s="605">
        <f t="shared" si="6"/>
        <v>0</v>
      </c>
      <c r="R149" s="606"/>
      <c r="S149" s="606">
        <f t="shared" si="7"/>
        <v>0</v>
      </c>
      <c r="T149" s="606"/>
      <c r="U149" s="606"/>
      <c r="V149" s="47"/>
      <c r="W149" s="47"/>
      <c r="AA149" s="47" t="str">
        <f t="shared" si="4"/>
        <v>=</v>
      </c>
    </row>
    <row r="150" spans="1:27" ht="16.5" customHeight="1" x14ac:dyDescent="0.3">
      <c r="A150" s="108"/>
      <c r="B150" s="106"/>
      <c r="C150" s="47"/>
      <c r="D150" s="47"/>
      <c r="E150" s="107" t="str">
        <f>IF(Dades!E938="","",Dades!E938)</f>
        <v/>
      </c>
      <c r="F150" s="165">
        <f>IF(E150="",0,Dades!J938)</f>
        <v>0</v>
      </c>
      <c r="G150" s="165">
        <f>IF(E150="",0,Dades!N938+Dades!R938+Dades!V938)</f>
        <v>0</v>
      </c>
      <c r="H150" s="165">
        <f>IF(E150="",0,Dades!Z938)</f>
        <v>0</v>
      </c>
      <c r="I150" s="605">
        <f>IF(E150="",0,(DSUM('1.4_Emisiones fugitivas'!$E$14:$O$36,"emissions",'4.1_Resultados Balears'!AA$53:AA150)+DSUM('1.4_Emisiones fugitivas'!$E$48:$N$58,"emissions",'4.1_Resultados Balears'!AA$53:AA150))-SUM(I$54:I149))</f>
        <v>0</v>
      </c>
      <c r="J150" s="605"/>
      <c r="K150" s="605">
        <f>IF(E150="",0,Dades!AD938)</f>
        <v>0</v>
      </c>
      <c r="L150" s="605"/>
      <c r="M150" s="605">
        <f t="shared" si="5"/>
        <v>0</v>
      </c>
      <c r="N150" s="606"/>
      <c r="O150" s="165">
        <f>IF(E150="",0,DSUM('2.1_Categoría 2 Balears'!$E$17:$J$39,"emissions",'4.1_Resultados Balears'!AA$53:AA150)+DSUM('2.1_Categoría 2 Balears'!$E$47:$K$67,"emissions",'4.1_Resultados Balears'!AA$53:AA150)-SUM(O$54:O149))</f>
        <v>0</v>
      </c>
      <c r="P150" s="165">
        <f>IF(E150="",0,DSUM('2.1_Categoría 2 Balears'!$E$75:$J$95,"emissions",'4.1_Resultados Balears'!AA$53:AA150)-SUM(P$54:P149))</f>
        <v>0</v>
      </c>
      <c r="Q150" s="605">
        <f t="shared" si="6"/>
        <v>0</v>
      </c>
      <c r="R150" s="606"/>
      <c r="S150" s="606">
        <f t="shared" si="7"/>
        <v>0</v>
      </c>
      <c r="T150" s="606"/>
      <c r="U150" s="606"/>
      <c r="V150" s="47"/>
      <c r="W150" s="47"/>
      <c r="AA150" s="47" t="str">
        <f t="shared" si="4"/>
        <v>=</v>
      </c>
    </row>
    <row r="151" spans="1:27" ht="16.5" customHeight="1" x14ac:dyDescent="0.3">
      <c r="A151" s="108"/>
      <c r="B151" s="106"/>
      <c r="C151" s="47"/>
      <c r="D151" s="47"/>
      <c r="E151" s="107" t="str">
        <f>IF(Dades!E939="","",Dades!E939)</f>
        <v/>
      </c>
      <c r="F151" s="165">
        <f>IF(E151="",0,Dades!J939)</f>
        <v>0</v>
      </c>
      <c r="G151" s="165">
        <f>IF(E151="",0,Dades!N939+Dades!R939+Dades!V939)</f>
        <v>0</v>
      </c>
      <c r="H151" s="165">
        <f>IF(E151="",0,Dades!Z939)</f>
        <v>0</v>
      </c>
      <c r="I151" s="605">
        <f>IF(E151="",0,(DSUM('1.4_Emisiones fugitivas'!$E$14:$O$36,"emissions",'4.1_Resultados Balears'!AA$53:AA151)+DSUM('1.4_Emisiones fugitivas'!$E$48:$N$58,"emissions",'4.1_Resultados Balears'!AA$53:AA151))-SUM(I$54:I150))</f>
        <v>0</v>
      </c>
      <c r="J151" s="605"/>
      <c r="K151" s="605">
        <f>IF(E151="",0,Dades!AD939)</f>
        <v>0</v>
      </c>
      <c r="L151" s="605"/>
      <c r="M151" s="605">
        <f t="shared" si="5"/>
        <v>0</v>
      </c>
      <c r="N151" s="606"/>
      <c r="O151" s="165">
        <f>IF(E151="",0,DSUM('2.1_Categoría 2 Balears'!$E$17:$J$39,"emissions",'4.1_Resultados Balears'!AA$53:AA151)+DSUM('2.1_Categoría 2 Balears'!$E$47:$K$67,"emissions",'4.1_Resultados Balears'!AA$53:AA151)-SUM(O$54:O150))</f>
        <v>0</v>
      </c>
      <c r="P151" s="165">
        <f>IF(E151="",0,DSUM('2.1_Categoría 2 Balears'!$E$75:$J$95,"emissions",'4.1_Resultados Balears'!AA$53:AA151)-SUM(P$54:P150))</f>
        <v>0</v>
      </c>
      <c r="Q151" s="605">
        <f t="shared" si="6"/>
        <v>0</v>
      </c>
      <c r="R151" s="606"/>
      <c r="S151" s="606">
        <f t="shared" si="7"/>
        <v>0</v>
      </c>
      <c r="T151" s="606"/>
      <c r="U151" s="606"/>
      <c r="V151" s="47"/>
      <c r="W151" s="47"/>
      <c r="AA151" s="47" t="str">
        <f t="shared" si="4"/>
        <v>=</v>
      </c>
    </row>
    <row r="152" spans="1:27" ht="16.5" customHeight="1" x14ac:dyDescent="0.3">
      <c r="A152" s="108"/>
      <c r="B152" s="106"/>
      <c r="C152" s="47"/>
      <c r="D152" s="47"/>
      <c r="E152" s="107" t="str">
        <f>IF(Dades!E940="","",Dades!E940)</f>
        <v/>
      </c>
      <c r="F152" s="165">
        <f>IF(E152="",0,Dades!J940)</f>
        <v>0</v>
      </c>
      <c r="G152" s="165">
        <f>IF(E152="",0,Dades!N940+Dades!R940+Dades!V940)</f>
        <v>0</v>
      </c>
      <c r="H152" s="165">
        <f>IF(E152="",0,Dades!Z940)</f>
        <v>0</v>
      </c>
      <c r="I152" s="605">
        <f>IF(E152="",0,(DSUM('1.4_Emisiones fugitivas'!$E$14:$O$36,"emissions",'4.1_Resultados Balears'!AA$53:AA152)+DSUM('1.4_Emisiones fugitivas'!$E$48:$N$58,"emissions",'4.1_Resultados Balears'!AA$53:AA152))-SUM(I$54:I151))</f>
        <v>0</v>
      </c>
      <c r="J152" s="605"/>
      <c r="K152" s="605">
        <f>IF(E152="",0,Dades!AD940)</f>
        <v>0</v>
      </c>
      <c r="L152" s="605"/>
      <c r="M152" s="605">
        <f t="shared" si="5"/>
        <v>0</v>
      </c>
      <c r="N152" s="606"/>
      <c r="O152" s="165">
        <f>IF(E152="",0,DSUM('2.1_Categoría 2 Balears'!$E$17:$J$39,"emissions",'4.1_Resultados Balears'!AA$53:AA152)+DSUM('2.1_Categoría 2 Balears'!$E$47:$K$67,"emissions",'4.1_Resultados Balears'!AA$53:AA152)-SUM(O$54:O151))</f>
        <v>0</v>
      </c>
      <c r="P152" s="165">
        <f>IF(E152="",0,DSUM('2.1_Categoría 2 Balears'!$E$75:$J$95,"emissions",'4.1_Resultados Balears'!AA$53:AA152)-SUM(P$54:P151))</f>
        <v>0</v>
      </c>
      <c r="Q152" s="605">
        <f t="shared" si="6"/>
        <v>0</v>
      </c>
      <c r="R152" s="606"/>
      <c r="S152" s="606">
        <f t="shared" si="7"/>
        <v>0</v>
      </c>
      <c r="T152" s="606"/>
      <c r="U152" s="606"/>
      <c r="V152" s="47"/>
      <c r="W152" s="47"/>
      <c r="AA152" s="47" t="str">
        <f t="shared" si="4"/>
        <v>=</v>
      </c>
    </row>
    <row r="153" spans="1:27" ht="16.5" customHeight="1" x14ac:dyDescent="0.3">
      <c r="A153" s="108"/>
      <c r="B153" s="106"/>
      <c r="C153" s="47"/>
      <c r="D153" s="47"/>
      <c r="E153" s="107" t="str">
        <f>IF(Dades!E941="","",Dades!E941)</f>
        <v/>
      </c>
      <c r="F153" s="165">
        <f>IF(E153="",0,Dades!J941)</f>
        <v>0</v>
      </c>
      <c r="G153" s="165">
        <f>IF(E153="",0,Dades!N941+Dades!R941+Dades!V941)</f>
        <v>0</v>
      </c>
      <c r="H153" s="165">
        <f>IF(E153="",0,Dades!Z941)</f>
        <v>0</v>
      </c>
      <c r="I153" s="605">
        <f>IF(E153="",0,(DSUM('1.4_Emisiones fugitivas'!$E$14:$O$36,"emissions",'4.1_Resultados Balears'!AA$53:AA153)+DSUM('1.4_Emisiones fugitivas'!$E$48:$N$58,"emissions",'4.1_Resultados Balears'!AA$53:AA153))-SUM(I$54:I152))</f>
        <v>0</v>
      </c>
      <c r="J153" s="605"/>
      <c r="K153" s="605">
        <f>IF(E153="",0,Dades!AD941)</f>
        <v>0</v>
      </c>
      <c r="L153" s="605"/>
      <c r="M153" s="605">
        <f t="shared" si="5"/>
        <v>0</v>
      </c>
      <c r="N153" s="606"/>
      <c r="O153" s="165">
        <f>IF(E153="",0,DSUM('2.1_Categoría 2 Balears'!$E$17:$J$39,"emissions",'4.1_Resultados Balears'!AA$53:AA153)+DSUM('2.1_Categoría 2 Balears'!$E$47:$K$67,"emissions",'4.1_Resultados Balears'!AA$53:AA153)-SUM(O$54:O152))</f>
        <v>0</v>
      </c>
      <c r="P153" s="165">
        <f>IF(E153="",0,DSUM('2.1_Categoría 2 Balears'!$E$75:$J$95,"emissions",'4.1_Resultados Balears'!AA$53:AA153)-SUM(P$54:P152))</f>
        <v>0</v>
      </c>
      <c r="Q153" s="605">
        <f t="shared" si="6"/>
        <v>0</v>
      </c>
      <c r="R153" s="606"/>
      <c r="S153" s="606">
        <f t="shared" si="7"/>
        <v>0</v>
      </c>
      <c r="T153" s="606"/>
      <c r="U153" s="606"/>
      <c r="V153" s="47"/>
      <c r="W153" s="47"/>
      <c r="AA153" s="47" t="str">
        <f t="shared" si="4"/>
        <v>=</v>
      </c>
    </row>
    <row r="154" spans="1:27" ht="16.5" customHeight="1" x14ac:dyDescent="0.3">
      <c r="A154" s="108"/>
      <c r="B154" s="106"/>
      <c r="C154" s="47"/>
      <c r="D154" s="47"/>
      <c r="E154" s="107" t="str">
        <f>IF(Dades!E942="","",Dades!E942)</f>
        <v/>
      </c>
      <c r="F154" s="165">
        <f>IF(E154="",0,Dades!J942)</f>
        <v>0</v>
      </c>
      <c r="G154" s="165">
        <f>IF(E154="",0,Dades!N942+Dades!R942+Dades!V942)</f>
        <v>0</v>
      </c>
      <c r="H154" s="165">
        <f>IF(E154="",0,Dades!Z942)</f>
        <v>0</v>
      </c>
      <c r="I154" s="605">
        <f>IF(E154="",0,(DSUM('1.4_Emisiones fugitivas'!$E$14:$O$36,"emissions",'4.1_Resultados Balears'!AA$53:AA154)+DSUM('1.4_Emisiones fugitivas'!$E$48:$N$58,"emissions",'4.1_Resultados Balears'!AA$53:AA154))-SUM(I$54:I153))</f>
        <v>0</v>
      </c>
      <c r="J154" s="605"/>
      <c r="K154" s="605">
        <f>IF(E154="",0,Dades!AD942)</f>
        <v>0</v>
      </c>
      <c r="L154" s="605"/>
      <c r="M154" s="605">
        <f t="shared" si="5"/>
        <v>0</v>
      </c>
      <c r="N154" s="606"/>
      <c r="O154" s="165">
        <f>IF(E154="",0,DSUM('2.1_Categoría 2 Balears'!$E$17:$J$39,"emissions",'4.1_Resultados Balears'!AA$53:AA154)+DSUM('2.1_Categoría 2 Balears'!$E$47:$K$67,"emissions",'4.1_Resultados Balears'!AA$53:AA154)-SUM(O$54:O153))</f>
        <v>0</v>
      </c>
      <c r="P154" s="165">
        <f>IF(E154="",0,DSUM('2.1_Categoría 2 Balears'!$E$75:$J$95,"emissions",'4.1_Resultados Balears'!AA$53:AA154)-SUM(P$54:P153))</f>
        <v>0</v>
      </c>
      <c r="Q154" s="605">
        <f t="shared" si="6"/>
        <v>0</v>
      </c>
      <c r="R154" s="606"/>
      <c r="S154" s="606">
        <f t="shared" si="7"/>
        <v>0</v>
      </c>
      <c r="T154" s="606"/>
      <c r="U154" s="606"/>
      <c r="V154" s="47"/>
      <c r="W154" s="47"/>
      <c r="AA154" s="47" t="str">
        <f t="shared" si="4"/>
        <v>=</v>
      </c>
    </row>
    <row r="155" spans="1:27" x14ac:dyDescent="0.3">
      <c r="A155" s="108"/>
      <c r="B155" s="106"/>
      <c r="C155" s="47"/>
      <c r="D155" s="47"/>
      <c r="E155" s="107" t="str">
        <f>IF(Dades!E943="","",Dades!E943)</f>
        <v/>
      </c>
      <c r="F155" s="165">
        <f>IF(E155="",0,Dades!J943)</f>
        <v>0</v>
      </c>
      <c r="G155" s="165">
        <f>IF(E155="",0,Dades!N943+Dades!R943+Dades!V943)</f>
        <v>0</v>
      </c>
      <c r="H155" s="165">
        <f>IF(E155="",0,Dades!Z943)</f>
        <v>0</v>
      </c>
      <c r="I155" s="605">
        <f>IF(E155="",0,(DSUM('1.4_Emisiones fugitivas'!$E$14:$O$36,"emissions",'4.1_Resultados Balears'!AA$53:AA155)+DSUM('1.4_Emisiones fugitivas'!$E$48:$N$58,"emissions",'4.1_Resultados Balears'!AA$53:AA155))-SUM(I$54:I154))</f>
        <v>0</v>
      </c>
      <c r="J155" s="605"/>
      <c r="K155" s="605">
        <f>IF(E155="",0,Dades!AD943)</f>
        <v>0</v>
      </c>
      <c r="L155" s="605"/>
      <c r="M155" s="605">
        <f t="shared" si="5"/>
        <v>0</v>
      </c>
      <c r="N155" s="606"/>
      <c r="O155" s="165">
        <f>IF(E155="",0,DSUM('2.1_Categoría 2 Balears'!$E$17:$J$39,"emissions",'4.1_Resultados Balears'!AA$53:AA155)+DSUM('2.1_Categoría 2 Balears'!$E$47:$K$67,"emissions",'4.1_Resultados Balears'!AA$53:AA155)-SUM(O$54:O154))</f>
        <v>0</v>
      </c>
      <c r="P155" s="165">
        <f>IF(E155="",0,DSUM('2.1_Categoría 2 Balears'!$E$75:$J$95,"emissions",'4.1_Resultados Balears'!AA$53:AA155)-SUM(P$54:P154))</f>
        <v>0</v>
      </c>
      <c r="Q155" s="605">
        <f t="shared" si="6"/>
        <v>0</v>
      </c>
      <c r="R155" s="606"/>
      <c r="S155" s="606">
        <f t="shared" si="7"/>
        <v>0</v>
      </c>
      <c r="T155" s="606"/>
      <c r="U155" s="606"/>
      <c r="V155" s="47"/>
      <c r="W155" s="47"/>
      <c r="AA155" s="47" t="str">
        <f t="shared" si="4"/>
        <v>=</v>
      </c>
    </row>
    <row r="156" spans="1:27" ht="16.5" customHeight="1" x14ac:dyDescent="0.3">
      <c r="A156" s="108"/>
      <c r="B156" s="106"/>
      <c r="C156" s="47"/>
      <c r="D156" s="47"/>
      <c r="E156" s="107" t="str">
        <f>IF(Dades!E944="","",Dades!E944)</f>
        <v/>
      </c>
      <c r="F156" s="165">
        <f>IF(E156="",0,Dades!J944)</f>
        <v>0</v>
      </c>
      <c r="G156" s="165">
        <f>IF(E156="",0,Dades!N944+Dades!R944+Dades!V944)</f>
        <v>0</v>
      </c>
      <c r="H156" s="165">
        <f>IF(E156="",0,Dades!Z944)</f>
        <v>0</v>
      </c>
      <c r="I156" s="605">
        <f>IF(E156="",0,(DSUM('1.4_Emisiones fugitivas'!$E$14:$O$36,"emissions",'4.1_Resultados Balears'!AA$53:AA156)+DSUM('1.4_Emisiones fugitivas'!$E$48:$N$58,"emissions",'4.1_Resultados Balears'!AA$53:AA156))-SUM(I$54:I155))</f>
        <v>0</v>
      </c>
      <c r="J156" s="605"/>
      <c r="K156" s="605">
        <f>IF(E156="",0,Dades!AD944)</f>
        <v>0</v>
      </c>
      <c r="L156" s="605"/>
      <c r="M156" s="605">
        <f t="shared" si="5"/>
        <v>0</v>
      </c>
      <c r="N156" s="606"/>
      <c r="O156" s="165">
        <f>IF(E156="",0,DSUM('2.1_Categoría 2 Balears'!$E$17:$J$39,"emissions",'4.1_Resultados Balears'!AA$53:AA156)+DSUM('2.1_Categoría 2 Balears'!$E$47:$K$67,"emissions",'4.1_Resultados Balears'!AA$53:AA156)-SUM(O$54:O155))</f>
        <v>0</v>
      </c>
      <c r="P156" s="165">
        <f>IF(E156="",0,DSUM('2.1_Categoría 2 Balears'!$E$75:$J$95,"emissions",'4.1_Resultados Balears'!AA$53:AA156)-SUM(P$54:P155))</f>
        <v>0</v>
      </c>
      <c r="Q156" s="605">
        <f t="shared" si="6"/>
        <v>0</v>
      </c>
      <c r="R156" s="606"/>
      <c r="S156" s="606">
        <f t="shared" si="7"/>
        <v>0</v>
      </c>
      <c r="T156" s="606"/>
      <c r="U156" s="606"/>
      <c r="V156" s="47"/>
      <c r="W156" s="47"/>
      <c r="AA156" s="47" t="str">
        <f t="shared" si="4"/>
        <v>=</v>
      </c>
    </row>
    <row r="157" spans="1:27" x14ac:dyDescent="0.3">
      <c r="A157" s="108"/>
      <c r="B157" s="106"/>
      <c r="C157" s="47"/>
      <c r="D157" s="47"/>
      <c r="E157" s="107" t="str">
        <f>IF(Dades!E945="","",Dades!E945)</f>
        <v/>
      </c>
      <c r="F157" s="165">
        <f>IF(E157="",0,Dades!J945)</f>
        <v>0</v>
      </c>
      <c r="G157" s="165">
        <f>IF(E157="",0,Dades!N945+Dades!R945+Dades!V945)</f>
        <v>0</v>
      </c>
      <c r="H157" s="165">
        <f>IF(E157="",0,Dades!Z945)</f>
        <v>0</v>
      </c>
      <c r="I157" s="605">
        <f>IF(E157="",0,(DSUM('1.4_Emisiones fugitivas'!$E$14:$O$36,"emissions",'4.1_Resultados Balears'!AA$53:AA157)+DSUM('1.4_Emisiones fugitivas'!$E$48:$N$58,"emissions",'4.1_Resultados Balears'!AA$53:AA157))-SUM(I$54:I156))</f>
        <v>0</v>
      </c>
      <c r="J157" s="605"/>
      <c r="K157" s="605">
        <f>IF(E157="",0,Dades!AD945)</f>
        <v>0</v>
      </c>
      <c r="L157" s="605"/>
      <c r="M157" s="605">
        <f t="shared" si="5"/>
        <v>0</v>
      </c>
      <c r="N157" s="606"/>
      <c r="O157" s="165">
        <f>IF(E157="",0,DSUM('2.1_Categoría 2 Balears'!$E$17:$J$39,"emissions",'4.1_Resultados Balears'!AA$53:AA157)+DSUM('2.1_Categoría 2 Balears'!$E$47:$K$67,"emissions",'4.1_Resultados Balears'!AA$53:AA157)-SUM(O$54:O156))</f>
        <v>0</v>
      </c>
      <c r="P157" s="165">
        <f>IF(E157="",0,DSUM('2.1_Categoría 2 Balears'!$E$75:$J$95,"emissions",'4.1_Resultados Balears'!AA$53:AA157)-SUM(P$54:P156))</f>
        <v>0</v>
      </c>
      <c r="Q157" s="605">
        <f t="shared" si="6"/>
        <v>0</v>
      </c>
      <c r="R157" s="606"/>
      <c r="S157" s="606">
        <f t="shared" si="7"/>
        <v>0</v>
      </c>
      <c r="T157" s="606"/>
      <c r="U157" s="606"/>
      <c r="V157" s="47"/>
      <c r="W157" s="47"/>
      <c r="AA157" s="47" t="str">
        <f t="shared" si="4"/>
        <v>=</v>
      </c>
    </row>
    <row r="158" spans="1:27" x14ac:dyDescent="0.3">
      <c r="A158" s="108"/>
      <c r="B158" s="106"/>
      <c r="C158" s="47"/>
      <c r="D158" s="47"/>
      <c r="E158" s="107" t="str">
        <f>IF(Dades!E946="","",Dades!E946)</f>
        <v/>
      </c>
      <c r="F158" s="165">
        <f>IF(E158="",0,Dades!J946)</f>
        <v>0</v>
      </c>
      <c r="G158" s="165">
        <f>IF(E158="",0,Dades!N946+Dades!R946+Dades!V946)</f>
        <v>0</v>
      </c>
      <c r="H158" s="165">
        <f>IF(E158="",0,Dades!Z946)</f>
        <v>0</v>
      </c>
      <c r="I158" s="605">
        <f>IF(E158="",0,(DSUM('1.4_Emisiones fugitivas'!$E$14:$O$36,"emissions",'4.1_Resultados Balears'!AA$53:AA158)+DSUM('1.4_Emisiones fugitivas'!$E$48:$N$58,"emissions",'4.1_Resultados Balears'!AA$53:AA158))-SUM(I$54:I157))</f>
        <v>0</v>
      </c>
      <c r="J158" s="605"/>
      <c r="K158" s="605">
        <f>IF(E158="",0,Dades!AD946)</f>
        <v>0</v>
      </c>
      <c r="L158" s="605"/>
      <c r="M158" s="605">
        <f t="shared" si="5"/>
        <v>0</v>
      </c>
      <c r="N158" s="606"/>
      <c r="O158" s="165">
        <f>IF(E158="",0,DSUM('2.1_Categoría 2 Balears'!$E$17:$J$39,"emissions",'4.1_Resultados Balears'!AA$53:AA158)+DSUM('2.1_Categoría 2 Balears'!$E$47:$K$67,"emissions",'4.1_Resultados Balears'!AA$53:AA158)-SUM(O$54:O157))</f>
        <v>0</v>
      </c>
      <c r="P158" s="165">
        <f>IF(E158="",0,DSUM('2.1_Categoría 2 Balears'!$E$75:$J$95,"emissions",'4.1_Resultados Balears'!AA$53:AA158)-SUM(P$54:P157))</f>
        <v>0</v>
      </c>
      <c r="Q158" s="605">
        <f t="shared" si="6"/>
        <v>0</v>
      </c>
      <c r="R158" s="606"/>
      <c r="S158" s="606">
        <f t="shared" si="7"/>
        <v>0</v>
      </c>
      <c r="T158" s="606"/>
      <c r="U158" s="606"/>
      <c r="V158" s="47"/>
      <c r="W158" s="47"/>
      <c r="AA158" s="47" t="str">
        <f t="shared" si="4"/>
        <v>=</v>
      </c>
    </row>
    <row r="159" spans="1:27" x14ac:dyDescent="0.3">
      <c r="A159" s="108"/>
      <c r="B159" s="106"/>
      <c r="C159" s="47"/>
      <c r="D159" s="47"/>
      <c r="E159" s="107" t="str">
        <f>IF(Dades!E947="","",Dades!E947)</f>
        <v/>
      </c>
      <c r="F159" s="165">
        <f>IF(E159="",0,Dades!J947)</f>
        <v>0</v>
      </c>
      <c r="G159" s="165">
        <f>IF(E159="",0,Dades!N947+Dades!R947+Dades!V947)</f>
        <v>0</v>
      </c>
      <c r="H159" s="165">
        <f>IF(E159="",0,Dades!Z947)</f>
        <v>0</v>
      </c>
      <c r="I159" s="605">
        <f>IF(E159="",0,(DSUM('1.4_Emisiones fugitivas'!$E$14:$O$36,"emissions",'4.1_Resultados Balears'!AA$53:AA159)+DSUM('1.4_Emisiones fugitivas'!$E$48:$N$58,"emissions",'4.1_Resultados Balears'!AA$53:AA159))-SUM(I$54:I158))</f>
        <v>0</v>
      </c>
      <c r="J159" s="605"/>
      <c r="K159" s="605">
        <f>IF(E159="",0,Dades!AD947)</f>
        <v>0</v>
      </c>
      <c r="L159" s="605"/>
      <c r="M159" s="605">
        <f t="shared" si="5"/>
        <v>0</v>
      </c>
      <c r="N159" s="606"/>
      <c r="O159" s="165">
        <f>IF(E159="",0,DSUM('2.1_Categoría 2 Balears'!$E$17:$J$39,"emissions",'4.1_Resultados Balears'!AA$53:AA159)+DSUM('2.1_Categoría 2 Balears'!$E$47:$K$67,"emissions",'4.1_Resultados Balears'!AA$53:AA159)-SUM(O$54:O158))</f>
        <v>0</v>
      </c>
      <c r="P159" s="165">
        <f>IF(E159="",0,DSUM('2.1_Categoría 2 Balears'!$E$75:$J$95,"emissions",'4.1_Resultados Balears'!AA$53:AA159)-SUM(P$54:P158))</f>
        <v>0</v>
      </c>
      <c r="Q159" s="605">
        <f t="shared" si="6"/>
        <v>0</v>
      </c>
      <c r="R159" s="606"/>
      <c r="S159" s="606">
        <f t="shared" si="7"/>
        <v>0</v>
      </c>
      <c r="T159" s="606"/>
      <c r="U159" s="606"/>
      <c r="V159" s="47"/>
      <c r="W159" s="47"/>
      <c r="AA159" s="47" t="str">
        <f t="shared" si="4"/>
        <v>=</v>
      </c>
    </row>
    <row r="160" spans="1:27" x14ac:dyDescent="0.3">
      <c r="A160" s="108"/>
      <c r="B160" s="106"/>
      <c r="C160" s="47"/>
      <c r="D160" s="47"/>
      <c r="E160" s="107" t="str">
        <f>IF(Dades!E948="","",Dades!E948)</f>
        <v/>
      </c>
      <c r="F160" s="165">
        <f>IF(E160="",0,Dades!J948)</f>
        <v>0</v>
      </c>
      <c r="G160" s="165">
        <f>IF(E160="",0,Dades!N948+Dades!R948+Dades!V948)</f>
        <v>0</v>
      </c>
      <c r="H160" s="165">
        <f>IF(E160="",0,Dades!Z948)</f>
        <v>0</v>
      </c>
      <c r="I160" s="605">
        <f>IF(E160="",0,(DSUM('1.4_Emisiones fugitivas'!$E$14:$O$36,"emissions",'4.1_Resultados Balears'!AA$53:AA160)+DSUM('1.4_Emisiones fugitivas'!$E$48:$N$58,"emissions",'4.1_Resultados Balears'!AA$53:AA160))-SUM(I$54:I159))</f>
        <v>0</v>
      </c>
      <c r="J160" s="605"/>
      <c r="K160" s="605">
        <f>IF(E160="",0,Dades!AD948)</f>
        <v>0</v>
      </c>
      <c r="L160" s="605"/>
      <c r="M160" s="605">
        <f t="shared" si="5"/>
        <v>0</v>
      </c>
      <c r="N160" s="606"/>
      <c r="O160" s="165">
        <f>IF(E160="",0,DSUM('2.1_Categoría 2 Balears'!$E$17:$J$39,"emissions",'4.1_Resultados Balears'!AA$53:AA160)+DSUM('2.1_Categoría 2 Balears'!$E$47:$K$67,"emissions",'4.1_Resultados Balears'!AA$53:AA160)-SUM(O$54:O159))</f>
        <v>0</v>
      </c>
      <c r="P160" s="165">
        <f>IF(E160="",0,DSUM('2.1_Categoría 2 Balears'!$E$75:$J$95,"emissions",'4.1_Resultados Balears'!AA$53:AA160)-SUM(P$54:P159))</f>
        <v>0</v>
      </c>
      <c r="Q160" s="605">
        <f t="shared" si="6"/>
        <v>0</v>
      </c>
      <c r="R160" s="606"/>
      <c r="S160" s="606">
        <f t="shared" si="7"/>
        <v>0</v>
      </c>
      <c r="T160" s="606"/>
      <c r="U160" s="606"/>
      <c r="V160" s="47"/>
      <c r="W160" s="47"/>
      <c r="AA160" s="47" t="str">
        <f t="shared" si="4"/>
        <v>=</v>
      </c>
    </row>
    <row r="161" spans="1:27" x14ac:dyDescent="0.3">
      <c r="A161" s="108"/>
      <c r="B161" s="106"/>
      <c r="C161" s="47"/>
      <c r="D161" s="47"/>
      <c r="E161" s="107" t="str">
        <f>IF(Dades!E949="","",Dades!E949)</f>
        <v/>
      </c>
      <c r="F161" s="165">
        <f>IF(E161="",0,Dades!J949)</f>
        <v>0</v>
      </c>
      <c r="G161" s="165">
        <f>IF(E161="",0,Dades!N949+Dades!R949+Dades!V949)</f>
        <v>0</v>
      </c>
      <c r="H161" s="165">
        <f>IF(E161="",0,Dades!Z949)</f>
        <v>0</v>
      </c>
      <c r="I161" s="605">
        <f>IF(E161="",0,(DSUM('1.4_Emisiones fugitivas'!$E$14:$O$36,"emissions",'4.1_Resultados Balears'!AA$53:AA161)+DSUM('1.4_Emisiones fugitivas'!$E$48:$N$58,"emissions",'4.1_Resultados Balears'!AA$53:AA161))-SUM(I$54:I160))</f>
        <v>0</v>
      </c>
      <c r="J161" s="605"/>
      <c r="K161" s="605">
        <f>IF(E161="",0,Dades!AD949)</f>
        <v>0</v>
      </c>
      <c r="L161" s="605"/>
      <c r="M161" s="605">
        <f t="shared" si="5"/>
        <v>0</v>
      </c>
      <c r="N161" s="606"/>
      <c r="O161" s="165">
        <f>IF(E161="",0,DSUM('2.1_Categoría 2 Balears'!$E$17:$J$39,"emissions",'4.1_Resultados Balears'!AA$53:AA161)+DSUM('2.1_Categoría 2 Balears'!$E$47:$K$67,"emissions",'4.1_Resultados Balears'!AA$53:AA161)-SUM(O$54:O160))</f>
        <v>0</v>
      </c>
      <c r="P161" s="165">
        <f>IF(E161="",0,DSUM('2.1_Categoría 2 Balears'!$E$75:$J$95,"emissions",'4.1_Resultados Balears'!AA$53:AA161)-SUM(P$54:P160))</f>
        <v>0</v>
      </c>
      <c r="Q161" s="605">
        <f t="shared" si="6"/>
        <v>0</v>
      </c>
      <c r="R161" s="606"/>
      <c r="S161" s="606">
        <f t="shared" si="7"/>
        <v>0</v>
      </c>
      <c r="T161" s="606"/>
      <c r="U161" s="606"/>
      <c r="V161" s="47"/>
      <c r="W161" s="47"/>
      <c r="AA161" s="47" t="str">
        <f t="shared" si="4"/>
        <v>=</v>
      </c>
    </row>
    <row r="162" spans="1:27" ht="16.5" customHeight="1" x14ac:dyDescent="0.3">
      <c r="A162" s="108"/>
      <c r="B162" s="106"/>
      <c r="C162" s="47"/>
      <c r="D162" s="47"/>
      <c r="E162" s="107" t="str">
        <f>IF(Dades!E950="","",Dades!E950)</f>
        <v/>
      </c>
      <c r="F162" s="165">
        <f>IF(E162="",0,Dades!J950)</f>
        <v>0</v>
      </c>
      <c r="G162" s="165">
        <f>IF(E162="",0,Dades!N950+Dades!R950+Dades!V950)</f>
        <v>0</v>
      </c>
      <c r="H162" s="165">
        <f>IF(E162="",0,Dades!Z950)</f>
        <v>0</v>
      </c>
      <c r="I162" s="605">
        <f>IF(E162="",0,(DSUM('1.4_Emisiones fugitivas'!$E$14:$O$36,"emissions",'4.1_Resultados Balears'!AA$53:AA162)+DSUM('1.4_Emisiones fugitivas'!$E$48:$N$58,"emissions",'4.1_Resultados Balears'!AA$53:AA162))-SUM(I$54:I161))</f>
        <v>0</v>
      </c>
      <c r="J162" s="605"/>
      <c r="K162" s="605">
        <f>IF(E162="",0,Dades!AD950)</f>
        <v>0</v>
      </c>
      <c r="L162" s="605"/>
      <c r="M162" s="605">
        <f t="shared" si="5"/>
        <v>0</v>
      </c>
      <c r="N162" s="606"/>
      <c r="O162" s="165">
        <f>IF(E162="",0,DSUM('2.1_Categoría 2 Balears'!$E$17:$J$39,"emissions",'4.1_Resultados Balears'!AA$53:AA162)+DSUM('2.1_Categoría 2 Balears'!$E$47:$K$67,"emissions",'4.1_Resultados Balears'!AA$53:AA162)-SUM(O$54:O161))</f>
        <v>0</v>
      </c>
      <c r="P162" s="165">
        <f>IF(E162="",0,DSUM('2.1_Categoría 2 Balears'!$E$75:$J$95,"emissions",'4.1_Resultados Balears'!AA$53:AA162)-SUM(P$54:P161))</f>
        <v>0</v>
      </c>
      <c r="Q162" s="605">
        <f t="shared" si="6"/>
        <v>0</v>
      </c>
      <c r="R162" s="606"/>
      <c r="S162" s="606">
        <f t="shared" si="7"/>
        <v>0</v>
      </c>
      <c r="T162" s="606"/>
      <c r="U162" s="606"/>
      <c r="V162" s="47"/>
      <c r="W162" s="47"/>
      <c r="AA162" s="47" t="str">
        <f t="shared" si="4"/>
        <v>=</v>
      </c>
    </row>
    <row r="163" spans="1:27" ht="16.5" customHeight="1" x14ac:dyDescent="0.3">
      <c r="A163" s="108"/>
      <c r="B163" s="106"/>
      <c r="C163" s="47"/>
      <c r="D163" s="47"/>
      <c r="E163" s="107" t="str">
        <f>IF(Dades!E951="","",Dades!E951)</f>
        <v/>
      </c>
      <c r="F163" s="165">
        <f>IF(E163="",0,Dades!J951)</f>
        <v>0</v>
      </c>
      <c r="G163" s="165">
        <f>IF(E163="",0,Dades!N951+Dades!R951+Dades!V951)</f>
        <v>0</v>
      </c>
      <c r="H163" s="165">
        <f>IF(E163="",0,Dades!Z951)</f>
        <v>0</v>
      </c>
      <c r="I163" s="605">
        <f>IF(E163="",0,(DSUM('1.4_Emisiones fugitivas'!$E$14:$O$36,"emissions",'4.1_Resultados Balears'!AA$53:AA163)+DSUM('1.4_Emisiones fugitivas'!$E$48:$N$58,"emissions",'4.1_Resultados Balears'!AA$53:AA163))-SUM(I$54:I162))</f>
        <v>0</v>
      </c>
      <c r="J163" s="605"/>
      <c r="K163" s="605">
        <f>IF(E163="",0,Dades!AD951)</f>
        <v>0</v>
      </c>
      <c r="L163" s="605"/>
      <c r="M163" s="605">
        <f t="shared" si="5"/>
        <v>0</v>
      </c>
      <c r="N163" s="606"/>
      <c r="O163" s="165">
        <f>IF(E163="",0,DSUM('2.1_Categoría 2 Balears'!$E$17:$J$39,"emissions",'4.1_Resultados Balears'!AA$53:AA163)+DSUM('2.1_Categoría 2 Balears'!$E$47:$K$67,"emissions",'4.1_Resultados Balears'!AA$53:AA163)-SUM(O$54:O162))</f>
        <v>0</v>
      </c>
      <c r="P163" s="165">
        <f>IF(E163="",0,DSUM('2.1_Categoría 2 Balears'!$E$75:$J$95,"emissions",'4.1_Resultados Balears'!AA$53:AA163)-SUM(P$54:P162))</f>
        <v>0</v>
      </c>
      <c r="Q163" s="605">
        <f t="shared" si="6"/>
        <v>0</v>
      </c>
      <c r="R163" s="606"/>
      <c r="S163" s="606">
        <f t="shared" si="7"/>
        <v>0</v>
      </c>
      <c r="T163" s="606"/>
      <c r="U163" s="606"/>
      <c r="V163" s="47"/>
      <c r="W163" s="47"/>
      <c r="AA163" s="47" t="str">
        <f t="shared" si="4"/>
        <v>=</v>
      </c>
    </row>
    <row r="164" spans="1:27" ht="16.5" customHeight="1" x14ac:dyDescent="0.3">
      <c r="A164" s="108"/>
      <c r="B164" s="106"/>
      <c r="C164" s="47"/>
      <c r="D164" s="47"/>
      <c r="E164" s="107" t="str">
        <f>IF(Dades!E952="","",Dades!E952)</f>
        <v/>
      </c>
      <c r="F164" s="165">
        <f>IF(E164="",0,Dades!J952)</f>
        <v>0</v>
      </c>
      <c r="G164" s="165">
        <f>IF(E164="",0,Dades!N952+Dades!R952+Dades!V952)</f>
        <v>0</v>
      </c>
      <c r="H164" s="165">
        <f>IF(E164="",0,Dades!Z952)</f>
        <v>0</v>
      </c>
      <c r="I164" s="605">
        <f>IF(E164="",0,(DSUM('1.4_Emisiones fugitivas'!$E$14:$O$36,"emissions",'4.1_Resultados Balears'!AA$53:AA164)+DSUM('1.4_Emisiones fugitivas'!$E$48:$N$58,"emissions",'4.1_Resultados Balears'!AA$53:AA164))-SUM(I$54:I163))</f>
        <v>0</v>
      </c>
      <c r="J164" s="605"/>
      <c r="K164" s="605">
        <f>IF(E164="",0,Dades!AD952)</f>
        <v>0</v>
      </c>
      <c r="L164" s="605"/>
      <c r="M164" s="605">
        <f t="shared" si="5"/>
        <v>0</v>
      </c>
      <c r="N164" s="606"/>
      <c r="O164" s="165">
        <f>IF(E164="",0,DSUM('2.1_Categoría 2 Balears'!$E$17:$J$39,"emissions",'4.1_Resultados Balears'!AA$53:AA164)+DSUM('2.1_Categoría 2 Balears'!$E$47:$K$67,"emissions",'4.1_Resultados Balears'!AA$53:AA164)-SUM(O$54:O163))</f>
        <v>0</v>
      </c>
      <c r="P164" s="165">
        <f>IF(E164="",0,DSUM('2.1_Categoría 2 Balears'!$E$75:$J$95,"emissions",'4.1_Resultados Balears'!AA$53:AA164)-SUM(P$54:P163))</f>
        <v>0</v>
      </c>
      <c r="Q164" s="605">
        <f t="shared" si="6"/>
        <v>0</v>
      </c>
      <c r="R164" s="606"/>
      <c r="S164" s="606">
        <f t="shared" si="7"/>
        <v>0</v>
      </c>
      <c r="T164" s="606"/>
      <c r="U164" s="606"/>
      <c r="V164" s="47"/>
      <c r="W164" s="47"/>
      <c r="AA164" s="47" t="str">
        <f t="shared" si="4"/>
        <v>=</v>
      </c>
    </row>
    <row r="165" spans="1:27" ht="16.5" customHeight="1" x14ac:dyDescent="0.3">
      <c r="A165" s="108"/>
      <c r="B165" s="106"/>
      <c r="C165" s="47"/>
      <c r="D165" s="47"/>
      <c r="E165" s="107" t="str">
        <f>IF(Dades!E953="","",Dades!E953)</f>
        <v/>
      </c>
      <c r="F165" s="165">
        <f>IF(E165="",0,Dades!J953)</f>
        <v>0</v>
      </c>
      <c r="G165" s="165">
        <f>IF(E165="",0,Dades!N953+Dades!R953+Dades!V953)</f>
        <v>0</v>
      </c>
      <c r="H165" s="165">
        <f>IF(E165="",0,Dades!Z953)</f>
        <v>0</v>
      </c>
      <c r="I165" s="605">
        <f>IF(E165="",0,(DSUM('1.4_Emisiones fugitivas'!$E$14:$O$36,"emissions",'4.1_Resultados Balears'!AA$53:AA165)+DSUM('1.4_Emisiones fugitivas'!$E$48:$N$58,"emissions",'4.1_Resultados Balears'!AA$53:AA165))-SUM(I$54:I164))</f>
        <v>0</v>
      </c>
      <c r="J165" s="605"/>
      <c r="K165" s="605">
        <f>IF(E165="",0,Dades!AD953)</f>
        <v>0</v>
      </c>
      <c r="L165" s="605"/>
      <c r="M165" s="605">
        <f t="shared" si="5"/>
        <v>0</v>
      </c>
      <c r="N165" s="606"/>
      <c r="O165" s="165">
        <f>IF(E165="",0,DSUM('2.1_Categoría 2 Balears'!$E$17:$J$39,"emissions",'4.1_Resultados Balears'!AA$53:AA165)+DSUM('2.1_Categoría 2 Balears'!$E$47:$K$67,"emissions",'4.1_Resultados Balears'!AA$53:AA165)-SUM(O$54:O164))</f>
        <v>0</v>
      </c>
      <c r="P165" s="165">
        <f>IF(E165="",0,DSUM('2.1_Categoría 2 Balears'!$E$75:$J$95,"emissions",'4.1_Resultados Balears'!AA$53:AA165)-SUM(P$54:P164))</f>
        <v>0</v>
      </c>
      <c r="Q165" s="605">
        <f t="shared" si="6"/>
        <v>0</v>
      </c>
      <c r="R165" s="606"/>
      <c r="S165" s="606">
        <f t="shared" si="7"/>
        <v>0</v>
      </c>
      <c r="T165" s="606"/>
      <c r="U165" s="606"/>
      <c r="V165" s="47"/>
      <c r="W165" s="47"/>
      <c r="AA165" s="47" t="str">
        <f t="shared" si="4"/>
        <v>=</v>
      </c>
    </row>
    <row r="166" spans="1:27" ht="16.5" customHeight="1" x14ac:dyDescent="0.3">
      <c r="A166" s="108"/>
      <c r="B166" s="106"/>
      <c r="C166" s="47"/>
      <c r="D166" s="47"/>
      <c r="E166" s="107" t="str">
        <f>IF(Dades!E954="","",Dades!E954)</f>
        <v/>
      </c>
      <c r="F166" s="165">
        <f>IF(E166="",0,Dades!J954)</f>
        <v>0</v>
      </c>
      <c r="G166" s="165">
        <f>IF(E166="",0,Dades!N954+Dades!R954+Dades!V954)</f>
        <v>0</v>
      </c>
      <c r="H166" s="165">
        <f>IF(E166="",0,Dades!Z954)</f>
        <v>0</v>
      </c>
      <c r="I166" s="605">
        <f>IF(E166="",0,(DSUM('1.4_Emisiones fugitivas'!$E$14:$O$36,"emissions",'4.1_Resultados Balears'!AA$53:AA166)+DSUM('1.4_Emisiones fugitivas'!$E$48:$N$58,"emissions",'4.1_Resultados Balears'!AA$53:AA166))-SUM(I$54:I165))</f>
        <v>0</v>
      </c>
      <c r="J166" s="605"/>
      <c r="K166" s="605">
        <f>IF(E166="",0,Dades!AD954)</f>
        <v>0</v>
      </c>
      <c r="L166" s="605"/>
      <c r="M166" s="605">
        <f t="shared" si="5"/>
        <v>0</v>
      </c>
      <c r="N166" s="606"/>
      <c r="O166" s="165">
        <f>IF(E166="",0,DSUM('2.1_Categoría 2 Balears'!$E$17:$J$39,"emissions",'4.1_Resultados Balears'!AA$53:AA166)+DSUM('2.1_Categoría 2 Balears'!$E$47:$K$67,"emissions",'4.1_Resultados Balears'!AA$53:AA166)-SUM(O$54:O165))</f>
        <v>0</v>
      </c>
      <c r="P166" s="165">
        <f>IF(E166="",0,DSUM('2.1_Categoría 2 Balears'!$E$75:$J$95,"emissions",'4.1_Resultados Balears'!AA$53:AA166)-SUM(P$54:P165))</f>
        <v>0</v>
      </c>
      <c r="Q166" s="605">
        <f t="shared" si="6"/>
        <v>0</v>
      </c>
      <c r="R166" s="606"/>
      <c r="S166" s="606">
        <f t="shared" si="7"/>
        <v>0</v>
      </c>
      <c r="T166" s="606"/>
      <c r="U166" s="606"/>
      <c r="V166" s="47"/>
      <c r="W166" s="47"/>
      <c r="AA166" s="47" t="str">
        <f t="shared" si="4"/>
        <v>=</v>
      </c>
    </row>
    <row r="167" spans="1:27" x14ac:dyDescent="0.3">
      <c r="A167" s="108"/>
      <c r="B167" s="106"/>
      <c r="C167" s="47"/>
      <c r="D167" s="47"/>
      <c r="E167" s="107" t="str">
        <f>IF(Dades!E955="","",Dades!E955)</f>
        <v/>
      </c>
      <c r="F167" s="165">
        <f>IF(E167="",0,Dades!J955)</f>
        <v>0</v>
      </c>
      <c r="G167" s="165">
        <f>IF(E167="",0,Dades!N955+Dades!R955+Dades!V955)</f>
        <v>0</v>
      </c>
      <c r="H167" s="165">
        <f>IF(E167="",0,Dades!Z955)</f>
        <v>0</v>
      </c>
      <c r="I167" s="605">
        <f>IF(E167="",0,(DSUM('1.4_Emisiones fugitivas'!$E$14:$O$36,"emissions",'4.1_Resultados Balears'!AA$53:AA167)+DSUM('1.4_Emisiones fugitivas'!$E$48:$N$58,"emissions",'4.1_Resultados Balears'!AA$53:AA167))-SUM(I$54:I166))</f>
        <v>0</v>
      </c>
      <c r="J167" s="605"/>
      <c r="K167" s="605">
        <f>IF(E167="",0,Dades!AD955)</f>
        <v>0</v>
      </c>
      <c r="L167" s="605"/>
      <c r="M167" s="605">
        <f t="shared" si="5"/>
        <v>0</v>
      </c>
      <c r="N167" s="606"/>
      <c r="O167" s="165">
        <f>IF(E167="",0,DSUM('2.1_Categoría 2 Balears'!$E$17:$J$39,"emissions",'4.1_Resultados Balears'!AA$53:AA167)+DSUM('2.1_Categoría 2 Balears'!$E$47:$K$67,"emissions",'4.1_Resultados Balears'!AA$53:AA167)-SUM(O$54:O166))</f>
        <v>0</v>
      </c>
      <c r="P167" s="165">
        <f>IF(E167="",0,DSUM('2.1_Categoría 2 Balears'!$E$75:$J$95,"emissions",'4.1_Resultados Balears'!AA$53:AA167)-SUM(P$54:P166))</f>
        <v>0</v>
      </c>
      <c r="Q167" s="605">
        <f t="shared" si="6"/>
        <v>0</v>
      </c>
      <c r="R167" s="606"/>
      <c r="S167" s="606">
        <f t="shared" si="7"/>
        <v>0</v>
      </c>
      <c r="T167" s="606"/>
      <c r="U167" s="606"/>
      <c r="V167" s="47"/>
      <c r="W167" s="47"/>
      <c r="AA167" s="47" t="str">
        <f t="shared" si="4"/>
        <v>=</v>
      </c>
    </row>
    <row r="168" spans="1:27" ht="16.5" customHeight="1" x14ac:dyDescent="0.3">
      <c r="A168" s="108"/>
      <c r="B168" s="106"/>
      <c r="C168" s="47"/>
      <c r="D168" s="47"/>
      <c r="E168" s="107" t="str">
        <f>IF(Dades!E956="","",Dades!E956)</f>
        <v/>
      </c>
      <c r="F168" s="165">
        <f>IF(E168="",0,Dades!J956)</f>
        <v>0</v>
      </c>
      <c r="G168" s="165">
        <f>IF(E168="",0,Dades!N956+Dades!R956+Dades!V956)</f>
        <v>0</v>
      </c>
      <c r="H168" s="165">
        <f>IF(E168="",0,Dades!Z956)</f>
        <v>0</v>
      </c>
      <c r="I168" s="605">
        <f>IF(E168="",0,(DSUM('1.4_Emisiones fugitivas'!$E$14:$O$36,"emissions",'4.1_Resultados Balears'!AA$53:AA168)+DSUM('1.4_Emisiones fugitivas'!$E$48:$N$58,"emissions",'4.1_Resultados Balears'!AA$53:AA168))-SUM(I$54:I167))</f>
        <v>0</v>
      </c>
      <c r="J168" s="605"/>
      <c r="K168" s="605">
        <f>IF(E168="",0,Dades!AD956)</f>
        <v>0</v>
      </c>
      <c r="L168" s="605"/>
      <c r="M168" s="605">
        <f t="shared" si="5"/>
        <v>0</v>
      </c>
      <c r="N168" s="606"/>
      <c r="O168" s="165">
        <f>IF(E168="",0,DSUM('2.1_Categoría 2 Balears'!$E$17:$J$39,"emissions",'4.1_Resultados Balears'!AA$53:AA168)+DSUM('2.1_Categoría 2 Balears'!$E$47:$K$67,"emissions",'4.1_Resultados Balears'!AA$53:AA168)-SUM(O$54:O167))</f>
        <v>0</v>
      </c>
      <c r="P168" s="165">
        <f>IF(E168="",0,DSUM('2.1_Categoría 2 Balears'!$E$75:$J$95,"emissions",'4.1_Resultados Balears'!AA$53:AA168)-SUM(P$54:P167))</f>
        <v>0</v>
      </c>
      <c r="Q168" s="605">
        <f t="shared" si="6"/>
        <v>0</v>
      </c>
      <c r="R168" s="606"/>
      <c r="S168" s="606">
        <f t="shared" si="7"/>
        <v>0</v>
      </c>
      <c r="T168" s="606"/>
      <c r="U168" s="606"/>
      <c r="V168" s="47"/>
      <c r="W168" s="47"/>
      <c r="AA168" s="47" t="str">
        <f t="shared" si="4"/>
        <v>=</v>
      </c>
    </row>
    <row r="169" spans="1:27" x14ac:dyDescent="0.3">
      <c r="A169" s="108"/>
      <c r="B169" s="106"/>
      <c r="C169" s="47"/>
      <c r="D169" s="47"/>
      <c r="E169" s="107" t="str">
        <f>IF(Dades!E957="","",Dades!E957)</f>
        <v/>
      </c>
      <c r="F169" s="165">
        <f>IF(E169="",0,Dades!J957)</f>
        <v>0</v>
      </c>
      <c r="G169" s="165">
        <f>IF(E169="",0,Dades!N957+Dades!R957+Dades!V957)</f>
        <v>0</v>
      </c>
      <c r="H169" s="165">
        <f>IF(E169="",0,Dades!Z957)</f>
        <v>0</v>
      </c>
      <c r="I169" s="605">
        <f>IF(E169="",0,(DSUM('1.4_Emisiones fugitivas'!$E$14:$O$36,"emissions",'4.1_Resultados Balears'!AA$53:AA169)+DSUM('1.4_Emisiones fugitivas'!$E$48:$N$58,"emissions",'4.1_Resultados Balears'!AA$53:AA169))-SUM(I$54:I168))</f>
        <v>0</v>
      </c>
      <c r="J169" s="605"/>
      <c r="K169" s="605">
        <f>IF(E169="",0,Dades!AD957)</f>
        <v>0</v>
      </c>
      <c r="L169" s="605"/>
      <c r="M169" s="605">
        <f t="shared" si="5"/>
        <v>0</v>
      </c>
      <c r="N169" s="606"/>
      <c r="O169" s="165">
        <f>IF(E169="",0,DSUM('2.1_Categoría 2 Balears'!$E$17:$J$39,"emissions",'4.1_Resultados Balears'!AA$53:AA169)+DSUM('2.1_Categoría 2 Balears'!$E$47:$K$67,"emissions",'4.1_Resultados Balears'!AA$53:AA169)-SUM(O$54:O168))</f>
        <v>0</v>
      </c>
      <c r="P169" s="165">
        <f>IF(E169="",0,DSUM('2.1_Categoría 2 Balears'!$E$75:$J$95,"emissions",'4.1_Resultados Balears'!AA$53:AA169)-SUM(P$54:P168))</f>
        <v>0</v>
      </c>
      <c r="Q169" s="605">
        <f t="shared" si="6"/>
        <v>0</v>
      </c>
      <c r="R169" s="606"/>
      <c r="S169" s="606">
        <f t="shared" si="7"/>
        <v>0</v>
      </c>
      <c r="T169" s="606"/>
      <c r="U169" s="606"/>
      <c r="V169" s="47"/>
      <c r="W169" s="47"/>
      <c r="AA169" s="47" t="str">
        <f t="shared" si="4"/>
        <v>=</v>
      </c>
    </row>
    <row r="170" spans="1:27" x14ac:dyDescent="0.3">
      <c r="A170" s="108"/>
      <c r="B170" s="106"/>
      <c r="C170" s="47"/>
      <c r="D170" s="47"/>
      <c r="E170" s="107" t="str">
        <f>IF(Dades!E958="","",Dades!E958)</f>
        <v/>
      </c>
      <c r="F170" s="165">
        <f>IF(E170="",0,Dades!J958)</f>
        <v>0</v>
      </c>
      <c r="G170" s="165">
        <f>IF(E170="",0,Dades!N958+Dades!R958+Dades!V958)</f>
        <v>0</v>
      </c>
      <c r="H170" s="165">
        <f>IF(E170="",0,Dades!Z958)</f>
        <v>0</v>
      </c>
      <c r="I170" s="605">
        <f>IF(E170="",0,(DSUM('1.4_Emisiones fugitivas'!$E$14:$O$36,"emissions",'4.1_Resultados Balears'!AA$53:AA170)+DSUM('1.4_Emisiones fugitivas'!$E$48:$N$58,"emissions",'4.1_Resultados Balears'!AA$53:AA170))-SUM(I$54:I169))</f>
        <v>0</v>
      </c>
      <c r="J170" s="605"/>
      <c r="K170" s="605">
        <f>IF(E170="",0,Dades!AD958)</f>
        <v>0</v>
      </c>
      <c r="L170" s="605"/>
      <c r="M170" s="605">
        <f t="shared" si="5"/>
        <v>0</v>
      </c>
      <c r="N170" s="606"/>
      <c r="O170" s="165">
        <f>IF(E170="",0,DSUM('2.1_Categoría 2 Balears'!$E$17:$J$39,"emissions",'4.1_Resultados Balears'!AA$53:AA170)+DSUM('2.1_Categoría 2 Balears'!$E$47:$K$67,"emissions",'4.1_Resultados Balears'!AA$53:AA170)-SUM(O$54:O169))</f>
        <v>0</v>
      </c>
      <c r="P170" s="165">
        <f>IF(E170="",0,DSUM('2.1_Categoría 2 Balears'!$E$75:$J$95,"emissions",'4.1_Resultados Balears'!AA$53:AA170)-SUM(P$54:P169))</f>
        <v>0</v>
      </c>
      <c r="Q170" s="605">
        <f t="shared" si="6"/>
        <v>0</v>
      </c>
      <c r="R170" s="606"/>
      <c r="S170" s="606">
        <f t="shared" si="7"/>
        <v>0</v>
      </c>
      <c r="T170" s="606"/>
      <c r="U170" s="606"/>
      <c r="V170" s="47"/>
      <c r="W170" s="47"/>
      <c r="AA170" s="47" t="str">
        <f t="shared" si="4"/>
        <v>=</v>
      </c>
    </row>
    <row r="171" spans="1:27" x14ac:dyDescent="0.3">
      <c r="A171" s="108"/>
      <c r="B171" s="106"/>
      <c r="C171" s="47"/>
      <c r="D171" s="47"/>
      <c r="E171" s="107" t="str">
        <f>IF(Dades!E959="","",Dades!E959)</f>
        <v/>
      </c>
      <c r="F171" s="165">
        <f>IF(E171="",0,Dades!J959)</f>
        <v>0</v>
      </c>
      <c r="G171" s="165">
        <f>IF(E171="",0,Dades!N959+Dades!R959+Dades!V959)</f>
        <v>0</v>
      </c>
      <c r="H171" s="165">
        <f>IF(E171="",0,Dades!Z959)</f>
        <v>0</v>
      </c>
      <c r="I171" s="605">
        <f>IF(E171="",0,(DSUM('1.4_Emisiones fugitivas'!$E$14:$O$36,"emissions",'4.1_Resultados Balears'!AA$53:AA171)+DSUM('1.4_Emisiones fugitivas'!$E$48:$N$58,"emissions",'4.1_Resultados Balears'!AA$53:AA171))-SUM(I$54:I170))</f>
        <v>0</v>
      </c>
      <c r="J171" s="605"/>
      <c r="K171" s="605">
        <f>IF(E171="",0,Dades!AD959)</f>
        <v>0</v>
      </c>
      <c r="L171" s="605"/>
      <c r="M171" s="605">
        <f t="shared" si="5"/>
        <v>0</v>
      </c>
      <c r="N171" s="606"/>
      <c r="O171" s="165">
        <f>IF(E171="",0,DSUM('2.1_Categoría 2 Balears'!$E$17:$J$39,"emissions",'4.1_Resultados Balears'!AA$53:AA171)+DSUM('2.1_Categoría 2 Balears'!$E$47:$K$67,"emissions",'4.1_Resultados Balears'!AA$53:AA171)-SUM(O$54:O170))</f>
        <v>0</v>
      </c>
      <c r="P171" s="165">
        <f>IF(E171="",0,DSUM('2.1_Categoría 2 Balears'!$E$75:$J$95,"emissions",'4.1_Resultados Balears'!AA$53:AA171)-SUM(P$54:P170))</f>
        <v>0</v>
      </c>
      <c r="Q171" s="605">
        <f t="shared" si="6"/>
        <v>0</v>
      </c>
      <c r="R171" s="606"/>
      <c r="S171" s="606">
        <f t="shared" si="7"/>
        <v>0</v>
      </c>
      <c r="T171" s="606"/>
      <c r="U171" s="606"/>
      <c r="V171" s="47"/>
      <c r="W171" s="47"/>
      <c r="AA171" s="47" t="str">
        <f t="shared" si="4"/>
        <v>=</v>
      </c>
    </row>
    <row r="172" spans="1:27" x14ac:dyDescent="0.3">
      <c r="A172" s="108"/>
      <c r="B172" s="106"/>
      <c r="C172" s="47"/>
      <c r="D172" s="47"/>
      <c r="E172" s="107" t="str">
        <f>IF(Dades!E960="","",Dades!E960)</f>
        <v/>
      </c>
      <c r="F172" s="165">
        <f>IF(E172="",0,Dades!J960)</f>
        <v>0</v>
      </c>
      <c r="G172" s="165">
        <f>IF(E172="",0,Dades!N960+Dades!R960+Dades!V960)</f>
        <v>0</v>
      </c>
      <c r="H172" s="165">
        <f>IF(E172="",0,Dades!Z960)</f>
        <v>0</v>
      </c>
      <c r="I172" s="605">
        <f>IF(E172="",0,(DSUM('1.4_Emisiones fugitivas'!$E$14:$O$36,"emissions",'4.1_Resultados Balears'!AA$53:AA172)+DSUM('1.4_Emisiones fugitivas'!$E$48:$N$58,"emissions",'4.1_Resultados Balears'!AA$53:AA172))-SUM(I$54:I171))</f>
        <v>0</v>
      </c>
      <c r="J172" s="605"/>
      <c r="K172" s="605">
        <f>IF(E172="",0,Dades!AD960)</f>
        <v>0</v>
      </c>
      <c r="L172" s="605"/>
      <c r="M172" s="605">
        <f t="shared" si="5"/>
        <v>0</v>
      </c>
      <c r="N172" s="606"/>
      <c r="O172" s="165">
        <f>IF(E172="",0,DSUM('2.1_Categoría 2 Balears'!$E$17:$J$39,"emissions",'4.1_Resultados Balears'!AA$53:AA172)+DSUM('2.1_Categoría 2 Balears'!$E$47:$K$67,"emissions",'4.1_Resultados Balears'!AA$53:AA172)-SUM(O$54:O171))</f>
        <v>0</v>
      </c>
      <c r="P172" s="165">
        <f>IF(E172="",0,DSUM('2.1_Categoría 2 Balears'!$E$75:$J$95,"emissions",'4.1_Resultados Balears'!AA$53:AA172)-SUM(P$54:P171))</f>
        <v>0</v>
      </c>
      <c r="Q172" s="605">
        <f t="shared" si="6"/>
        <v>0</v>
      </c>
      <c r="R172" s="606"/>
      <c r="S172" s="606">
        <f t="shared" si="7"/>
        <v>0</v>
      </c>
      <c r="T172" s="606"/>
      <c r="U172" s="606"/>
      <c r="V172" s="47"/>
      <c r="W172" s="47"/>
      <c r="AA172" s="47" t="str">
        <f t="shared" si="4"/>
        <v>=</v>
      </c>
    </row>
    <row r="173" spans="1:27" x14ac:dyDescent="0.3">
      <c r="A173" s="108"/>
      <c r="C173" s="47"/>
      <c r="D173" s="47"/>
      <c r="E173" s="107" t="str">
        <f>IF(Dades!E961="","",Dades!E961)</f>
        <v/>
      </c>
      <c r="F173" s="165">
        <f>IF(E173="",0,Dades!J961)</f>
        <v>0</v>
      </c>
      <c r="G173" s="165">
        <f>IF(E173="",0,Dades!N961+Dades!R961+Dades!V961)</f>
        <v>0</v>
      </c>
      <c r="H173" s="165">
        <f>IF(E173="",0,Dades!Z961)</f>
        <v>0</v>
      </c>
      <c r="I173" s="605">
        <f>IF(E173="",0,(DSUM('1.4_Emisiones fugitivas'!$E$14:$O$36,"emissions",'4.1_Resultados Balears'!AA$53:AA173)+DSUM('1.4_Emisiones fugitivas'!$E$48:$N$58,"emissions",'4.1_Resultados Balears'!AA$53:AA173))-SUM(I$54:I172))</f>
        <v>0</v>
      </c>
      <c r="J173" s="605"/>
      <c r="K173" s="605">
        <f>IF(E173="",0,Dades!AD961)</f>
        <v>0</v>
      </c>
      <c r="L173" s="605"/>
      <c r="M173" s="605">
        <f t="shared" si="5"/>
        <v>0</v>
      </c>
      <c r="N173" s="606"/>
      <c r="O173" s="165">
        <f>IF(E173="",0,DSUM('2.1_Categoría 2 Balears'!$E$17:$J$39,"emissions",'4.1_Resultados Balears'!AA$53:AA173)+DSUM('2.1_Categoría 2 Balears'!$E$47:$K$67,"emissions",'4.1_Resultados Balears'!AA$53:AA173)-SUM(O$54:O172))</f>
        <v>0</v>
      </c>
      <c r="P173" s="165">
        <f>IF(E173="",0,DSUM('2.1_Categoría 2 Balears'!$E$75:$J$95,"emissions",'4.1_Resultados Balears'!AA$53:AA173)-SUM(P$54:P172))</f>
        <v>0</v>
      </c>
      <c r="Q173" s="605">
        <f t="shared" si="6"/>
        <v>0</v>
      </c>
      <c r="R173" s="606"/>
      <c r="S173" s="606">
        <f t="shared" si="7"/>
        <v>0</v>
      </c>
      <c r="T173" s="606"/>
      <c r="U173" s="606"/>
      <c r="V173" s="47"/>
      <c r="W173" s="47"/>
      <c r="AA173" s="47" t="str">
        <f t="shared" si="4"/>
        <v>=</v>
      </c>
    </row>
    <row r="174" spans="1:27" x14ac:dyDescent="0.3">
      <c r="A174" s="108"/>
      <c r="C174" s="47"/>
      <c r="D174" s="47"/>
      <c r="E174" s="107" t="str">
        <f>IF(Dades!E962="","",Dades!E962)</f>
        <v/>
      </c>
      <c r="F174" s="165">
        <f>IF(E174="",0,Dades!J962)</f>
        <v>0</v>
      </c>
      <c r="G174" s="165">
        <f>IF(E174="",0,Dades!N962+Dades!R962+Dades!V962)</f>
        <v>0</v>
      </c>
      <c r="H174" s="165">
        <f>IF(E174="",0,Dades!Z962)</f>
        <v>0</v>
      </c>
      <c r="I174" s="605">
        <f>IF(E174="",0,(DSUM('1.4_Emisiones fugitivas'!$E$14:$O$36,"emissions",'4.1_Resultados Balears'!AA$53:AA174)+DSUM('1.4_Emisiones fugitivas'!$E$48:$N$58,"emissions",'4.1_Resultados Balears'!AA$53:AA174))-SUM(I$54:I173))</f>
        <v>0</v>
      </c>
      <c r="J174" s="605"/>
      <c r="K174" s="605">
        <f>IF(E174="",0,Dades!AD962)</f>
        <v>0</v>
      </c>
      <c r="L174" s="605"/>
      <c r="M174" s="605">
        <f t="shared" si="5"/>
        <v>0</v>
      </c>
      <c r="N174" s="606"/>
      <c r="O174" s="165">
        <f>IF(E174="",0,DSUM('2.1_Categoría 2 Balears'!$E$17:$J$39,"emissions",'4.1_Resultados Balears'!AA$53:AA174)+DSUM('2.1_Categoría 2 Balears'!$E$47:$K$67,"emissions",'4.1_Resultados Balears'!AA$53:AA174)-SUM(O$54:O173))</f>
        <v>0</v>
      </c>
      <c r="P174" s="165">
        <f>IF(E174="",0,DSUM('2.1_Categoría 2 Balears'!$E$75:$J$95,"emissions",'4.1_Resultados Balears'!AA$53:AA174)-SUM(P$54:P173))</f>
        <v>0</v>
      </c>
      <c r="Q174" s="605">
        <f t="shared" si="6"/>
        <v>0</v>
      </c>
      <c r="R174" s="606"/>
      <c r="S174" s="606">
        <f t="shared" si="7"/>
        <v>0</v>
      </c>
      <c r="T174" s="606"/>
      <c r="U174" s="606"/>
      <c r="V174" s="47"/>
      <c r="W174" s="47"/>
      <c r="AA174" s="47" t="str">
        <f t="shared" si="4"/>
        <v>=</v>
      </c>
    </row>
    <row r="175" spans="1:27" x14ac:dyDescent="0.3">
      <c r="A175" s="108"/>
      <c r="E175" s="107" t="str">
        <f>IF(Dades!E963="","",Dades!E963)</f>
        <v/>
      </c>
      <c r="F175" s="165">
        <f>IF(E175="",0,Dades!J963)</f>
        <v>0</v>
      </c>
      <c r="G175" s="165">
        <f>IF(E175="",0,Dades!N963+Dades!R963+Dades!V963)</f>
        <v>0</v>
      </c>
      <c r="H175" s="165">
        <f>IF(E175="",0,Dades!Z963)</f>
        <v>0</v>
      </c>
      <c r="I175" s="605">
        <f>IF(E175="",0,(DSUM('1.4_Emisiones fugitivas'!$E$14:$O$36,"emissions",'4.1_Resultados Balears'!AA$53:AA175)+DSUM('1.4_Emisiones fugitivas'!$E$48:$N$58,"emissions",'4.1_Resultados Balears'!AA$53:AA175))-SUM(I$54:I174))</f>
        <v>0</v>
      </c>
      <c r="J175" s="605"/>
      <c r="K175" s="605">
        <f>IF(E175="",0,Dades!AD963)</f>
        <v>0</v>
      </c>
      <c r="L175" s="605"/>
      <c r="M175" s="605">
        <f t="shared" si="5"/>
        <v>0</v>
      </c>
      <c r="N175" s="606"/>
      <c r="O175" s="165">
        <f>IF(E175="",0,DSUM('2.1_Categoría 2 Balears'!$E$17:$J$39,"emissions",'4.1_Resultados Balears'!AA$53:AA175)+DSUM('2.1_Categoría 2 Balears'!$E$47:$K$67,"emissions",'4.1_Resultados Balears'!AA$53:AA175)-SUM(O$54:O174))</f>
        <v>0</v>
      </c>
      <c r="P175" s="165">
        <f>IF(E175="",0,DSUM('2.1_Categoría 2 Balears'!$E$75:$J$95,"emissions",'4.1_Resultados Balears'!AA$53:AA175)-SUM(P$54:P174))</f>
        <v>0</v>
      </c>
      <c r="Q175" s="605">
        <f t="shared" si="6"/>
        <v>0</v>
      </c>
      <c r="R175" s="606"/>
      <c r="S175" s="606">
        <f t="shared" si="7"/>
        <v>0</v>
      </c>
      <c r="T175" s="606"/>
      <c r="U175" s="606"/>
      <c r="AA175" s="47" t="str">
        <f t="shared" si="4"/>
        <v>=</v>
      </c>
    </row>
    <row r="176" spans="1:27" x14ac:dyDescent="0.3">
      <c r="A176" s="108"/>
      <c r="E176" s="107" t="str">
        <f>IF(Dades!E964="","",Dades!E964)</f>
        <v/>
      </c>
      <c r="F176" s="165">
        <f>IF(E176="",0,Dades!J964)</f>
        <v>0</v>
      </c>
      <c r="G176" s="165">
        <f>IF(E176="",0,Dades!N964+Dades!R964+Dades!V964)</f>
        <v>0</v>
      </c>
      <c r="H176" s="165">
        <f>IF(E176="",0,Dades!Z964)</f>
        <v>0</v>
      </c>
      <c r="I176" s="605">
        <f>IF(E176="",0,(DSUM('1.4_Emisiones fugitivas'!$E$14:$O$36,"emissions",'4.1_Resultados Balears'!AA$53:AA176)+DSUM('1.4_Emisiones fugitivas'!$E$48:$N$58,"emissions",'4.1_Resultados Balears'!AA$53:AA176))-SUM(I$54:I175))</f>
        <v>0</v>
      </c>
      <c r="J176" s="605"/>
      <c r="K176" s="605">
        <f>IF(E176="",0,Dades!AD964)</f>
        <v>0</v>
      </c>
      <c r="L176" s="605"/>
      <c r="M176" s="605">
        <f t="shared" si="5"/>
        <v>0</v>
      </c>
      <c r="N176" s="606"/>
      <c r="O176" s="165">
        <f>IF(E176="",0,DSUM('2.1_Categoría 2 Balears'!$E$17:$J$39,"emissions",'4.1_Resultados Balears'!AA$53:AA176)+DSUM('2.1_Categoría 2 Balears'!$E$47:$K$67,"emissions",'4.1_Resultados Balears'!AA$53:AA176)-SUM(O$54:O175))</f>
        <v>0</v>
      </c>
      <c r="P176" s="165">
        <f>IF(E176="",0,DSUM('2.1_Categoría 2 Balears'!$E$75:$J$95,"emissions",'4.1_Resultados Balears'!AA$53:AA176)-SUM(P$54:P175))</f>
        <v>0</v>
      </c>
      <c r="Q176" s="605">
        <f t="shared" si="6"/>
        <v>0</v>
      </c>
      <c r="R176" s="606"/>
      <c r="S176" s="606">
        <f t="shared" si="7"/>
        <v>0</v>
      </c>
      <c r="T176" s="606"/>
      <c r="U176" s="606"/>
      <c r="AA176" s="47" t="str">
        <f t="shared" si="4"/>
        <v>=</v>
      </c>
    </row>
    <row r="177" spans="1:27" x14ac:dyDescent="0.3">
      <c r="A177" s="108"/>
      <c r="E177" s="107" t="str">
        <f>IF(Dades!E965="","",Dades!E965)</f>
        <v/>
      </c>
      <c r="F177" s="165">
        <f>IF(E177="",0,Dades!J965)</f>
        <v>0</v>
      </c>
      <c r="G177" s="165">
        <f>IF(E177="",0,Dades!N965+Dades!R965+Dades!V965)</f>
        <v>0</v>
      </c>
      <c r="H177" s="165">
        <f>IF(E177="",0,Dades!Z965)</f>
        <v>0</v>
      </c>
      <c r="I177" s="605">
        <f>IF(E177="",0,(DSUM('1.4_Emisiones fugitivas'!$E$14:$O$36,"emissions",'4.1_Resultados Balears'!AA$53:AA177)+DSUM('1.4_Emisiones fugitivas'!$E$48:$N$58,"emissions",'4.1_Resultados Balears'!AA$53:AA177))-SUM(I$54:I176))</f>
        <v>0</v>
      </c>
      <c r="J177" s="605"/>
      <c r="K177" s="605">
        <f>IF(E177="",0,Dades!AD965)</f>
        <v>0</v>
      </c>
      <c r="L177" s="605"/>
      <c r="M177" s="605">
        <f t="shared" si="5"/>
        <v>0</v>
      </c>
      <c r="N177" s="606"/>
      <c r="O177" s="165">
        <f>IF(E177="",0,DSUM('2.1_Categoría 2 Balears'!$E$17:$J$39,"emissions",'4.1_Resultados Balears'!AA$53:AA177)+DSUM('2.1_Categoría 2 Balears'!$E$47:$K$67,"emissions",'4.1_Resultados Balears'!AA$53:AA177)-SUM(O$54:O176))</f>
        <v>0</v>
      </c>
      <c r="P177" s="165">
        <f>IF(E177="",0,DSUM('2.1_Categoría 2 Balears'!$E$75:$J$95,"emissions",'4.1_Resultados Balears'!AA$53:AA177)-SUM(P$54:P176))</f>
        <v>0</v>
      </c>
      <c r="Q177" s="605">
        <f t="shared" si="6"/>
        <v>0</v>
      </c>
      <c r="R177" s="606"/>
      <c r="S177" s="606">
        <f t="shared" si="7"/>
        <v>0</v>
      </c>
      <c r="T177" s="606"/>
      <c r="U177" s="606"/>
      <c r="AA177" s="47" t="str">
        <f t="shared" si="4"/>
        <v>=</v>
      </c>
    </row>
    <row r="178" spans="1:27" x14ac:dyDescent="0.3">
      <c r="A178" s="108"/>
      <c r="E178" s="107" t="str">
        <f>IF(Dades!E966="","",Dades!E966)</f>
        <v/>
      </c>
      <c r="F178" s="165">
        <f>IF(E178="",0,Dades!J966)</f>
        <v>0</v>
      </c>
      <c r="G178" s="165">
        <f>IF(E178="",0,Dades!N966+Dades!R966+Dades!V966)</f>
        <v>0</v>
      </c>
      <c r="H178" s="165">
        <f>IF(E178="",0,Dades!Z966)</f>
        <v>0</v>
      </c>
      <c r="I178" s="605">
        <f>IF(E178="",0,(DSUM('1.4_Emisiones fugitivas'!$E$14:$O$36,"emissions",'4.1_Resultados Balears'!AA$53:AA178)+DSUM('1.4_Emisiones fugitivas'!$E$48:$N$58,"emissions",'4.1_Resultados Balears'!AA$53:AA178))-SUM(I$54:I177))</f>
        <v>0</v>
      </c>
      <c r="J178" s="605"/>
      <c r="K178" s="605">
        <f>IF(E178="",0,Dades!AD966)</f>
        <v>0</v>
      </c>
      <c r="L178" s="605"/>
      <c r="M178" s="605">
        <f t="shared" si="5"/>
        <v>0</v>
      </c>
      <c r="N178" s="606"/>
      <c r="O178" s="165">
        <f>IF(E178="",0,DSUM('2.1_Categoría 2 Balears'!$E$17:$J$39,"emissions",'4.1_Resultados Balears'!AA$53:AA178)+DSUM('2.1_Categoría 2 Balears'!$E$47:$K$67,"emissions",'4.1_Resultados Balears'!AA$53:AA178)-SUM(O$54:O177))</f>
        <v>0</v>
      </c>
      <c r="P178" s="165">
        <f>IF(E178="",0,DSUM('2.1_Categoría 2 Balears'!$E$75:$J$95,"emissions",'4.1_Resultados Balears'!AA$53:AA178)-SUM(P$54:P177))</f>
        <v>0</v>
      </c>
      <c r="Q178" s="605">
        <f t="shared" si="6"/>
        <v>0</v>
      </c>
      <c r="R178" s="606"/>
      <c r="S178" s="606">
        <f t="shared" si="7"/>
        <v>0</v>
      </c>
      <c r="T178" s="606"/>
      <c r="U178" s="606"/>
      <c r="AA178" s="47" t="str">
        <f t="shared" si="4"/>
        <v>=</v>
      </c>
    </row>
    <row r="179" spans="1:27" x14ac:dyDescent="0.3">
      <c r="A179" s="108"/>
      <c r="E179" s="107" t="str">
        <f>IF(Dades!E967="","",Dades!E967)</f>
        <v/>
      </c>
      <c r="F179" s="165">
        <f>IF(E179="",0,Dades!J967)</f>
        <v>0</v>
      </c>
      <c r="G179" s="165">
        <f>IF(E179="",0,Dades!N967+Dades!R967+Dades!V967)</f>
        <v>0</v>
      </c>
      <c r="H179" s="165">
        <f>IF(E179="",0,Dades!Z967)</f>
        <v>0</v>
      </c>
      <c r="I179" s="605">
        <f>IF(E179="",0,(DSUM('1.4_Emisiones fugitivas'!$E$14:$O$36,"emissions",'4.1_Resultados Balears'!AA$53:AA179)+DSUM('1.4_Emisiones fugitivas'!$E$48:$N$58,"emissions",'4.1_Resultados Balears'!AA$53:AA179))-SUM(I$54:I178))</f>
        <v>0</v>
      </c>
      <c r="J179" s="605"/>
      <c r="K179" s="605">
        <f>IF(E179="",0,Dades!AD967)</f>
        <v>0</v>
      </c>
      <c r="L179" s="605"/>
      <c r="M179" s="605">
        <f t="shared" si="5"/>
        <v>0</v>
      </c>
      <c r="N179" s="606"/>
      <c r="O179" s="165">
        <f>IF(E179="",0,DSUM('2.1_Categoría 2 Balears'!$E$17:$J$39,"emissions",'4.1_Resultados Balears'!AA$53:AA179)+DSUM('2.1_Categoría 2 Balears'!$E$47:$K$67,"emissions",'4.1_Resultados Balears'!AA$53:AA179)-SUM(O$54:O178))</f>
        <v>0</v>
      </c>
      <c r="P179" s="165">
        <f>IF(E179="",0,DSUM('2.1_Categoría 2 Balears'!$E$75:$J$95,"emissions",'4.1_Resultados Balears'!AA$53:AA179)-SUM(P$54:P178))</f>
        <v>0</v>
      </c>
      <c r="Q179" s="605">
        <f t="shared" si="6"/>
        <v>0</v>
      </c>
      <c r="R179" s="606"/>
      <c r="S179" s="606">
        <f t="shared" si="7"/>
        <v>0</v>
      </c>
      <c r="T179" s="606"/>
      <c r="U179" s="606"/>
      <c r="AA179" s="47" t="str">
        <f t="shared" si="4"/>
        <v>=</v>
      </c>
    </row>
    <row r="180" spans="1:27" x14ac:dyDescent="0.3">
      <c r="A180" s="108"/>
      <c r="E180" s="107" t="str">
        <f>IF(Dades!E968="","",Dades!E968)</f>
        <v/>
      </c>
      <c r="F180" s="165">
        <f>IF(E180="",0,Dades!J968)</f>
        <v>0</v>
      </c>
      <c r="G180" s="165">
        <f>IF(E180="",0,Dades!N968+Dades!R968+Dades!V968)</f>
        <v>0</v>
      </c>
      <c r="H180" s="165">
        <f>IF(E180="",0,Dades!Z968)</f>
        <v>0</v>
      </c>
      <c r="I180" s="605">
        <f>IF(E180="",0,(DSUM('1.4_Emisiones fugitivas'!$E$14:$O$36,"emissions",'4.1_Resultados Balears'!AA$53:AA180)+DSUM('1.4_Emisiones fugitivas'!$E$48:$N$58,"emissions",'4.1_Resultados Balears'!AA$53:AA180))-SUM(I$54:I179))</f>
        <v>0</v>
      </c>
      <c r="J180" s="605"/>
      <c r="K180" s="605">
        <f>IF(E180="",0,Dades!AD968)</f>
        <v>0</v>
      </c>
      <c r="L180" s="605"/>
      <c r="M180" s="605">
        <f t="shared" si="5"/>
        <v>0</v>
      </c>
      <c r="N180" s="606"/>
      <c r="O180" s="165">
        <f>IF(E180="",0,DSUM('2.1_Categoría 2 Balears'!$E$17:$J$39,"emissions",'4.1_Resultados Balears'!AA$53:AA180)+DSUM('2.1_Categoría 2 Balears'!$E$47:$K$67,"emissions",'4.1_Resultados Balears'!AA$53:AA180)-SUM(O$54:O179))</f>
        <v>0</v>
      </c>
      <c r="P180" s="165">
        <f>IF(E180="",0,DSUM('2.1_Categoría 2 Balears'!$E$75:$J$95,"emissions",'4.1_Resultados Balears'!AA$53:AA180)-SUM(P$54:P179))</f>
        <v>0</v>
      </c>
      <c r="Q180" s="605">
        <f t="shared" si="6"/>
        <v>0</v>
      </c>
      <c r="R180" s="606"/>
      <c r="S180" s="606">
        <f t="shared" si="7"/>
        <v>0</v>
      </c>
      <c r="T180" s="606"/>
      <c r="U180" s="606"/>
      <c r="AA180" s="47" t="str">
        <f t="shared" si="4"/>
        <v>=</v>
      </c>
    </row>
    <row r="181" spans="1:27" x14ac:dyDescent="0.3">
      <c r="A181" s="108"/>
      <c r="E181" s="107" t="str">
        <f>IF(Dades!E969="","",Dades!E969)</f>
        <v/>
      </c>
      <c r="F181" s="165">
        <f>IF(E181="",0,Dades!J969)</f>
        <v>0</v>
      </c>
      <c r="G181" s="165">
        <f>IF(E181="",0,Dades!N969+Dades!R969+Dades!V969)</f>
        <v>0</v>
      </c>
      <c r="H181" s="165">
        <f>IF(E181="",0,Dades!Z969)</f>
        <v>0</v>
      </c>
      <c r="I181" s="605">
        <f>IF(E181="",0,(DSUM('1.4_Emisiones fugitivas'!$E$14:$O$36,"emissions",'4.1_Resultados Balears'!AA$53:AA181)+DSUM('1.4_Emisiones fugitivas'!$E$48:$N$58,"emissions",'4.1_Resultados Balears'!AA$53:AA181))-SUM(I$54:I180))</f>
        <v>0</v>
      </c>
      <c r="J181" s="605"/>
      <c r="K181" s="605">
        <f>IF(E181="",0,Dades!AD969)</f>
        <v>0</v>
      </c>
      <c r="L181" s="605"/>
      <c r="M181" s="605">
        <f t="shared" si="5"/>
        <v>0</v>
      </c>
      <c r="N181" s="606"/>
      <c r="O181" s="165">
        <f>IF(E181="",0,DSUM('2.1_Categoría 2 Balears'!$E$17:$J$39,"emissions",'4.1_Resultados Balears'!AA$53:AA181)+DSUM('2.1_Categoría 2 Balears'!$E$47:$K$67,"emissions",'4.1_Resultados Balears'!AA$53:AA181)-SUM(O$54:O180))</f>
        <v>0</v>
      </c>
      <c r="P181" s="165">
        <f>IF(E181="",0,DSUM('2.1_Categoría 2 Balears'!$E$75:$J$95,"emissions",'4.1_Resultados Balears'!AA$53:AA181)-SUM(P$54:P180))</f>
        <v>0</v>
      </c>
      <c r="Q181" s="605">
        <f t="shared" si="6"/>
        <v>0</v>
      </c>
      <c r="R181" s="606"/>
      <c r="S181" s="606">
        <f t="shared" si="7"/>
        <v>0</v>
      </c>
      <c r="T181" s="606"/>
      <c r="U181" s="606"/>
      <c r="AA181" s="47" t="str">
        <f t="shared" si="4"/>
        <v>=</v>
      </c>
    </row>
    <row r="182" spans="1:27" x14ac:dyDescent="0.3">
      <c r="A182" s="108"/>
      <c r="E182" s="107" t="str">
        <f>IF(Dades!E970="","",Dades!E970)</f>
        <v/>
      </c>
      <c r="F182" s="165">
        <f>IF(E182="",0,Dades!J970)</f>
        <v>0</v>
      </c>
      <c r="G182" s="165">
        <f>IF(E182="",0,Dades!N970+Dades!R970+Dades!V970)</f>
        <v>0</v>
      </c>
      <c r="H182" s="165">
        <f>IF(E182="",0,Dades!Z970)</f>
        <v>0</v>
      </c>
      <c r="I182" s="605">
        <f>IF(E182="",0,(DSUM('1.4_Emisiones fugitivas'!$E$14:$O$36,"emissions",'4.1_Resultados Balears'!AA$53:AA182)+DSUM('1.4_Emisiones fugitivas'!$E$48:$N$58,"emissions",'4.1_Resultados Balears'!AA$53:AA182))-SUM(I$54:I181))</f>
        <v>0</v>
      </c>
      <c r="J182" s="605"/>
      <c r="K182" s="605">
        <f>IF(E182="",0,Dades!AD970)</f>
        <v>0</v>
      </c>
      <c r="L182" s="605"/>
      <c r="M182" s="605">
        <f t="shared" si="5"/>
        <v>0</v>
      </c>
      <c r="N182" s="606"/>
      <c r="O182" s="165">
        <f>IF(E182="",0,DSUM('2.1_Categoría 2 Balears'!$E$17:$J$39,"emissions",'4.1_Resultados Balears'!AA$53:AA182)+DSUM('2.1_Categoría 2 Balears'!$E$47:$K$67,"emissions",'4.1_Resultados Balears'!AA$53:AA182)-SUM(O$54:O181))</f>
        <v>0</v>
      </c>
      <c r="P182" s="165">
        <f>IF(E182="",0,DSUM('2.1_Categoría 2 Balears'!$E$75:$J$95,"emissions",'4.1_Resultados Balears'!AA$53:AA182)-SUM(P$54:P181))</f>
        <v>0</v>
      </c>
      <c r="Q182" s="605">
        <f t="shared" si="6"/>
        <v>0</v>
      </c>
      <c r="R182" s="606"/>
      <c r="S182" s="606">
        <f t="shared" si="7"/>
        <v>0</v>
      </c>
      <c r="T182" s="606"/>
      <c r="U182" s="606"/>
      <c r="AA182" s="47" t="str">
        <f t="shared" si="4"/>
        <v>=</v>
      </c>
    </row>
    <row r="183" spans="1:27" x14ac:dyDescent="0.3">
      <c r="A183" s="108"/>
      <c r="E183" s="107" t="str">
        <f>IF(Dades!E971="","",Dades!E971)</f>
        <v/>
      </c>
      <c r="F183" s="165">
        <f>IF(E183="",0,Dades!J971)</f>
        <v>0</v>
      </c>
      <c r="G183" s="165">
        <f>IF(E183="",0,Dades!N971+Dades!R971+Dades!V971)</f>
        <v>0</v>
      </c>
      <c r="H183" s="165">
        <f>IF(E183="",0,Dades!Z971)</f>
        <v>0</v>
      </c>
      <c r="I183" s="605">
        <f>IF(E183="",0,(DSUM('1.4_Emisiones fugitivas'!$E$14:$O$36,"emissions",'4.1_Resultados Balears'!AA$53:AA183)+DSUM('1.4_Emisiones fugitivas'!$E$48:$N$58,"emissions",'4.1_Resultados Balears'!AA$53:AA183))-SUM(I$54:I182))</f>
        <v>0</v>
      </c>
      <c r="J183" s="605"/>
      <c r="K183" s="605">
        <f>IF(E183="",0,Dades!AD971)</f>
        <v>0</v>
      </c>
      <c r="L183" s="605"/>
      <c r="M183" s="605">
        <f t="shared" si="5"/>
        <v>0</v>
      </c>
      <c r="N183" s="606"/>
      <c r="O183" s="165">
        <f>IF(E183="",0,DSUM('2.1_Categoría 2 Balears'!$E$17:$J$39,"emissions",'4.1_Resultados Balears'!AA$53:AA183)+DSUM('2.1_Categoría 2 Balears'!$E$47:$K$67,"emissions",'4.1_Resultados Balears'!AA$53:AA183)-SUM(O$54:O182))</f>
        <v>0</v>
      </c>
      <c r="P183" s="165">
        <f>IF(E183="",0,DSUM('2.1_Categoría 2 Balears'!$E$75:$J$95,"emissions",'4.1_Resultados Balears'!AA$53:AA183)-SUM(P$54:P182))</f>
        <v>0</v>
      </c>
      <c r="Q183" s="605">
        <f t="shared" si="6"/>
        <v>0</v>
      </c>
      <c r="R183" s="606"/>
      <c r="S183" s="606">
        <f t="shared" si="7"/>
        <v>0</v>
      </c>
      <c r="T183" s="606"/>
      <c r="U183" s="606"/>
      <c r="AA183" s="47" t="str">
        <f t="shared" ref="AA183:AA246" si="8">"="&amp;E183</f>
        <v>=</v>
      </c>
    </row>
    <row r="184" spans="1:27" x14ac:dyDescent="0.3">
      <c r="A184" s="108"/>
      <c r="E184" s="107" t="str">
        <f>IF(Dades!E972="","",Dades!E972)</f>
        <v/>
      </c>
      <c r="F184" s="165">
        <f>IF(E184="",0,Dades!J972)</f>
        <v>0</v>
      </c>
      <c r="G184" s="165">
        <f>IF(E184="",0,Dades!N972+Dades!R972+Dades!V972)</f>
        <v>0</v>
      </c>
      <c r="H184" s="165">
        <f>IF(E184="",0,Dades!Z972)</f>
        <v>0</v>
      </c>
      <c r="I184" s="605">
        <f>IF(E184="",0,(DSUM('1.4_Emisiones fugitivas'!$E$14:$O$36,"emissions",'4.1_Resultados Balears'!AA$53:AA184)+DSUM('1.4_Emisiones fugitivas'!$E$48:$N$58,"emissions",'4.1_Resultados Balears'!AA$53:AA184))-SUM(I$54:I183))</f>
        <v>0</v>
      </c>
      <c r="J184" s="605"/>
      <c r="K184" s="605">
        <f>IF(E184="",0,Dades!AD972)</f>
        <v>0</v>
      </c>
      <c r="L184" s="605"/>
      <c r="M184" s="605">
        <f t="shared" ref="M184:M247" si="9">SUM(F184:L184)</f>
        <v>0</v>
      </c>
      <c r="N184" s="606"/>
      <c r="O184" s="165">
        <f>IF(E184="",0,DSUM('2.1_Categoría 2 Balears'!$E$17:$J$39,"emissions",'4.1_Resultados Balears'!AA$53:AA184)+DSUM('2.1_Categoría 2 Balears'!$E$47:$K$67,"emissions",'4.1_Resultados Balears'!AA$53:AA184)-SUM(O$54:O183))</f>
        <v>0</v>
      </c>
      <c r="P184" s="165">
        <f>IF(E184="",0,DSUM('2.1_Categoría 2 Balears'!$E$75:$J$95,"emissions",'4.1_Resultados Balears'!AA$53:AA184)-SUM(P$54:P183))</f>
        <v>0</v>
      </c>
      <c r="Q184" s="605">
        <f t="shared" ref="Q184:Q247" si="10">SUM(O184:P184)</f>
        <v>0</v>
      </c>
      <c r="R184" s="606"/>
      <c r="S184" s="606">
        <f t="shared" ref="S184:S247" si="11">M184+Q184</f>
        <v>0</v>
      </c>
      <c r="T184" s="606"/>
      <c r="U184" s="606"/>
      <c r="AA184" s="47" t="str">
        <f t="shared" si="8"/>
        <v>=</v>
      </c>
    </row>
    <row r="185" spans="1:27" x14ac:dyDescent="0.3">
      <c r="A185" s="108"/>
      <c r="E185" s="107" t="str">
        <f>IF(Dades!E973="","",Dades!E973)</f>
        <v/>
      </c>
      <c r="F185" s="165">
        <f>IF(E185="",0,Dades!J973)</f>
        <v>0</v>
      </c>
      <c r="G185" s="165">
        <f>IF(E185="",0,Dades!N973+Dades!R973+Dades!V973)</f>
        <v>0</v>
      </c>
      <c r="H185" s="165">
        <f>IF(E185="",0,Dades!Z973)</f>
        <v>0</v>
      </c>
      <c r="I185" s="605">
        <f>IF(E185="",0,(DSUM('1.4_Emisiones fugitivas'!$E$14:$O$36,"emissions",'4.1_Resultados Balears'!AA$53:AA185)+DSUM('1.4_Emisiones fugitivas'!$E$48:$N$58,"emissions",'4.1_Resultados Balears'!AA$53:AA185))-SUM(I$54:I184))</f>
        <v>0</v>
      </c>
      <c r="J185" s="605"/>
      <c r="K185" s="605">
        <f>IF(E185="",0,Dades!AD973)</f>
        <v>0</v>
      </c>
      <c r="L185" s="605"/>
      <c r="M185" s="605">
        <f t="shared" si="9"/>
        <v>0</v>
      </c>
      <c r="N185" s="606"/>
      <c r="O185" s="165">
        <f>IF(E185="",0,DSUM('2.1_Categoría 2 Balears'!$E$17:$J$39,"emissions",'4.1_Resultados Balears'!AA$53:AA185)+DSUM('2.1_Categoría 2 Balears'!$E$47:$K$67,"emissions",'4.1_Resultados Balears'!AA$53:AA185)-SUM(O$54:O184))</f>
        <v>0</v>
      </c>
      <c r="P185" s="165">
        <f>IF(E185="",0,DSUM('2.1_Categoría 2 Balears'!$E$75:$J$95,"emissions",'4.1_Resultados Balears'!AA$53:AA185)-SUM(P$54:P184))</f>
        <v>0</v>
      </c>
      <c r="Q185" s="605">
        <f t="shared" si="10"/>
        <v>0</v>
      </c>
      <c r="R185" s="606"/>
      <c r="S185" s="606">
        <f t="shared" si="11"/>
        <v>0</v>
      </c>
      <c r="T185" s="606"/>
      <c r="U185" s="606"/>
      <c r="AA185" s="47" t="str">
        <f t="shared" si="8"/>
        <v>=</v>
      </c>
    </row>
    <row r="186" spans="1:27" x14ac:dyDescent="0.3">
      <c r="A186" s="108"/>
      <c r="E186" s="107" t="str">
        <f>IF(Dades!E974="","",Dades!E974)</f>
        <v/>
      </c>
      <c r="F186" s="165">
        <f>IF(E186="",0,Dades!J974)</f>
        <v>0</v>
      </c>
      <c r="G186" s="165">
        <f>IF(E186="",0,Dades!N974+Dades!R974+Dades!V974)</f>
        <v>0</v>
      </c>
      <c r="H186" s="165">
        <f>IF(E186="",0,Dades!Z974)</f>
        <v>0</v>
      </c>
      <c r="I186" s="605">
        <f>IF(E186="",0,(DSUM('1.4_Emisiones fugitivas'!$E$14:$O$36,"emissions",'4.1_Resultados Balears'!AA$53:AA186)+DSUM('1.4_Emisiones fugitivas'!$E$48:$N$58,"emissions",'4.1_Resultados Balears'!AA$53:AA186))-SUM(I$54:I185))</f>
        <v>0</v>
      </c>
      <c r="J186" s="605"/>
      <c r="K186" s="605">
        <f>IF(E186="",0,Dades!AD974)</f>
        <v>0</v>
      </c>
      <c r="L186" s="605"/>
      <c r="M186" s="605">
        <f t="shared" si="9"/>
        <v>0</v>
      </c>
      <c r="N186" s="606"/>
      <c r="O186" s="165">
        <f>IF(E186="",0,DSUM('2.1_Categoría 2 Balears'!$E$17:$J$39,"emissions",'4.1_Resultados Balears'!AA$53:AA186)+DSUM('2.1_Categoría 2 Balears'!$E$47:$K$67,"emissions",'4.1_Resultados Balears'!AA$53:AA186)-SUM(O$54:O185))</f>
        <v>0</v>
      </c>
      <c r="P186" s="165">
        <f>IF(E186="",0,DSUM('2.1_Categoría 2 Balears'!$E$75:$J$95,"emissions",'4.1_Resultados Balears'!AA$53:AA186)-SUM(P$54:P185))</f>
        <v>0</v>
      </c>
      <c r="Q186" s="605">
        <f t="shared" si="10"/>
        <v>0</v>
      </c>
      <c r="R186" s="606"/>
      <c r="S186" s="606">
        <f t="shared" si="11"/>
        <v>0</v>
      </c>
      <c r="T186" s="606"/>
      <c r="U186" s="606"/>
      <c r="AA186" s="47" t="str">
        <f t="shared" si="8"/>
        <v>=</v>
      </c>
    </row>
    <row r="187" spans="1:27" x14ac:dyDescent="0.3">
      <c r="A187" s="108"/>
      <c r="E187" s="107" t="str">
        <f>IF(Dades!E975="","",Dades!E975)</f>
        <v/>
      </c>
      <c r="F187" s="165">
        <f>IF(E187="",0,Dades!J975)</f>
        <v>0</v>
      </c>
      <c r="G187" s="165">
        <f>IF(E187="",0,Dades!N975+Dades!R975+Dades!V975)</f>
        <v>0</v>
      </c>
      <c r="H187" s="165">
        <f>IF(E187="",0,Dades!Z975)</f>
        <v>0</v>
      </c>
      <c r="I187" s="605">
        <f>IF(E187="",0,(DSUM('1.4_Emisiones fugitivas'!$E$14:$O$36,"emissions",'4.1_Resultados Balears'!AA$53:AA187)+DSUM('1.4_Emisiones fugitivas'!$E$48:$N$58,"emissions",'4.1_Resultados Balears'!AA$53:AA187))-SUM(I$54:I186))</f>
        <v>0</v>
      </c>
      <c r="J187" s="605"/>
      <c r="K187" s="605">
        <f>IF(E187="",0,Dades!AD975)</f>
        <v>0</v>
      </c>
      <c r="L187" s="605"/>
      <c r="M187" s="605">
        <f t="shared" si="9"/>
        <v>0</v>
      </c>
      <c r="N187" s="606"/>
      <c r="O187" s="165">
        <f>IF(E187="",0,DSUM('2.1_Categoría 2 Balears'!$E$17:$J$39,"emissions",'4.1_Resultados Balears'!AA$53:AA187)+DSUM('2.1_Categoría 2 Balears'!$E$47:$K$67,"emissions",'4.1_Resultados Balears'!AA$53:AA187)-SUM(O$54:O186))</f>
        <v>0</v>
      </c>
      <c r="P187" s="165">
        <f>IF(E187="",0,DSUM('2.1_Categoría 2 Balears'!$E$75:$J$95,"emissions",'4.1_Resultados Balears'!AA$53:AA187)-SUM(P$54:P186))</f>
        <v>0</v>
      </c>
      <c r="Q187" s="605">
        <f t="shared" si="10"/>
        <v>0</v>
      </c>
      <c r="R187" s="606"/>
      <c r="S187" s="606">
        <f t="shared" si="11"/>
        <v>0</v>
      </c>
      <c r="T187" s="606"/>
      <c r="U187" s="606"/>
      <c r="AA187" s="47" t="str">
        <f t="shared" si="8"/>
        <v>=</v>
      </c>
    </row>
    <row r="188" spans="1:27" x14ac:dyDescent="0.3">
      <c r="A188" s="108"/>
      <c r="E188" s="107" t="str">
        <f>IF(Dades!E976="","",Dades!E976)</f>
        <v/>
      </c>
      <c r="F188" s="165">
        <f>IF(E188="",0,Dades!J976)</f>
        <v>0</v>
      </c>
      <c r="G188" s="165">
        <f>IF(E188="",0,Dades!N976+Dades!R976+Dades!V976)</f>
        <v>0</v>
      </c>
      <c r="H188" s="165">
        <f>IF(E188="",0,Dades!Z976)</f>
        <v>0</v>
      </c>
      <c r="I188" s="605">
        <f>IF(E188="",0,(DSUM('1.4_Emisiones fugitivas'!$E$14:$O$36,"emissions",'4.1_Resultados Balears'!AA$53:AA188)+DSUM('1.4_Emisiones fugitivas'!$E$48:$N$58,"emissions",'4.1_Resultados Balears'!AA$53:AA188))-SUM(I$54:I187))</f>
        <v>0</v>
      </c>
      <c r="J188" s="605"/>
      <c r="K188" s="605">
        <f>IF(E188="",0,Dades!AD976)</f>
        <v>0</v>
      </c>
      <c r="L188" s="605"/>
      <c r="M188" s="605">
        <f t="shared" si="9"/>
        <v>0</v>
      </c>
      <c r="N188" s="606"/>
      <c r="O188" s="165">
        <f>IF(E188="",0,DSUM('2.1_Categoría 2 Balears'!$E$17:$J$39,"emissions",'4.1_Resultados Balears'!AA$53:AA188)+DSUM('2.1_Categoría 2 Balears'!$E$47:$K$67,"emissions",'4.1_Resultados Balears'!AA$53:AA188)-SUM(O$54:O187))</f>
        <v>0</v>
      </c>
      <c r="P188" s="165">
        <f>IF(E188="",0,DSUM('2.1_Categoría 2 Balears'!$E$75:$J$95,"emissions",'4.1_Resultados Balears'!AA$53:AA188)-SUM(P$54:P187))</f>
        <v>0</v>
      </c>
      <c r="Q188" s="605">
        <f t="shared" si="10"/>
        <v>0</v>
      </c>
      <c r="R188" s="606"/>
      <c r="S188" s="606">
        <f t="shared" si="11"/>
        <v>0</v>
      </c>
      <c r="T188" s="606"/>
      <c r="U188" s="606"/>
      <c r="AA188" s="47" t="str">
        <f t="shared" si="8"/>
        <v>=</v>
      </c>
    </row>
    <row r="189" spans="1:27" x14ac:dyDescent="0.3">
      <c r="A189" s="108"/>
      <c r="E189" s="107" t="str">
        <f>IF(Dades!E977="","",Dades!E977)</f>
        <v/>
      </c>
      <c r="F189" s="165">
        <f>IF(E189="",0,Dades!J977)</f>
        <v>0</v>
      </c>
      <c r="G189" s="165">
        <f>IF(E189="",0,Dades!N977+Dades!R977+Dades!V977)</f>
        <v>0</v>
      </c>
      <c r="H189" s="165">
        <f>IF(E189="",0,Dades!Z977)</f>
        <v>0</v>
      </c>
      <c r="I189" s="605">
        <f>IF(E189="",0,(DSUM('1.4_Emisiones fugitivas'!$E$14:$O$36,"emissions",'4.1_Resultados Balears'!AA$53:AA189)+DSUM('1.4_Emisiones fugitivas'!$E$48:$N$58,"emissions",'4.1_Resultados Balears'!AA$53:AA189))-SUM(I$54:I188))</f>
        <v>0</v>
      </c>
      <c r="J189" s="605"/>
      <c r="K189" s="605">
        <f>IF(E189="",0,Dades!AD977)</f>
        <v>0</v>
      </c>
      <c r="L189" s="605"/>
      <c r="M189" s="605">
        <f t="shared" si="9"/>
        <v>0</v>
      </c>
      <c r="N189" s="606"/>
      <c r="O189" s="165">
        <f>IF(E189="",0,DSUM('2.1_Categoría 2 Balears'!$E$17:$J$39,"emissions",'4.1_Resultados Balears'!AA$53:AA189)+DSUM('2.1_Categoría 2 Balears'!$E$47:$K$67,"emissions",'4.1_Resultados Balears'!AA$53:AA189)-SUM(O$54:O188))</f>
        <v>0</v>
      </c>
      <c r="P189" s="165">
        <f>IF(E189="",0,DSUM('2.1_Categoría 2 Balears'!$E$75:$J$95,"emissions",'4.1_Resultados Balears'!AA$53:AA189)-SUM(P$54:P188))</f>
        <v>0</v>
      </c>
      <c r="Q189" s="605">
        <f t="shared" si="10"/>
        <v>0</v>
      </c>
      <c r="R189" s="606"/>
      <c r="S189" s="606">
        <f t="shared" si="11"/>
        <v>0</v>
      </c>
      <c r="T189" s="606"/>
      <c r="U189" s="606"/>
      <c r="AA189" s="47" t="str">
        <f t="shared" si="8"/>
        <v>=</v>
      </c>
    </row>
    <row r="190" spans="1:27" x14ac:dyDescent="0.3">
      <c r="A190" s="108"/>
      <c r="E190" s="107" t="str">
        <f>IF(Dades!E978="","",Dades!E978)</f>
        <v/>
      </c>
      <c r="F190" s="165">
        <f>IF(E190="",0,Dades!J978)</f>
        <v>0</v>
      </c>
      <c r="G190" s="165">
        <f>IF(E190="",0,Dades!N978+Dades!R978+Dades!V978)</f>
        <v>0</v>
      </c>
      <c r="H190" s="165">
        <f>IF(E190="",0,Dades!Z978)</f>
        <v>0</v>
      </c>
      <c r="I190" s="605">
        <f>IF(E190="",0,(DSUM('1.4_Emisiones fugitivas'!$E$14:$O$36,"emissions",'4.1_Resultados Balears'!AA$53:AA190)+DSUM('1.4_Emisiones fugitivas'!$E$48:$N$58,"emissions",'4.1_Resultados Balears'!AA$53:AA190))-SUM(I$54:I189))</f>
        <v>0</v>
      </c>
      <c r="J190" s="605"/>
      <c r="K190" s="605">
        <f>IF(E190="",0,Dades!AD978)</f>
        <v>0</v>
      </c>
      <c r="L190" s="605"/>
      <c r="M190" s="605">
        <f t="shared" si="9"/>
        <v>0</v>
      </c>
      <c r="N190" s="606"/>
      <c r="O190" s="165">
        <f>IF(E190="",0,DSUM('2.1_Categoría 2 Balears'!$E$17:$J$39,"emissions",'4.1_Resultados Balears'!AA$53:AA190)+DSUM('2.1_Categoría 2 Balears'!$E$47:$K$67,"emissions",'4.1_Resultados Balears'!AA$53:AA190)-SUM(O$54:O189))</f>
        <v>0</v>
      </c>
      <c r="P190" s="165">
        <f>IF(E190="",0,DSUM('2.1_Categoría 2 Balears'!$E$75:$J$95,"emissions",'4.1_Resultados Balears'!AA$53:AA190)-SUM(P$54:P189))</f>
        <v>0</v>
      </c>
      <c r="Q190" s="605">
        <f t="shared" si="10"/>
        <v>0</v>
      </c>
      <c r="R190" s="606"/>
      <c r="S190" s="606">
        <f t="shared" si="11"/>
        <v>0</v>
      </c>
      <c r="T190" s="606"/>
      <c r="U190" s="606"/>
      <c r="AA190" s="47" t="str">
        <f t="shared" si="8"/>
        <v>=</v>
      </c>
    </row>
    <row r="191" spans="1:27" x14ac:dyDescent="0.3">
      <c r="A191" s="108"/>
      <c r="E191" s="107" t="str">
        <f>IF(Dades!E979="","",Dades!E979)</f>
        <v/>
      </c>
      <c r="F191" s="165">
        <f>IF(E191="",0,Dades!J979)</f>
        <v>0</v>
      </c>
      <c r="G191" s="165">
        <f>IF(E191="",0,Dades!N979+Dades!R979+Dades!V979)</f>
        <v>0</v>
      </c>
      <c r="H191" s="165">
        <f>IF(E191="",0,Dades!Z979)</f>
        <v>0</v>
      </c>
      <c r="I191" s="605">
        <f>IF(E191="",0,(DSUM('1.4_Emisiones fugitivas'!$E$14:$O$36,"emissions",'4.1_Resultados Balears'!AA$53:AA191)+DSUM('1.4_Emisiones fugitivas'!$E$48:$N$58,"emissions",'4.1_Resultados Balears'!AA$53:AA191))-SUM(I$54:I190))</f>
        <v>0</v>
      </c>
      <c r="J191" s="605"/>
      <c r="K191" s="605">
        <f>IF(E191="",0,Dades!AD979)</f>
        <v>0</v>
      </c>
      <c r="L191" s="605"/>
      <c r="M191" s="605">
        <f t="shared" si="9"/>
        <v>0</v>
      </c>
      <c r="N191" s="606"/>
      <c r="O191" s="165">
        <f>IF(E191="",0,DSUM('2.1_Categoría 2 Balears'!$E$17:$J$39,"emissions",'4.1_Resultados Balears'!AA$53:AA191)+DSUM('2.1_Categoría 2 Balears'!$E$47:$K$67,"emissions",'4.1_Resultados Balears'!AA$53:AA191)-SUM(O$54:O190))</f>
        <v>0</v>
      </c>
      <c r="P191" s="165">
        <f>IF(E191="",0,DSUM('2.1_Categoría 2 Balears'!$E$75:$J$95,"emissions",'4.1_Resultados Balears'!AA$53:AA191)-SUM(P$54:P190))</f>
        <v>0</v>
      </c>
      <c r="Q191" s="605">
        <f t="shared" si="10"/>
        <v>0</v>
      </c>
      <c r="R191" s="606"/>
      <c r="S191" s="606">
        <f t="shared" si="11"/>
        <v>0</v>
      </c>
      <c r="T191" s="606"/>
      <c r="U191" s="606"/>
      <c r="AA191" s="47" t="str">
        <f t="shared" si="8"/>
        <v>=</v>
      </c>
    </row>
    <row r="192" spans="1:27" x14ac:dyDescent="0.3">
      <c r="A192" s="108"/>
      <c r="E192" s="107" t="str">
        <f>IF(Dades!E980="","",Dades!E980)</f>
        <v/>
      </c>
      <c r="F192" s="165">
        <f>IF(E192="",0,Dades!J980)</f>
        <v>0</v>
      </c>
      <c r="G192" s="165">
        <f>IF(E192="",0,Dades!N980+Dades!R980+Dades!V980)</f>
        <v>0</v>
      </c>
      <c r="H192" s="165">
        <f>IF(E192="",0,Dades!Z980)</f>
        <v>0</v>
      </c>
      <c r="I192" s="605">
        <f>IF(E192="",0,(DSUM('1.4_Emisiones fugitivas'!$E$14:$O$36,"emissions",'4.1_Resultados Balears'!AA$53:AA192)+DSUM('1.4_Emisiones fugitivas'!$E$48:$N$58,"emissions",'4.1_Resultados Balears'!AA$53:AA192))-SUM(I$54:I191))</f>
        <v>0</v>
      </c>
      <c r="J192" s="605"/>
      <c r="K192" s="605">
        <f>IF(E192="",0,Dades!AD980)</f>
        <v>0</v>
      </c>
      <c r="L192" s="605"/>
      <c r="M192" s="605">
        <f t="shared" si="9"/>
        <v>0</v>
      </c>
      <c r="N192" s="606"/>
      <c r="O192" s="165">
        <f>IF(E192="",0,DSUM('2.1_Categoría 2 Balears'!$E$17:$J$39,"emissions",'4.1_Resultados Balears'!AA$53:AA192)+DSUM('2.1_Categoría 2 Balears'!$E$47:$K$67,"emissions",'4.1_Resultados Balears'!AA$53:AA192)-SUM(O$54:O191))</f>
        <v>0</v>
      </c>
      <c r="P192" s="165">
        <f>IF(E192="",0,DSUM('2.1_Categoría 2 Balears'!$E$75:$J$95,"emissions",'4.1_Resultados Balears'!AA$53:AA192)-SUM(P$54:P191))</f>
        <v>0</v>
      </c>
      <c r="Q192" s="605">
        <f t="shared" si="10"/>
        <v>0</v>
      </c>
      <c r="R192" s="606"/>
      <c r="S192" s="606">
        <f t="shared" si="11"/>
        <v>0</v>
      </c>
      <c r="T192" s="606"/>
      <c r="U192" s="606"/>
      <c r="AA192" s="47" t="str">
        <f t="shared" si="8"/>
        <v>=</v>
      </c>
    </row>
    <row r="193" spans="1:27" x14ac:dyDescent="0.3">
      <c r="A193" s="108"/>
      <c r="E193" s="107" t="str">
        <f>IF(Dades!E981="","",Dades!E981)</f>
        <v/>
      </c>
      <c r="F193" s="165">
        <f>IF(E193="",0,Dades!J981)</f>
        <v>0</v>
      </c>
      <c r="G193" s="165">
        <f>IF(E193="",0,Dades!N981+Dades!R981+Dades!V981)</f>
        <v>0</v>
      </c>
      <c r="H193" s="165">
        <f>IF(E193="",0,Dades!Z981)</f>
        <v>0</v>
      </c>
      <c r="I193" s="605">
        <f>IF(E193="",0,(DSUM('1.4_Emisiones fugitivas'!$E$14:$O$36,"emissions",'4.1_Resultados Balears'!AA$53:AA193)+DSUM('1.4_Emisiones fugitivas'!$E$48:$N$58,"emissions",'4.1_Resultados Balears'!AA$53:AA193))-SUM(I$54:I192))</f>
        <v>0</v>
      </c>
      <c r="J193" s="605"/>
      <c r="K193" s="605">
        <f>IF(E193="",0,Dades!AD981)</f>
        <v>0</v>
      </c>
      <c r="L193" s="605"/>
      <c r="M193" s="605">
        <f t="shared" si="9"/>
        <v>0</v>
      </c>
      <c r="N193" s="606"/>
      <c r="O193" s="165">
        <f>IF(E193="",0,DSUM('2.1_Categoría 2 Balears'!$E$17:$J$39,"emissions",'4.1_Resultados Balears'!AA$53:AA193)+DSUM('2.1_Categoría 2 Balears'!$E$47:$K$67,"emissions",'4.1_Resultados Balears'!AA$53:AA193)-SUM(O$54:O192))</f>
        <v>0</v>
      </c>
      <c r="P193" s="165">
        <f>IF(E193="",0,DSUM('2.1_Categoría 2 Balears'!$E$75:$J$95,"emissions",'4.1_Resultados Balears'!AA$53:AA193)-SUM(P$54:P192))</f>
        <v>0</v>
      </c>
      <c r="Q193" s="605">
        <f t="shared" si="10"/>
        <v>0</v>
      </c>
      <c r="R193" s="606"/>
      <c r="S193" s="606">
        <f t="shared" si="11"/>
        <v>0</v>
      </c>
      <c r="T193" s="606"/>
      <c r="U193" s="606"/>
      <c r="AA193" s="47" t="str">
        <f t="shared" si="8"/>
        <v>=</v>
      </c>
    </row>
    <row r="194" spans="1:27" x14ac:dyDescent="0.3">
      <c r="A194" s="108"/>
      <c r="E194" s="107" t="str">
        <f>IF(Dades!E982="","",Dades!E982)</f>
        <v/>
      </c>
      <c r="F194" s="165">
        <f>IF(E194="",0,Dades!J982)</f>
        <v>0</v>
      </c>
      <c r="G194" s="165">
        <f>IF(E194="",0,Dades!N982+Dades!R982+Dades!V982)</f>
        <v>0</v>
      </c>
      <c r="H194" s="165">
        <f>IF(E194="",0,Dades!Z982)</f>
        <v>0</v>
      </c>
      <c r="I194" s="605">
        <f>IF(E194="",0,(DSUM('1.4_Emisiones fugitivas'!$E$14:$O$36,"emissions",'4.1_Resultados Balears'!AA$53:AA194)+DSUM('1.4_Emisiones fugitivas'!$E$48:$N$58,"emissions",'4.1_Resultados Balears'!AA$53:AA194))-SUM(I$54:I193))</f>
        <v>0</v>
      </c>
      <c r="J194" s="605"/>
      <c r="K194" s="605">
        <f>IF(E194="",0,Dades!AD982)</f>
        <v>0</v>
      </c>
      <c r="L194" s="605"/>
      <c r="M194" s="605">
        <f t="shared" si="9"/>
        <v>0</v>
      </c>
      <c r="N194" s="606"/>
      <c r="O194" s="165">
        <f>IF(E194="",0,DSUM('2.1_Categoría 2 Balears'!$E$17:$J$39,"emissions",'4.1_Resultados Balears'!AA$53:AA194)+DSUM('2.1_Categoría 2 Balears'!$E$47:$K$67,"emissions",'4.1_Resultados Balears'!AA$53:AA194)-SUM(O$54:O193))</f>
        <v>0</v>
      </c>
      <c r="P194" s="165">
        <f>IF(E194="",0,DSUM('2.1_Categoría 2 Balears'!$E$75:$J$95,"emissions",'4.1_Resultados Balears'!AA$53:AA194)-SUM(P$54:P193))</f>
        <v>0</v>
      </c>
      <c r="Q194" s="605">
        <f t="shared" si="10"/>
        <v>0</v>
      </c>
      <c r="R194" s="606"/>
      <c r="S194" s="606">
        <f t="shared" si="11"/>
        <v>0</v>
      </c>
      <c r="T194" s="606"/>
      <c r="U194" s="606"/>
      <c r="AA194" s="47" t="str">
        <f t="shared" si="8"/>
        <v>=</v>
      </c>
    </row>
    <row r="195" spans="1:27" x14ac:dyDescent="0.3">
      <c r="A195" s="108"/>
      <c r="E195" s="107" t="str">
        <f>IF(Dades!E983="","",Dades!E983)</f>
        <v/>
      </c>
      <c r="F195" s="165">
        <f>IF(E195="",0,Dades!J983)</f>
        <v>0</v>
      </c>
      <c r="G195" s="165">
        <f>IF(E195="",0,Dades!N983+Dades!R983+Dades!V983)</f>
        <v>0</v>
      </c>
      <c r="H195" s="165">
        <f>IF(E195="",0,Dades!Z983)</f>
        <v>0</v>
      </c>
      <c r="I195" s="605">
        <f>IF(E195="",0,(DSUM('1.4_Emisiones fugitivas'!$E$14:$O$36,"emissions",'4.1_Resultados Balears'!AA$53:AA195)+DSUM('1.4_Emisiones fugitivas'!$E$48:$N$58,"emissions",'4.1_Resultados Balears'!AA$53:AA195))-SUM(I$54:I194))</f>
        <v>0</v>
      </c>
      <c r="J195" s="605"/>
      <c r="K195" s="605">
        <f>IF(E195="",0,Dades!AD983)</f>
        <v>0</v>
      </c>
      <c r="L195" s="605"/>
      <c r="M195" s="605">
        <f t="shared" si="9"/>
        <v>0</v>
      </c>
      <c r="N195" s="606"/>
      <c r="O195" s="165">
        <f>IF(E195="",0,DSUM('2.1_Categoría 2 Balears'!$E$17:$J$39,"emissions",'4.1_Resultados Balears'!AA$53:AA195)+DSUM('2.1_Categoría 2 Balears'!$E$47:$K$67,"emissions",'4.1_Resultados Balears'!AA$53:AA195)-SUM(O$54:O194))</f>
        <v>0</v>
      </c>
      <c r="P195" s="165">
        <f>IF(E195="",0,DSUM('2.1_Categoría 2 Balears'!$E$75:$J$95,"emissions",'4.1_Resultados Balears'!AA$53:AA195)-SUM(P$54:P194))</f>
        <v>0</v>
      </c>
      <c r="Q195" s="605">
        <f t="shared" si="10"/>
        <v>0</v>
      </c>
      <c r="R195" s="606"/>
      <c r="S195" s="606">
        <f t="shared" si="11"/>
        <v>0</v>
      </c>
      <c r="T195" s="606"/>
      <c r="U195" s="606"/>
      <c r="AA195" s="47" t="str">
        <f t="shared" si="8"/>
        <v>=</v>
      </c>
    </row>
    <row r="196" spans="1:27" x14ac:dyDescent="0.3">
      <c r="A196" s="108"/>
      <c r="E196" s="107" t="str">
        <f>IF(Dades!E984="","",Dades!E984)</f>
        <v/>
      </c>
      <c r="F196" s="165">
        <f>IF(E196="",0,Dades!J984)</f>
        <v>0</v>
      </c>
      <c r="G196" s="165">
        <f>IF(E196="",0,Dades!N984+Dades!R984+Dades!V984)</f>
        <v>0</v>
      </c>
      <c r="H196" s="165">
        <f>IF(E196="",0,Dades!Z984)</f>
        <v>0</v>
      </c>
      <c r="I196" s="605">
        <f>IF(E196="",0,(DSUM('1.4_Emisiones fugitivas'!$E$14:$O$36,"emissions",'4.1_Resultados Balears'!AA$53:AA196)+DSUM('1.4_Emisiones fugitivas'!$E$48:$N$58,"emissions",'4.1_Resultados Balears'!AA$53:AA196))-SUM(I$54:I195))</f>
        <v>0</v>
      </c>
      <c r="J196" s="605"/>
      <c r="K196" s="605">
        <f>IF(E196="",0,Dades!AD984)</f>
        <v>0</v>
      </c>
      <c r="L196" s="605"/>
      <c r="M196" s="605">
        <f t="shared" si="9"/>
        <v>0</v>
      </c>
      <c r="N196" s="606"/>
      <c r="O196" s="165">
        <f>IF(E196="",0,DSUM('2.1_Categoría 2 Balears'!$E$17:$J$39,"emissions",'4.1_Resultados Balears'!AA$53:AA196)+DSUM('2.1_Categoría 2 Balears'!$E$47:$K$67,"emissions",'4.1_Resultados Balears'!AA$53:AA196)-SUM(O$54:O195))</f>
        <v>0</v>
      </c>
      <c r="P196" s="165">
        <f>IF(E196="",0,DSUM('2.1_Categoría 2 Balears'!$E$75:$J$95,"emissions",'4.1_Resultados Balears'!AA$53:AA196)-SUM(P$54:P195))</f>
        <v>0</v>
      </c>
      <c r="Q196" s="605">
        <f t="shared" si="10"/>
        <v>0</v>
      </c>
      <c r="R196" s="606"/>
      <c r="S196" s="606">
        <f t="shared" si="11"/>
        <v>0</v>
      </c>
      <c r="T196" s="606"/>
      <c r="U196" s="606"/>
      <c r="AA196" s="47" t="str">
        <f t="shared" si="8"/>
        <v>=</v>
      </c>
    </row>
    <row r="197" spans="1:27" x14ac:dyDescent="0.3">
      <c r="A197" s="108"/>
      <c r="E197" s="107" t="str">
        <f>IF(Dades!E985="","",Dades!E985)</f>
        <v/>
      </c>
      <c r="F197" s="165">
        <f>IF(E197="",0,Dades!J985)</f>
        <v>0</v>
      </c>
      <c r="G197" s="165">
        <f>IF(E197="",0,Dades!N985+Dades!R985+Dades!V985)</f>
        <v>0</v>
      </c>
      <c r="H197" s="165">
        <f>IF(E197="",0,Dades!Z985)</f>
        <v>0</v>
      </c>
      <c r="I197" s="605">
        <f>IF(E197="",0,(DSUM('1.4_Emisiones fugitivas'!$E$14:$O$36,"emissions",'4.1_Resultados Balears'!AA$53:AA197)+DSUM('1.4_Emisiones fugitivas'!$E$48:$N$58,"emissions",'4.1_Resultados Balears'!AA$53:AA197))-SUM(I$54:I196))</f>
        <v>0</v>
      </c>
      <c r="J197" s="605"/>
      <c r="K197" s="605">
        <f>IF(E197="",0,Dades!AD985)</f>
        <v>0</v>
      </c>
      <c r="L197" s="605"/>
      <c r="M197" s="605">
        <f t="shared" si="9"/>
        <v>0</v>
      </c>
      <c r="N197" s="606"/>
      <c r="O197" s="165">
        <f>IF(E197="",0,DSUM('2.1_Categoría 2 Balears'!$E$17:$J$39,"emissions",'4.1_Resultados Balears'!AA$53:AA197)+DSUM('2.1_Categoría 2 Balears'!$E$47:$K$67,"emissions",'4.1_Resultados Balears'!AA$53:AA197)-SUM(O$54:O196))</f>
        <v>0</v>
      </c>
      <c r="P197" s="165">
        <f>IF(E197="",0,DSUM('2.1_Categoría 2 Balears'!$E$75:$J$95,"emissions",'4.1_Resultados Balears'!AA$53:AA197)-SUM(P$54:P196))</f>
        <v>0</v>
      </c>
      <c r="Q197" s="605">
        <f t="shared" si="10"/>
        <v>0</v>
      </c>
      <c r="R197" s="606"/>
      <c r="S197" s="606">
        <f t="shared" si="11"/>
        <v>0</v>
      </c>
      <c r="T197" s="606"/>
      <c r="U197" s="606"/>
      <c r="AA197" s="47" t="str">
        <f t="shared" si="8"/>
        <v>=</v>
      </c>
    </row>
    <row r="198" spans="1:27" x14ac:dyDescent="0.3">
      <c r="A198" s="108"/>
      <c r="E198" s="107" t="str">
        <f>IF(Dades!E986="","",Dades!E986)</f>
        <v/>
      </c>
      <c r="F198" s="165">
        <f>IF(E198="",0,Dades!J986)</f>
        <v>0</v>
      </c>
      <c r="G198" s="165">
        <f>IF(E198="",0,Dades!N986+Dades!R986+Dades!V986)</f>
        <v>0</v>
      </c>
      <c r="H198" s="165">
        <f>IF(E198="",0,Dades!Z986)</f>
        <v>0</v>
      </c>
      <c r="I198" s="605">
        <f>IF(E198="",0,(DSUM('1.4_Emisiones fugitivas'!$E$14:$O$36,"emissions",'4.1_Resultados Balears'!AA$53:AA198)+DSUM('1.4_Emisiones fugitivas'!$E$48:$N$58,"emissions",'4.1_Resultados Balears'!AA$53:AA198))-SUM(I$54:I197))</f>
        <v>0</v>
      </c>
      <c r="J198" s="605"/>
      <c r="K198" s="605">
        <f>IF(E198="",0,Dades!AD986)</f>
        <v>0</v>
      </c>
      <c r="L198" s="605"/>
      <c r="M198" s="605">
        <f t="shared" si="9"/>
        <v>0</v>
      </c>
      <c r="N198" s="606"/>
      <c r="O198" s="165">
        <f>IF(E198="",0,DSUM('2.1_Categoría 2 Balears'!$E$17:$J$39,"emissions",'4.1_Resultados Balears'!AA$53:AA198)+DSUM('2.1_Categoría 2 Balears'!$E$47:$K$67,"emissions",'4.1_Resultados Balears'!AA$53:AA198)-SUM(O$54:O197))</f>
        <v>0</v>
      </c>
      <c r="P198" s="165">
        <f>IF(E198="",0,DSUM('2.1_Categoría 2 Balears'!$E$75:$J$95,"emissions",'4.1_Resultados Balears'!AA$53:AA198)-SUM(P$54:P197))</f>
        <v>0</v>
      </c>
      <c r="Q198" s="605">
        <f t="shared" si="10"/>
        <v>0</v>
      </c>
      <c r="R198" s="606"/>
      <c r="S198" s="606">
        <f t="shared" si="11"/>
        <v>0</v>
      </c>
      <c r="T198" s="606"/>
      <c r="U198" s="606"/>
      <c r="AA198" s="47" t="str">
        <f t="shared" si="8"/>
        <v>=</v>
      </c>
    </row>
    <row r="199" spans="1:27" x14ac:dyDescent="0.3">
      <c r="A199" s="108"/>
      <c r="E199" s="107" t="str">
        <f>IF(Dades!E987="","",Dades!E987)</f>
        <v/>
      </c>
      <c r="F199" s="165">
        <f>IF(E199="",0,Dades!J987)</f>
        <v>0</v>
      </c>
      <c r="G199" s="165">
        <f>IF(E199="",0,Dades!N987+Dades!R987+Dades!V987)</f>
        <v>0</v>
      </c>
      <c r="H199" s="165">
        <f>IF(E199="",0,Dades!Z987)</f>
        <v>0</v>
      </c>
      <c r="I199" s="605">
        <f>IF(E199="",0,(DSUM('1.4_Emisiones fugitivas'!$E$14:$O$36,"emissions",'4.1_Resultados Balears'!AA$53:AA199)+DSUM('1.4_Emisiones fugitivas'!$E$48:$N$58,"emissions",'4.1_Resultados Balears'!AA$53:AA199))-SUM(I$54:I198))</f>
        <v>0</v>
      </c>
      <c r="J199" s="605"/>
      <c r="K199" s="605">
        <f>IF(E199="",0,Dades!AD987)</f>
        <v>0</v>
      </c>
      <c r="L199" s="605"/>
      <c r="M199" s="605">
        <f t="shared" si="9"/>
        <v>0</v>
      </c>
      <c r="N199" s="606"/>
      <c r="O199" s="165">
        <f>IF(E199="",0,DSUM('2.1_Categoría 2 Balears'!$E$17:$J$39,"emissions",'4.1_Resultados Balears'!AA$53:AA199)+DSUM('2.1_Categoría 2 Balears'!$E$47:$K$67,"emissions",'4.1_Resultados Balears'!AA$53:AA199)-SUM(O$54:O198))</f>
        <v>0</v>
      </c>
      <c r="P199" s="165">
        <f>IF(E199="",0,DSUM('2.1_Categoría 2 Balears'!$E$75:$J$95,"emissions",'4.1_Resultados Balears'!AA$53:AA199)-SUM(P$54:P198))</f>
        <v>0</v>
      </c>
      <c r="Q199" s="605">
        <f t="shared" si="10"/>
        <v>0</v>
      </c>
      <c r="R199" s="606"/>
      <c r="S199" s="606">
        <f t="shared" si="11"/>
        <v>0</v>
      </c>
      <c r="T199" s="606"/>
      <c r="U199" s="606"/>
      <c r="AA199" s="47" t="str">
        <f t="shared" si="8"/>
        <v>=</v>
      </c>
    </row>
    <row r="200" spans="1:27" x14ac:dyDescent="0.3">
      <c r="A200" s="108"/>
      <c r="E200" s="107" t="str">
        <f>IF(Dades!E988="","",Dades!E988)</f>
        <v/>
      </c>
      <c r="F200" s="165">
        <f>IF(E200="",0,Dades!J988)</f>
        <v>0</v>
      </c>
      <c r="G200" s="165">
        <f>IF(E200="",0,Dades!N988+Dades!R988+Dades!V988)</f>
        <v>0</v>
      </c>
      <c r="H200" s="165">
        <f>IF(E200="",0,Dades!Z988)</f>
        <v>0</v>
      </c>
      <c r="I200" s="605">
        <f>IF(E200="",0,(DSUM('1.4_Emisiones fugitivas'!$E$14:$O$36,"emissions",'4.1_Resultados Balears'!AA$53:AA200)+DSUM('1.4_Emisiones fugitivas'!$E$48:$N$58,"emissions",'4.1_Resultados Balears'!AA$53:AA200))-SUM(I$54:I199))</f>
        <v>0</v>
      </c>
      <c r="J200" s="605"/>
      <c r="K200" s="605">
        <f>IF(E200="",0,Dades!AD988)</f>
        <v>0</v>
      </c>
      <c r="L200" s="605"/>
      <c r="M200" s="605">
        <f t="shared" si="9"/>
        <v>0</v>
      </c>
      <c r="N200" s="606"/>
      <c r="O200" s="165">
        <f>IF(E200="",0,DSUM('2.1_Categoría 2 Balears'!$E$17:$J$39,"emissions",'4.1_Resultados Balears'!AA$53:AA200)+DSUM('2.1_Categoría 2 Balears'!$E$47:$K$67,"emissions",'4.1_Resultados Balears'!AA$53:AA200)-SUM(O$54:O199))</f>
        <v>0</v>
      </c>
      <c r="P200" s="165">
        <f>IF(E200="",0,DSUM('2.1_Categoría 2 Balears'!$E$75:$J$95,"emissions",'4.1_Resultados Balears'!AA$53:AA200)-SUM(P$54:P199))</f>
        <v>0</v>
      </c>
      <c r="Q200" s="605">
        <f t="shared" si="10"/>
        <v>0</v>
      </c>
      <c r="R200" s="606"/>
      <c r="S200" s="606">
        <f t="shared" si="11"/>
        <v>0</v>
      </c>
      <c r="T200" s="606"/>
      <c r="U200" s="606"/>
      <c r="AA200" s="47" t="str">
        <f t="shared" si="8"/>
        <v>=</v>
      </c>
    </row>
    <row r="201" spans="1:27" x14ac:dyDescent="0.3">
      <c r="A201" s="108"/>
      <c r="E201" s="107" t="str">
        <f>IF(Dades!E989="","",Dades!E989)</f>
        <v/>
      </c>
      <c r="F201" s="165">
        <f>IF(E201="",0,Dades!J989)</f>
        <v>0</v>
      </c>
      <c r="G201" s="165">
        <f>IF(E201="",0,Dades!N989+Dades!R989+Dades!V989)</f>
        <v>0</v>
      </c>
      <c r="H201" s="165">
        <f>IF(E201="",0,Dades!Z989)</f>
        <v>0</v>
      </c>
      <c r="I201" s="605">
        <f>IF(E201="",0,(DSUM('1.4_Emisiones fugitivas'!$E$14:$O$36,"emissions",'4.1_Resultados Balears'!AA$53:AA201)+DSUM('1.4_Emisiones fugitivas'!$E$48:$N$58,"emissions",'4.1_Resultados Balears'!AA$53:AA201))-SUM(I$54:I200))</f>
        <v>0</v>
      </c>
      <c r="J201" s="605"/>
      <c r="K201" s="605">
        <f>IF(E201="",0,Dades!AD989)</f>
        <v>0</v>
      </c>
      <c r="L201" s="605"/>
      <c r="M201" s="605">
        <f t="shared" si="9"/>
        <v>0</v>
      </c>
      <c r="N201" s="606"/>
      <c r="O201" s="165">
        <f>IF(E201="",0,DSUM('2.1_Categoría 2 Balears'!$E$17:$J$39,"emissions",'4.1_Resultados Balears'!AA$53:AA201)+DSUM('2.1_Categoría 2 Balears'!$E$47:$K$67,"emissions",'4.1_Resultados Balears'!AA$53:AA201)-SUM(O$54:O200))</f>
        <v>0</v>
      </c>
      <c r="P201" s="165">
        <f>IF(E201="",0,DSUM('2.1_Categoría 2 Balears'!$E$75:$J$95,"emissions",'4.1_Resultados Balears'!AA$53:AA201)-SUM(P$54:P200))</f>
        <v>0</v>
      </c>
      <c r="Q201" s="605">
        <f t="shared" si="10"/>
        <v>0</v>
      </c>
      <c r="R201" s="606"/>
      <c r="S201" s="606">
        <f t="shared" si="11"/>
        <v>0</v>
      </c>
      <c r="T201" s="606"/>
      <c r="U201" s="606"/>
      <c r="AA201" s="47" t="str">
        <f t="shared" si="8"/>
        <v>=</v>
      </c>
    </row>
    <row r="202" spans="1:27" x14ac:dyDescent="0.3">
      <c r="A202" s="108"/>
      <c r="E202" s="107" t="str">
        <f>IF(Dades!E990="","",Dades!E990)</f>
        <v/>
      </c>
      <c r="F202" s="165">
        <f>IF(E202="",0,Dades!J990)</f>
        <v>0</v>
      </c>
      <c r="G202" s="165">
        <f>IF(E202="",0,Dades!N990+Dades!R990+Dades!V990)</f>
        <v>0</v>
      </c>
      <c r="H202" s="165">
        <f>IF(E202="",0,Dades!Z990)</f>
        <v>0</v>
      </c>
      <c r="I202" s="605">
        <f>IF(E202="",0,(DSUM('1.4_Emisiones fugitivas'!$E$14:$O$36,"emissions",'4.1_Resultados Balears'!AA$53:AA202)+DSUM('1.4_Emisiones fugitivas'!$E$48:$N$58,"emissions",'4.1_Resultados Balears'!AA$53:AA202))-SUM(I$54:I201))</f>
        <v>0</v>
      </c>
      <c r="J202" s="605"/>
      <c r="K202" s="605">
        <f>IF(E202="",0,Dades!AD990)</f>
        <v>0</v>
      </c>
      <c r="L202" s="605"/>
      <c r="M202" s="605">
        <f t="shared" si="9"/>
        <v>0</v>
      </c>
      <c r="N202" s="606"/>
      <c r="O202" s="165">
        <f>IF(E202="",0,DSUM('2.1_Categoría 2 Balears'!$E$17:$J$39,"emissions",'4.1_Resultados Balears'!AA$53:AA202)+DSUM('2.1_Categoría 2 Balears'!$E$47:$K$67,"emissions",'4.1_Resultados Balears'!AA$53:AA202)-SUM(O$54:O201))</f>
        <v>0</v>
      </c>
      <c r="P202" s="165">
        <f>IF(E202="",0,DSUM('2.1_Categoría 2 Balears'!$E$75:$J$95,"emissions",'4.1_Resultados Balears'!AA$53:AA202)-SUM(P$54:P201))</f>
        <v>0</v>
      </c>
      <c r="Q202" s="605">
        <f t="shared" si="10"/>
        <v>0</v>
      </c>
      <c r="R202" s="606"/>
      <c r="S202" s="606">
        <f t="shared" si="11"/>
        <v>0</v>
      </c>
      <c r="T202" s="606"/>
      <c r="U202" s="606"/>
      <c r="AA202" s="47" t="str">
        <f t="shared" si="8"/>
        <v>=</v>
      </c>
    </row>
    <row r="203" spans="1:27" x14ac:dyDescent="0.3">
      <c r="A203" s="108"/>
      <c r="E203" s="107" t="str">
        <f>IF(Dades!E991="","",Dades!E991)</f>
        <v/>
      </c>
      <c r="F203" s="165">
        <f>IF(E203="",0,Dades!J991)</f>
        <v>0</v>
      </c>
      <c r="G203" s="165">
        <f>IF(E203="",0,Dades!N991+Dades!R991+Dades!V991)</f>
        <v>0</v>
      </c>
      <c r="H203" s="165">
        <f>IF(E203="",0,Dades!Z991)</f>
        <v>0</v>
      </c>
      <c r="I203" s="605">
        <f>IF(E203="",0,(DSUM('1.4_Emisiones fugitivas'!$E$14:$O$36,"emissions",'4.1_Resultados Balears'!AA$53:AA203)+DSUM('1.4_Emisiones fugitivas'!$E$48:$N$58,"emissions",'4.1_Resultados Balears'!AA$53:AA203))-SUM(I$54:I202))</f>
        <v>0</v>
      </c>
      <c r="J203" s="605"/>
      <c r="K203" s="605">
        <f>IF(E203="",0,Dades!AD991)</f>
        <v>0</v>
      </c>
      <c r="L203" s="605"/>
      <c r="M203" s="605">
        <f t="shared" si="9"/>
        <v>0</v>
      </c>
      <c r="N203" s="606"/>
      <c r="O203" s="165">
        <f>IF(E203="",0,DSUM('2.1_Categoría 2 Balears'!$E$17:$J$39,"emissions",'4.1_Resultados Balears'!AA$53:AA203)+DSUM('2.1_Categoría 2 Balears'!$E$47:$K$67,"emissions",'4.1_Resultados Balears'!AA$53:AA203)-SUM(O$54:O202))</f>
        <v>0</v>
      </c>
      <c r="P203" s="165">
        <f>IF(E203="",0,DSUM('2.1_Categoría 2 Balears'!$E$75:$J$95,"emissions",'4.1_Resultados Balears'!AA$53:AA203)-SUM(P$54:P202))</f>
        <v>0</v>
      </c>
      <c r="Q203" s="605">
        <f t="shared" si="10"/>
        <v>0</v>
      </c>
      <c r="R203" s="606"/>
      <c r="S203" s="606">
        <f t="shared" si="11"/>
        <v>0</v>
      </c>
      <c r="T203" s="606"/>
      <c r="U203" s="606"/>
      <c r="AA203" s="47" t="str">
        <f t="shared" si="8"/>
        <v>=</v>
      </c>
    </row>
    <row r="204" spans="1:27" x14ac:dyDescent="0.3">
      <c r="A204" s="108"/>
      <c r="E204" s="107" t="str">
        <f>IF(Dades!E992="","",Dades!E992)</f>
        <v/>
      </c>
      <c r="F204" s="165">
        <f>IF(E204="",0,Dades!J992)</f>
        <v>0</v>
      </c>
      <c r="G204" s="165">
        <f>IF(E204="",0,Dades!N992+Dades!R992+Dades!V992)</f>
        <v>0</v>
      </c>
      <c r="H204" s="165">
        <f>IF(E204="",0,Dades!Z992)</f>
        <v>0</v>
      </c>
      <c r="I204" s="605">
        <f>IF(E204="",0,(DSUM('1.4_Emisiones fugitivas'!$E$14:$O$36,"emissions",'4.1_Resultados Balears'!AA$53:AA204)+DSUM('1.4_Emisiones fugitivas'!$E$48:$N$58,"emissions",'4.1_Resultados Balears'!AA$53:AA204))-SUM(I$54:I203))</f>
        <v>0</v>
      </c>
      <c r="J204" s="605"/>
      <c r="K204" s="605">
        <f>IF(E204="",0,Dades!AD992)</f>
        <v>0</v>
      </c>
      <c r="L204" s="605"/>
      <c r="M204" s="605">
        <f t="shared" si="9"/>
        <v>0</v>
      </c>
      <c r="N204" s="606"/>
      <c r="O204" s="165">
        <f>IF(E204="",0,DSUM('2.1_Categoría 2 Balears'!$E$17:$J$39,"emissions",'4.1_Resultados Balears'!AA$53:AA204)+DSUM('2.1_Categoría 2 Balears'!$E$47:$K$67,"emissions",'4.1_Resultados Balears'!AA$53:AA204)-SUM(O$54:O203))</f>
        <v>0</v>
      </c>
      <c r="P204" s="165">
        <f>IF(E204="",0,DSUM('2.1_Categoría 2 Balears'!$E$75:$J$95,"emissions",'4.1_Resultados Balears'!AA$53:AA204)-SUM(P$54:P203))</f>
        <v>0</v>
      </c>
      <c r="Q204" s="605">
        <f t="shared" si="10"/>
        <v>0</v>
      </c>
      <c r="R204" s="606"/>
      <c r="S204" s="606">
        <f t="shared" si="11"/>
        <v>0</v>
      </c>
      <c r="T204" s="606"/>
      <c r="U204" s="606"/>
      <c r="AA204" s="47" t="str">
        <f t="shared" si="8"/>
        <v>=</v>
      </c>
    </row>
    <row r="205" spans="1:27" x14ac:dyDescent="0.3">
      <c r="A205" s="108"/>
      <c r="E205" s="107" t="str">
        <f>IF(Dades!E993="","",Dades!E993)</f>
        <v/>
      </c>
      <c r="F205" s="165">
        <f>IF(E205="",0,Dades!J993)</f>
        <v>0</v>
      </c>
      <c r="G205" s="165">
        <f>IF(E205="",0,Dades!N993+Dades!R993+Dades!V993)</f>
        <v>0</v>
      </c>
      <c r="H205" s="165">
        <f>IF(E205="",0,Dades!Z993)</f>
        <v>0</v>
      </c>
      <c r="I205" s="605">
        <f>IF(E205="",0,(DSUM('1.4_Emisiones fugitivas'!$E$14:$O$36,"emissions",'4.1_Resultados Balears'!AA$53:AA205)+DSUM('1.4_Emisiones fugitivas'!$E$48:$N$58,"emissions",'4.1_Resultados Balears'!AA$53:AA205))-SUM(I$54:I204))</f>
        <v>0</v>
      </c>
      <c r="J205" s="605"/>
      <c r="K205" s="605">
        <f>IF(E205="",0,Dades!AD993)</f>
        <v>0</v>
      </c>
      <c r="L205" s="605"/>
      <c r="M205" s="605">
        <f t="shared" si="9"/>
        <v>0</v>
      </c>
      <c r="N205" s="606"/>
      <c r="O205" s="165">
        <f>IF(E205="",0,DSUM('2.1_Categoría 2 Balears'!$E$17:$J$39,"emissions",'4.1_Resultados Balears'!AA$53:AA205)+DSUM('2.1_Categoría 2 Balears'!$E$47:$K$67,"emissions",'4.1_Resultados Balears'!AA$53:AA205)-SUM(O$54:O204))</f>
        <v>0</v>
      </c>
      <c r="P205" s="165">
        <f>IF(E205="",0,DSUM('2.1_Categoría 2 Balears'!$E$75:$J$95,"emissions",'4.1_Resultados Balears'!AA$53:AA205)-SUM(P$54:P204))</f>
        <v>0</v>
      </c>
      <c r="Q205" s="605">
        <f t="shared" si="10"/>
        <v>0</v>
      </c>
      <c r="R205" s="606"/>
      <c r="S205" s="606">
        <f t="shared" si="11"/>
        <v>0</v>
      </c>
      <c r="T205" s="606"/>
      <c r="U205" s="606"/>
      <c r="AA205" s="47" t="str">
        <f t="shared" si="8"/>
        <v>=</v>
      </c>
    </row>
    <row r="206" spans="1:27" x14ac:dyDescent="0.3">
      <c r="A206" s="108"/>
      <c r="E206" s="107" t="str">
        <f>IF(Dades!E994="","",Dades!E994)</f>
        <v/>
      </c>
      <c r="F206" s="165">
        <f>IF(E206="",0,Dades!J994)</f>
        <v>0</v>
      </c>
      <c r="G206" s="165">
        <f>IF(E206="",0,Dades!N994+Dades!R994+Dades!V994)</f>
        <v>0</v>
      </c>
      <c r="H206" s="165">
        <f>IF(E206="",0,Dades!Z994)</f>
        <v>0</v>
      </c>
      <c r="I206" s="605">
        <f>IF(E206="",0,(DSUM('1.4_Emisiones fugitivas'!$E$14:$O$36,"emissions",'4.1_Resultados Balears'!AA$53:AA206)+DSUM('1.4_Emisiones fugitivas'!$E$48:$N$58,"emissions",'4.1_Resultados Balears'!AA$53:AA206))-SUM(I$54:I205))</f>
        <v>0</v>
      </c>
      <c r="J206" s="605"/>
      <c r="K206" s="605">
        <f>IF(E206="",0,Dades!AD994)</f>
        <v>0</v>
      </c>
      <c r="L206" s="605"/>
      <c r="M206" s="605">
        <f t="shared" si="9"/>
        <v>0</v>
      </c>
      <c r="N206" s="606"/>
      <c r="O206" s="165">
        <f>IF(E206="",0,DSUM('2.1_Categoría 2 Balears'!$E$17:$J$39,"emissions",'4.1_Resultados Balears'!AA$53:AA206)+DSUM('2.1_Categoría 2 Balears'!$E$47:$K$67,"emissions",'4.1_Resultados Balears'!AA$53:AA206)-SUM(O$54:O205))</f>
        <v>0</v>
      </c>
      <c r="P206" s="165">
        <f>IF(E206="",0,DSUM('2.1_Categoría 2 Balears'!$E$75:$J$95,"emissions",'4.1_Resultados Balears'!AA$53:AA206)-SUM(P$54:P205))</f>
        <v>0</v>
      </c>
      <c r="Q206" s="605">
        <f t="shared" si="10"/>
        <v>0</v>
      </c>
      <c r="R206" s="606"/>
      <c r="S206" s="606">
        <f t="shared" si="11"/>
        <v>0</v>
      </c>
      <c r="T206" s="606"/>
      <c r="U206" s="606"/>
      <c r="AA206" s="47" t="str">
        <f t="shared" si="8"/>
        <v>=</v>
      </c>
    </row>
    <row r="207" spans="1:27" x14ac:dyDescent="0.3">
      <c r="A207" s="108"/>
      <c r="E207" s="107" t="str">
        <f>IF(Dades!E995="","",Dades!E995)</f>
        <v/>
      </c>
      <c r="F207" s="165">
        <f>IF(E207="",0,Dades!J995)</f>
        <v>0</v>
      </c>
      <c r="G207" s="165">
        <f>IF(E207="",0,Dades!N995+Dades!R995+Dades!V995)</f>
        <v>0</v>
      </c>
      <c r="H207" s="165">
        <f>IF(E207="",0,Dades!Z995)</f>
        <v>0</v>
      </c>
      <c r="I207" s="605">
        <f>IF(E207="",0,(DSUM('1.4_Emisiones fugitivas'!$E$14:$O$36,"emissions",'4.1_Resultados Balears'!AA$53:AA207)+DSUM('1.4_Emisiones fugitivas'!$E$48:$N$58,"emissions",'4.1_Resultados Balears'!AA$53:AA207))-SUM(I$54:I206))</f>
        <v>0</v>
      </c>
      <c r="J207" s="605"/>
      <c r="K207" s="605">
        <f>IF(E207="",0,Dades!AD995)</f>
        <v>0</v>
      </c>
      <c r="L207" s="605"/>
      <c r="M207" s="605">
        <f t="shared" si="9"/>
        <v>0</v>
      </c>
      <c r="N207" s="606"/>
      <c r="O207" s="165">
        <f>IF(E207="",0,DSUM('2.1_Categoría 2 Balears'!$E$17:$J$39,"emissions",'4.1_Resultados Balears'!AA$53:AA207)+DSUM('2.1_Categoría 2 Balears'!$E$47:$K$67,"emissions",'4.1_Resultados Balears'!AA$53:AA207)-SUM(O$54:O206))</f>
        <v>0</v>
      </c>
      <c r="P207" s="165">
        <f>IF(E207="",0,DSUM('2.1_Categoría 2 Balears'!$E$75:$J$95,"emissions",'4.1_Resultados Balears'!AA$53:AA207)-SUM(P$54:P206))</f>
        <v>0</v>
      </c>
      <c r="Q207" s="605">
        <f t="shared" si="10"/>
        <v>0</v>
      </c>
      <c r="R207" s="606"/>
      <c r="S207" s="606">
        <f t="shared" si="11"/>
        <v>0</v>
      </c>
      <c r="T207" s="606"/>
      <c r="U207" s="606"/>
      <c r="AA207" s="47" t="str">
        <f t="shared" si="8"/>
        <v>=</v>
      </c>
    </row>
    <row r="208" spans="1:27" x14ac:dyDescent="0.3">
      <c r="A208" s="108"/>
      <c r="E208" s="107" t="str">
        <f>IF(Dades!E996="","",Dades!E996)</f>
        <v/>
      </c>
      <c r="F208" s="165">
        <f>IF(E208="",0,Dades!J996)</f>
        <v>0</v>
      </c>
      <c r="G208" s="165">
        <f>IF(E208="",0,Dades!N996+Dades!R996+Dades!V996)</f>
        <v>0</v>
      </c>
      <c r="H208" s="165">
        <f>IF(E208="",0,Dades!Z996)</f>
        <v>0</v>
      </c>
      <c r="I208" s="605">
        <f>IF(E208="",0,(DSUM('1.4_Emisiones fugitivas'!$E$14:$O$36,"emissions",'4.1_Resultados Balears'!AA$53:AA208)+DSUM('1.4_Emisiones fugitivas'!$E$48:$N$58,"emissions",'4.1_Resultados Balears'!AA$53:AA208))-SUM(I$54:I207))</f>
        <v>0</v>
      </c>
      <c r="J208" s="605"/>
      <c r="K208" s="605">
        <f>IF(E208="",0,Dades!AD996)</f>
        <v>0</v>
      </c>
      <c r="L208" s="605"/>
      <c r="M208" s="605">
        <f t="shared" si="9"/>
        <v>0</v>
      </c>
      <c r="N208" s="606"/>
      <c r="O208" s="165">
        <f>IF(E208="",0,DSUM('2.1_Categoría 2 Balears'!$E$17:$J$39,"emissions",'4.1_Resultados Balears'!AA$53:AA208)+DSUM('2.1_Categoría 2 Balears'!$E$47:$K$67,"emissions",'4.1_Resultados Balears'!AA$53:AA208)-SUM(O$54:O207))</f>
        <v>0</v>
      </c>
      <c r="P208" s="165">
        <f>IF(E208="",0,DSUM('2.1_Categoría 2 Balears'!$E$75:$J$95,"emissions",'4.1_Resultados Balears'!AA$53:AA208)-SUM(P$54:P207))</f>
        <v>0</v>
      </c>
      <c r="Q208" s="605">
        <f t="shared" si="10"/>
        <v>0</v>
      </c>
      <c r="R208" s="606"/>
      <c r="S208" s="606">
        <f t="shared" si="11"/>
        <v>0</v>
      </c>
      <c r="T208" s="606"/>
      <c r="U208" s="606"/>
      <c r="AA208" s="47" t="str">
        <f t="shared" si="8"/>
        <v>=</v>
      </c>
    </row>
    <row r="209" spans="1:27" x14ac:dyDescent="0.3">
      <c r="A209" s="108"/>
      <c r="E209" s="107" t="str">
        <f>IF(Dades!E997="","",Dades!E997)</f>
        <v/>
      </c>
      <c r="F209" s="165">
        <f>IF(E209="",0,Dades!J997)</f>
        <v>0</v>
      </c>
      <c r="G209" s="165">
        <f>IF(E209="",0,Dades!N997+Dades!R997+Dades!V997)</f>
        <v>0</v>
      </c>
      <c r="H209" s="165">
        <f>IF(E209="",0,Dades!Z997)</f>
        <v>0</v>
      </c>
      <c r="I209" s="605">
        <f>IF(E209="",0,(DSUM('1.4_Emisiones fugitivas'!$E$14:$O$36,"emissions",'4.1_Resultados Balears'!AA$53:AA209)+DSUM('1.4_Emisiones fugitivas'!$E$48:$N$58,"emissions",'4.1_Resultados Balears'!AA$53:AA209))-SUM(I$54:I208))</f>
        <v>0</v>
      </c>
      <c r="J209" s="605"/>
      <c r="K209" s="605">
        <f>IF(E209="",0,Dades!AD997)</f>
        <v>0</v>
      </c>
      <c r="L209" s="605"/>
      <c r="M209" s="605">
        <f t="shared" si="9"/>
        <v>0</v>
      </c>
      <c r="N209" s="606"/>
      <c r="O209" s="165">
        <f>IF(E209="",0,DSUM('2.1_Categoría 2 Balears'!$E$17:$J$39,"emissions",'4.1_Resultados Balears'!AA$53:AA209)+DSUM('2.1_Categoría 2 Balears'!$E$47:$K$67,"emissions",'4.1_Resultados Balears'!AA$53:AA209)-SUM(O$54:O208))</f>
        <v>0</v>
      </c>
      <c r="P209" s="165">
        <f>IF(E209="",0,DSUM('2.1_Categoría 2 Balears'!$E$75:$J$95,"emissions",'4.1_Resultados Balears'!AA$53:AA209)-SUM(P$54:P208))</f>
        <v>0</v>
      </c>
      <c r="Q209" s="605">
        <f t="shared" si="10"/>
        <v>0</v>
      </c>
      <c r="R209" s="606"/>
      <c r="S209" s="606">
        <f t="shared" si="11"/>
        <v>0</v>
      </c>
      <c r="T209" s="606"/>
      <c r="U209" s="606"/>
      <c r="AA209" s="47" t="str">
        <f t="shared" si="8"/>
        <v>=</v>
      </c>
    </row>
    <row r="210" spans="1:27" x14ac:dyDescent="0.3">
      <c r="A210" s="108"/>
      <c r="E210" s="107" t="str">
        <f>IF(Dades!E998="","",Dades!E998)</f>
        <v/>
      </c>
      <c r="F210" s="165">
        <f>IF(E210="",0,Dades!J998)</f>
        <v>0</v>
      </c>
      <c r="G210" s="165">
        <f>IF(E210="",0,Dades!N998+Dades!R998+Dades!V998)</f>
        <v>0</v>
      </c>
      <c r="H210" s="165">
        <f>IF(E210="",0,Dades!Z998)</f>
        <v>0</v>
      </c>
      <c r="I210" s="605">
        <f>IF(E210="",0,(DSUM('1.4_Emisiones fugitivas'!$E$14:$O$36,"emissions",'4.1_Resultados Balears'!AA$53:AA210)+DSUM('1.4_Emisiones fugitivas'!$E$48:$N$58,"emissions",'4.1_Resultados Balears'!AA$53:AA210))-SUM(I$54:I209))</f>
        <v>0</v>
      </c>
      <c r="J210" s="605"/>
      <c r="K210" s="605">
        <f>IF(E210="",0,Dades!AD998)</f>
        <v>0</v>
      </c>
      <c r="L210" s="605"/>
      <c r="M210" s="605">
        <f t="shared" si="9"/>
        <v>0</v>
      </c>
      <c r="N210" s="606"/>
      <c r="O210" s="165">
        <f>IF(E210="",0,DSUM('2.1_Categoría 2 Balears'!$E$17:$J$39,"emissions",'4.1_Resultados Balears'!AA$53:AA210)+DSUM('2.1_Categoría 2 Balears'!$E$47:$K$67,"emissions",'4.1_Resultados Balears'!AA$53:AA210)-SUM(O$54:O209))</f>
        <v>0</v>
      </c>
      <c r="P210" s="165">
        <f>IF(E210="",0,DSUM('2.1_Categoría 2 Balears'!$E$75:$J$95,"emissions",'4.1_Resultados Balears'!AA$53:AA210)-SUM(P$54:P209))</f>
        <v>0</v>
      </c>
      <c r="Q210" s="605">
        <f t="shared" si="10"/>
        <v>0</v>
      </c>
      <c r="R210" s="606"/>
      <c r="S210" s="606">
        <f t="shared" si="11"/>
        <v>0</v>
      </c>
      <c r="T210" s="606"/>
      <c r="U210" s="606"/>
      <c r="AA210" s="47" t="str">
        <f t="shared" si="8"/>
        <v>=</v>
      </c>
    </row>
    <row r="211" spans="1:27" x14ac:dyDescent="0.3">
      <c r="A211" s="108"/>
      <c r="E211" s="107" t="str">
        <f>IF(Dades!E999="","",Dades!E999)</f>
        <v/>
      </c>
      <c r="F211" s="165">
        <f>IF(E211="",0,Dades!J999)</f>
        <v>0</v>
      </c>
      <c r="G211" s="165">
        <f>IF(E211="",0,Dades!N999+Dades!R999+Dades!V999)</f>
        <v>0</v>
      </c>
      <c r="H211" s="165">
        <f>IF(E211="",0,Dades!Z999)</f>
        <v>0</v>
      </c>
      <c r="I211" s="605">
        <f>IF(E211="",0,(DSUM('1.4_Emisiones fugitivas'!$E$14:$O$36,"emissions",'4.1_Resultados Balears'!AA$53:AA211)+DSUM('1.4_Emisiones fugitivas'!$E$48:$N$58,"emissions",'4.1_Resultados Balears'!AA$53:AA211))-SUM(I$54:I210))</f>
        <v>0</v>
      </c>
      <c r="J211" s="605"/>
      <c r="K211" s="605">
        <f>IF(E211="",0,Dades!AD999)</f>
        <v>0</v>
      </c>
      <c r="L211" s="605"/>
      <c r="M211" s="605">
        <f t="shared" si="9"/>
        <v>0</v>
      </c>
      <c r="N211" s="606"/>
      <c r="O211" s="165">
        <f>IF(E211="",0,DSUM('2.1_Categoría 2 Balears'!$E$17:$J$39,"emissions",'4.1_Resultados Balears'!AA$53:AA211)+DSUM('2.1_Categoría 2 Balears'!$E$47:$K$67,"emissions",'4.1_Resultados Balears'!AA$53:AA211)-SUM(O$54:O210))</f>
        <v>0</v>
      </c>
      <c r="P211" s="165">
        <f>IF(E211="",0,DSUM('2.1_Categoría 2 Balears'!$E$75:$J$95,"emissions",'4.1_Resultados Balears'!AA$53:AA211)-SUM(P$54:P210))</f>
        <v>0</v>
      </c>
      <c r="Q211" s="605">
        <f t="shared" si="10"/>
        <v>0</v>
      </c>
      <c r="R211" s="606"/>
      <c r="S211" s="606">
        <f t="shared" si="11"/>
        <v>0</v>
      </c>
      <c r="T211" s="606"/>
      <c r="U211" s="606"/>
      <c r="AA211" s="47" t="str">
        <f t="shared" si="8"/>
        <v>=</v>
      </c>
    </row>
    <row r="212" spans="1:27" x14ac:dyDescent="0.3">
      <c r="A212" s="108"/>
      <c r="E212" s="107" t="str">
        <f>IF(Dades!E1000="","",Dades!E1000)</f>
        <v/>
      </c>
      <c r="F212" s="165">
        <f>IF(E212="",0,Dades!J1000)</f>
        <v>0</v>
      </c>
      <c r="G212" s="165">
        <f>IF(E212="",0,Dades!N1000+Dades!R1000+Dades!V1000)</f>
        <v>0</v>
      </c>
      <c r="H212" s="165">
        <f>IF(E212="",0,Dades!Z1000)</f>
        <v>0</v>
      </c>
      <c r="I212" s="605">
        <f>IF(E212="",0,(DSUM('1.4_Emisiones fugitivas'!$E$14:$O$36,"emissions",'4.1_Resultados Balears'!AA$53:AA212)+DSUM('1.4_Emisiones fugitivas'!$E$48:$N$58,"emissions",'4.1_Resultados Balears'!AA$53:AA212))-SUM(I$54:I211))</f>
        <v>0</v>
      </c>
      <c r="J212" s="605"/>
      <c r="K212" s="605">
        <f>IF(E212="",0,Dades!AD1000)</f>
        <v>0</v>
      </c>
      <c r="L212" s="605"/>
      <c r="M212" s="605">
        <f t="shared" si="9"/>
        <v>0</v>
      </c>
      <c r="N212" s="606"/>
      <c r="O212" s="165">
        <f>IF(E212="",0,DSUM('2.1_Categoría 2 Balears'!$E$17:$J$39,"emissions",'4.1_Resultados Balears'!AA$53:AA212)+DSUM('2.1_Categoría 2 Balears'!$E$47:$K$67,"emissions",'4.1_Resultados Balears'!AA$53:AA212)-SUM(O$54:O211))</f>
        <v>0</v>
      </c>
      <c r="P212" s="165">
        <f>IF(E212="",0,DSUM('2.1_Categoría 2 Balears'!$E$75:$J$95,"emissions",'4.1_Resultados Balears'!AA$53:AA212)-SUM(P$54:P211))</f>
        <v>0</v>
      </c>
      <c r="Q212" s="605">
        <f t="shared" si="10"/>
        <v>0</v>
      </c>
      <c r="R212" s="606"/>
      <c r="S212" s="606">
        <f t="shared" si="11"/>
        <v>0</v>
      </c>
      <c r="T212" s="606"/>
      <c r="U212" s="606"/>
      <c r="AA212" s="47" t="str">
        <f t="shared" si="8"/>
        <v>=</v>
      </c>
    </row>
    <row r="213" spans="1:27" x14ac:dyDescent="0.3">
      <c r="A213" s="108"/>
      <c r="E213" s="107" t="str">
        <f>IF(Dades!E1001="","",Dades!E1001)</f>
        <v/>
      </c>
      <c r="F213" s="165">
        <f>IF(E213="",0,Dades!J1001)</f>
        <v>0</v>
      </c>
      <c r="G213" s="165">
        <f>IF(E213="",0,Dades!N1001+Dades!R1001+Dades!V1001)</f>
        <v>0</v>
      </c>
      <c r="H213" s="165">
        <f>IF(E213="",0,Dades!Z1001)</f>
        <v>0</v>
      </c>
      <c r="I213" s="605">
        <f>IF(E213="",0,(DSUM('1.4_Emisiones fugitivas'!$E$14:$O$36,"emissions",'4.1_Resultados Balears'!AA$53:AA213)+DSUM('1.4_Emisiones fugitivas'!$E$48:$N$58,"emissions",'4.1_Resultados Balears'!AA$53:AA213))-SUM(I$54:I212))</f>
        <v>0</v>
      </c>
      <c r="J213" s="605"/>
      <c r="K213" s="605">
        <f>IF(E213="",0,Dades!AD1001)</f>
        <v>0</v>
      </c>
      <c r="L213" s="605"/>
      <c r="M213" s="605">
        <f t="shared" si="9"/>
        <v>0</v>
      </c>
      <c r="N213" s="606"/>
      <c r="O213" s="165">
        <f>IF(E213="",0,DSUM('2.1_Categoría 2 Balears'!$E$17:$J$39,"emissions",'4.1_Resultados Balears'!AA$53:AA213)+DSUM('2.1_Categoría 2 Balears'!$E$47:$K$67,"emissions",'4.1_Resultados Balears'!AA$53:AA213)-SUM(O$54:O212))</f>
        <v>0</v>
      </c>
      <c r="P213" s="165">
        <f>IF(E213="",0,DSUM('2.1_Categoría 2 Balears'!$E$75:$J$95,"emissions",'4.1_Resultados Balears'!AA$53:AA213)-SUM(P$54:P212))</f>
        <v>0</v>
      </c>
      <c r="Q213" s="605">
        <f t="shared" si="10"/>
        <v>0</v>
      </c>
      <c r="R213" s="606"/>
      <c r="S213" s="606">
        <f t="shared" si="11"/>
        <v>0</v>
      </c>
      <c r="T213" s="606"/>
      <c r="U213" s="606"/>
      <c r="AA213" s="47" t="str">
        <f t="shared" si="8"/>
        <v>=</v>
      </c>
    </row>
    <row r="214" spans="1:27" x14ac:dyDescent="0.3">
      <c r="A214" s="108"/>
      <c r="E214" s="107" t="str">
        <f>IF(Dades!E1002="","",Dades!E1002)</f>
        <v/>
      </c>
      <c r="F214" s="165">
        <f>IF(E214="",0,Dades!J1002)</f>
        <v>0</v>
      </c>
      <c r="G214" s="165">
        <f>IF(E214="",0,Dades!N1002+Dades!R1002+Dades!V1002)</f>
        <v>0</v>
      </c>
      <c r="H214" s="165">
        <f>IF(E214="",0,Dades!Z1002)</f>
        <v>0</v>
      </c>
      <c r="I214" s="605">
        <f>IF(E214="",0,(DSUM('1.4_Emisiones fugitivas'!$E$14:$O$36,"emissions",'4.1_Resultados Balears'!AA$53:AA214)+DSUM('1.4_Emisiones fugitivas'!$E$48:$N$58,"emissions",'4.1_Resultados Balears'!AA$53:AA214))-SUM(I$54:I213))</f>
        <v>0</v>
      </c>
      <c r="J214" s="605"/>
      <c r="K214" s="605">
        <f>IF(E214="",0,Dades!AD1002)</f>
        <v>0</v>
      </c>
      <c r="L214" s="605"/>
      <c r="M214" s="605">
        <f t="shared" si="9"/>
        <v>0</v>
      </c>
      <c r="N214" s="606"/>
      <c r="O214" s="165">
        <f>IF(E214="",0,DSUM('2.1_Categoría 2 Balears'!$E$17:$J$39,"emissions",'4.1_Resultados Balears'!AA$53:AA214)+DSUM('2.1_Categoría 2 Balears'!$E$47:$K$67,"emissions",'4.1_Resultados Balears'!AA$53:AA214)-SUM(O$54:O213))</f>
        <v>0</v>
      </c>
      <c r="P214" s="165">
        <f>IF(E214="",0,DSUM('2.1_Categoría 2 Balears'!$E$75:$J$95,"emissions",'4.1_Resultados Balears'!AA$53:AA214)-SUM(P$54:P213))</f>
        <v>0</v>
      </c>
      <c r="Q214" s="605">
        <f t="shared" si="10"/>
        <v>0</v>
      </c>
      <c r="R214" s="606"/>
      <c r="S214" s="606">
        <f t="shared" si="11"/>
        <v>0</v>
      </c>
      <c r="T214" s="606"/>
      <c r="U214" s="606"/>
      <c r="AA214" s="47" t="str">
        <f t="shared" si="8"/>
        <v>=</v>
      </c>
    </row>
    <row r="215" spans="1:27" x14ac:dyDescent="0.3">
      <c r="A215" s="108"/>
      <c r="E215" s="107" t="str">
        <f>IF(Dades!E1003="","",Dades!E1003)</f>
        <v/>
      </c>
      <c r="F215" s="165">
        <f>IF(E215="",0,Dades!J1003)</f>
        <v>0</v>
      </c>
      <c r="G215" s="165">
        <f>IF(E215="",0,Dades!N1003+Dades!R1003+Dades!V1003)</f>
        <v>0</v>
      </c>
      <c r="H215" s="165">
        <f>IF(E215="",0,Dades!Z1003)</f>
        <v>0</v>
      </c>
      <c r="I215" s="605">
        <f>IF(E215="",0,(DSUM('1.4_Emisiones fugitivas'!$E$14:$O$36,"emissions",'4.1_Resultados Balears'!AA$53:AA215)+DSUM('1.4_Emisiones fugitivas'!$E$48:$N$58,"emissions",'4.1_Resultados Balears'!AA$53:AA215))-SUM(I$54:I214))</f>
        <v>0</v>
      </c>
      <c r="J215" s="605"/>
      <c r="K215" s="605">
        <f>IF(E215="",0,Dades!AD1003)</f>
        <v>0</v>
      </c>
      <c r="L215" s="605"/>
      <c r="M215" s="605">
        <f t="shared" si="9"/>
        <v>0</v>
      </c>
      <c r="N215" s="606"/>
      <c r="O215" s="165">
        <f>IF(E215="",0,DSUM('2.1_Categoría 2 Balears'!$E$17:$J$39,"emissions",'4.1_Resultados Balears'!AA$53:AA215)+DSUM('2.1_Categoría 2 Balears'!$E$47:$K$67,"emissions",'4.1_Resultados Balears'!AA$53:AA215)-SUM(O$54:O214))</f>
        <v>0</v>
      </c>
      <c r="P215" s="165">
        <f>IF(E215="",0,DSUM('2.1_Categoría 2 Balears'!$E$75:$J$95,"emissions",'4.1_Resultados Balears'!AA$53:AA215)-SUM(P$54:P214))</f>
        <v>0</v>
      </c>
      <c r="Q215" s="605">
        <f t="shared" si="10"/>
        <v>0</v>
      </c>
      <c r="R215" s="606"/>
      <c r="S215" s="606">
        <f t="shared" si="11"/>
        <v>0</v>
      </c>
      <c r="T215" s="606"/>
      <c r="U215" s="606"/>
      <c r="AA215" s="47" t="str">
        <f t="shared" si="8"/>
        <v>=</v>
      </c>
    </row>
    <row r="216" spans="1:27" x14ac:dyDescent="0.3">
      <c r="A216" s="108"/>
      <c r="E216" s="107" t="str">
        <f>IF(Dades!E1004="","",Dades!E1004)</f>
        <v/>
      </c>
      <c r="F216" s="165">
        <f>IF(E216="",0,Dades!J1004)</f>
        <v>0</v>
      </c>
      <c r="G216" s="165">
        <f>IF(E216="",0,Dades!N1004+Dades!R1004+Dades!V1004)</f>
        <v>0</v>
      </c>
      <c r="H216" s="165">
        <f>IF(E216="",0,Dades!Z1004)</f>
        <v>0</v>
      </c>
      <c r="I216" s="605">
        <f>IF(E216="",0,(DSUM('1.4_Emisiones fugitivas'!$E$14:$O$36,"emissions",'4.1_Resultados Balears'!AA$53:AA216)+DSUM('1.4_Emisiones fugitivas'!$E$48:$N$58,"emissions",'4.1_Resultados Balears'!AA$53:AA216))-SUM(I$54:I215))</f>
        <v>0</v>
      </c>
      <c r="J216" s="605"/>
      <c r="K216" s="605">
        <f>IF(E216="",0,Dades!AD1004)</f>
        <v>0</v>
      </c>
      <c r="L216" s="605"/>
      <c r="M216" s="605">
        <f t="shared" si="9"/>
        <v>0</v>
      </c>
      <c r="N216" s="606"/>
      <c r="O216" s="165">
        <f>IF(E216="",0,DSUM('2.1_Categoría 2 Balears'!$E$17:$J$39,"emissions",'4.1_Resultados Balears'!AA$53:AA216)+DSUM('2.1_Categoría 2 Balears'!$E$47:$K$67,"emissions",'4.1_Resultados Balears'!AA$53:AA216)-SUM(O$54:O215))</f>
        <v>0</v>
      </c>
      <c r="P216" s="165">
        <f>IF(E216="",0,DSUM('2.1_Categoría 2 Balears'!$E$75:$J$95,"emissions",'4.1_Resultados Balears'!AA$53:AA216)-SUM(P$54:P215))</f>
        <v>0</v>
      </c>
      <c r="Q216" s="605">
        <f t="shared" si="10"/>
        <v>0</v>
      </c>
      <c r="R216" s="606"/>
      <c r="S216" s="606">
        <f t="shared" si="11"/>
        <v>0</v>
      </c>
      <c r="T216" s="606"/>
      <c r="U216" s="606"/>
      <c r="AA216" s="47" t="str">
        <f t="shared" si="8"/>
        <v>=</v>
      </c>
    </row>
    <row r="217" spans="1:27" x14ac:dyDescent="0.3">
      <c r="A217" s="108"/>
      <c r="E217" s="107" t="str">
        <f>IF(Dades!E1005="","",Dades!E1005)</f>
        <v/>
      </c>
      <c r="F217" s="165">
        <f>IF(E217="",0,Dades!J1005)</f>
        <v>0</v>
      </c>
      <c r="G217" s="165">
        <f>IF(E217="",0,Dades!N1005+Dades!R1005+Dades!V1005)</f>
        <v>0</v>
      </c>
      <c r="H217" s="165">
        <f>IF(E217="",0,Dades!Z1005)</f>
        <v>0</v>
      </c>
      <c r="I217" s="605">
        <f>IF(E217="",0,(DSUM('1.4_Emisiones fugitivas'!$E$14:$O$36,"emissions",'4.1_Resultados Balears'!AA$53:AA217)+DSUM('1.4_Emisiones fugitivas'!$E$48:$N$58,"emissions",'4.1_Resultados Balears'!AA$53:AA217))-SUM(I$54:I216))</f>
        <v>0</v>
      </c>
      <c r="J217" s="605"/>
      <c r="K217" s="605">
        <f>IF(E217="",0,Dades!AD1005)</f>
        <v>0</v>
      </c>
      <c r="L217" s="605"/>
      <c r="M217" s="605">
        <f t="shared" si="9"/>
        <v>0</v>
      </c>
      <c r="N217" s="606"/>
      <c r="O217" s="165">
        <f>IF(E217="",0,DSUM('2.1_Categoría 2 Balears'!$E$17:$J$39,"emissions",'4.1_Resultados Balears'!AA$53:AA217)+DSUM('2.1_Categoría 2 Balears'!$E$47:$K$67,"emissions",'4.1_Resultados Balears'!AA$53:AA217)-SUM(O$54:O216))</f>
        <v>0</v>
      </c>
      <c r="P217" s="165">
        <f>IF(E217="",0,DSUM('2.1_Categoría 2 Balears'!$E$75:$J$95,"emissions",'4.1_Resultados Balears'!AA$53:AA217)-SUM(P$54:P216))</f>
        <v>0</v>
      </c>
      <c r="Q217" s="605">
        <f t="shared" si="10"/>
        <v>0</v>
      </c>
      <c r="R217" s="606"/>
      <c r="S217" s="606">
        <f t="shared" si="11"/>
        <v>0</v>
      </c>
      <c r="T217" s="606"/>
      <c r="U217" s="606"/>
      <c r="AA217" s="47" t="str">
        <f t="shared" si="8"/>
        <v>=</v>
      </c>
    </row>
    <row r="218" spans="1:27" x14ac:dyDescent="0.3">
      <c r="A218" s="108"/>
      <c r="E218" s="107" t="str">
        <f>IF(Dades!E1006="","",Dades!E1006)</f>
        <v/>
      </c>
      <c r="F218" s="165">
        <f>IF(E218="",0,Dades!J1006)</f>
        <v>0</v>
      </c>
      <c r="G218" s="165">
        <f>IF(E218="",0,Dades!N1006+Dades!R1006+Dades!V1006)</f>
        <v>0</v>
      </c>
      <c r="H218" s="165">
        <f>IF(E218="",0,Dades!Z1006)</f>
        <v>0</v>
      </c>
      <c r="I218" s="605">
        <f>IF(E218="",0,(DSUM('1.4_Emisiones fugitivas'!$E$14:$O$36,"emissions",'4.1_Resultados Balears'!AA$53:AA218)+DSUM('1.4_Emisiones fugitivas'!$E$48:$N$58,"emissions",'4.1_Resultados Balears'!AA$53:AA218))-SUM(I$54:I217))</f>
        <v>0</v>
      </c>
      <c r="J218" s="605"/>
      <c r="K218" s="605">
        <f>IF(E218="",0,Dades!AD1006)</f>
        <v>0</v>
      </c>
      <c r="L218" s="605"/>
      <c r="M218" s="605">
        <f t="shared" si="9"/>
        <v>0</v>
      </c>
      <c r="N218" s="606"/>
      <c r="O218" s="165">
        <f>IF(E218="",0,DSUM('2.1_Categoría 2 Balears'!$E$17:$J$39,"emissions",'4.1_Resultados Balears'!AA$53:AA218)+DSUM('2.1_Categoría 2 Balears'!$E$47:$K$67,"emissions",'4.1_Resultados Balears'!AA$53:AA218)-SUM(O$54:O217))</f>
        <v>0</v>
      </c>
      <c r="P218" s="165">
        <f>IF(E218="",0,DSUM('2.1_Categoría 2 Balears'!$E$75:$J$95,"emissions",'4.1_Resultados Balears'!AA$53:AA218)-SUM(P$54:P217))</f>
        <v>0</v>
      </c>
      <c r="Q218" s="605">
        <f t="shared" si="10"/>
        <v>0</v>
      </c>
      <c r="R218" s="606"/>
      <c r="S218" s="606">
        <f t="shared" si="11"/>
        <v>0</v>
      </c>
      <c r="T218" s="606"/>
      <c r="U218" s="606"/>
      <c r="AA218" s="47" t="str">
        <f t="shared" si="8"/>
        <v>=</v>
      </c>
    </row>
    <row r="219" spans="1:27" x14ac:dyDescent="0.3">
      <c r="A219" s="108"/>
      <c r="E219" s="107" t="str">
        <f>IF(Dades!E1007="","",Dades!E1007)</f>
        <v/>
      </c>
      <c r="F219" s="165">
        <f>IF(E219="",0,Dades!J1007)</f>
        <v>0</v>
      </c>
      <c r="G219" s="165">
        <f>IF(E219="",0,Dades!N1007+Dades!R1007+Dades!V1007)</f>
        <v>0</v>
      </c>
      <c r="H219" s="165">
        <f>IF(E219="",0,Dades!Z1007)</f>
        <v>0</v>
      </c>
      <c r="I219" s="605">
        <f>IF(E219="",0,(DSUM('1.4_Emisiones fugitivas'!$E$14:$O$36,"emissions",'4.1_Resultados Balears'!AA$53:AA219)+DSUM('1.4_Emisiones fugitivas'!$E$48:$N$58,"emissions",'4.1_Resultados Balears'!AA$53:AA219))-SUM(I$54:I218))</f>
        <v>0</v>
      </c>
      <c r="J219" s="605"/>
      <c r="K219" s="605">
        <f>IF(E219="",0,Dades!AD1007)</f>
        <v>0</v>
      </c>
      <c r="L219" s="605"/>
      <c r="M219" s="605">
        <f t="shared" si="9"/>
        <v>0</v>
      </c>
      <c r="N219" s="606"/>
      <c r="O219" s="165">
        <f>IF(E219="",0,DSUM('2.1_Categoría 2 Balears'!$E$17:$J$39,"emissions",'4.1_Resultados Balears'!AA$53:AA219)+DSUM('2.1_Categoría 2 Balears'!$E$47:$K$67,"emissions",'4.1_Resultados Balears'!AA$53:AA219)-SUM(O$54:O218))</f>
        <v>0</v>
      </c>
      <c r="P219" s="165">
        <f>IF(E219="",0,DSUM('2.1_Categoría 2 Balears'!$E$75:$J$95,"emissions",'4.1_Resultados Balears'!AA$53:AA219)-SUM(P$54:P218))</f>
        <v>0</v>
      </c>
      <c r="Q219" s="605">
        <f t="shared" si="10"/>
        <v>0</v>
      </c>
      <c r="R219" s="606"/>
      <c r="S219" s="606">
        <f t="shared" si="11"/>
        <v>0</v>
      </c>
      <c r="T219" s="606"/>
      <c r="U219" s="606"/>
      <c r="AA219" s="47" t="str">
        <f t="shared" si="8"/>
        <v>=</v>
      </c>
    </row>
    <row r="220" spans="1:27" x14ac:dyDescent="0.3">
      <c r="A220" s="108"/>
      <c r="E220" s="107" t="str">
        <f>IF(Dades!E1008="","",Dades!E1008)</f>
        <v/>
      </c>
      <c r="F220" s="165">
        <f>IF(E220="",0,Dades!J1008)</f>
        <v>0</v>
      </c>
      <c r="G220" s="165">
        <f>IF(E220="",0,Dades!N1008+Dades!R1008+Dades!V1008)</f>
        <v>0</v>
      </c>
      <c r="H220" s="165">
        <f>IF(E220="",0,Dades!Z1008)</f>
        <v>0</v>
      </c>
      <c r="I220" s="605">
        <f>IF(E220="",0,(DSUM('1.4_Emisiones fugitivas'!$E$14:$O$36,"emissions",'4.1_Resultados Balears'!AA$53:AA220)+DSUM('1.4_Emisiones fugitivas'!$E$48:$N$58,"emissions",'4.1_Resultados Balears'!AA$53:AA220))-SUM(I$54:I219))</f>
        <v>0</v>
      </c>
      <c r="J220" s="605"/>
      <c r="K220" s="605">
        <f>IF(E220="",0,Dades!AD1008)</f>
        <v>0</v>
      </c>
      <c r="L220" s="605"/>
      <c r="M220" s="605">
        <f t="shared" si="9"/>
        <v>0</v>
      </c>
      <c r="N220" s="606"/>
      <c r="O220" s="165">
        <f>IF(E220="",0,DSUM('2.1_Categoría 2 Balears'!$E$17:$J$39,"emissions",'4.1_Resultados Balears'!AA$53:AA220)+DSUM('2.1_Categoría 2 Balears'!$E$47:$K$67,"emissions",'4.1_Resultados Balears'!AA$53:AA220)-SUM(O$54:O219))</f>
        <v>0</v>
      </c>
      <c r="P220" s="165">
        <f>IF(E220="",0,DSUM('2.1_Categoría 2 Balears'!$E$75:$J$95,"emissions",'4.1_Resultados Balears'!AA$53:AA220)-SUM(P$54:P219))</f>
        <v>0</v>
      </c>
      <c r="Q220" s="605">
        <f t="shared" si="10"/>
        <v>0</v>
      </c>
      <c r="R220" s="606"/>
      <c r="S220" s="606">
        <f t="shared" si="11"/>
        <v>0</v>
      </c>
      <c r="T220" s="606"/>
      <c r="U220" s="606"/>
      <c r="AA220" s="47" t="str">
        <f t="shared" si="8"/>
        <v>=</v>
      </c>
    </row>
    <row r="221" spans="1:27" x14ac:dyDescent="0.3">
      <c r="A221" s="108"/>
      <c r="E221" s="107" t="str">
        <f>IF(Dades!E1009="","",Dades!E1009)</f>
        <v/>
      </c>
      <c r="F221" s="165">
        <f>IF(E221="",0,Dades!J1009)</f>
        <v>0</v>
      </c>
      <c r="G221" s="165">
        <f>IF(E221="",0,Dades!N1009+Dades!R1009+Dades!V1009)</f>
        <v>0</v>
      </c>
      <c r="H221" s="165">
        <f>IF(E221="",0,Dades!Z1009)</f>
        <v>0</v>
      </c>
      <c r="I221" s="605">
        <f>IF(E221="",0,(DSUM('1.4_Emisiones fugitivas'!$E$14:$O$36,"emissions",'4.1_Resultados Balears'!AA$53:AA221)+DSUM('1.4_Emisiones fugitivas'!$E$48:$N$58,"emissions",'4.1_Resultados Balears'!AA$53:AA221))-SUM(I$54:I220))</f>
        <v>0</v>
      </c>
      <c r="J221" s="605"/>
      <c r="K221" s="605">
        <f>IF(E221="",0,Dades!AD1009)</f>
        <v>0</v>
      </c>
      <c r="L221" s="605"/>
      <c r="M221" s="605">
        <f t="shared" si="9"/>
        <v>0</v>
      </c>
      <c r="N221" s="606"/>
      <c r="O221" s="165">
        <f>IF(E221="",0,DSUM('2.1_Categoría 2 Balears'!$E$17:$J$39,"emissions",'4.1_Resultados Balears'!AA$53:AA221)+DSUM('2.1_Categoría 2 Balears'!$E$47:$K$67,"emissions",'4.1_Resultados Balears'!AA$53:AA221)-SUM(O$54:O220))</f>
        <v>0</v>
      </c>
      <c r="P221" s="165">
        <f>IF(E221="",0,DSUM('2.1_Categoría 2 Balears'!$E$75:$J$95,"emissions",'4.1_Resultados Balears'!AA$53:AA221)-SUM(P$54:P220))</f>
        <v>0</v>
      </c>
      <c r="Q221" s="605">
        <f t="shared" si="10"/>
        <v>0</v>
      </c>
      <c r="R221" s="606"/>
      <c r="S221" s="606">
        <f t="shared" si="11"/>
        <v>0</v>
      </c>
      <c r="T221" s="606"/>
      <c r="U221" s="606"/>
      <c r="AA221" s="47" t="str">
        <f t="shared" si="8"/>
        <v>=</v>
      </c>
    </row>
    <row r="222" spans="1:27" x14ac:dyDescent="0.3">
      <c r="A222" s="108"/>
      <c r="E222" s="107" t="str">
        <f>IF(Dades!E1010="","",Dades!E1010)</f>
        <v/>
      </c>
      <c r="F222" s="165">
        <f>IF(E222="",0,Dades!J1010)</f>
        <v>0</v>
      </c>
      <c r="G222" s="165">
        <f>IF(E222="",0,Dades!N1010+Dades!R1010+Dades!V1010)</f>
        <v>0</v>
      </c>
      <c r="H222" s="165">
        <f>IF(E222="",0,Dades!Z1010)</f>
        <v>0</v>
      </c>
      <c r="I222" s="605">
        <f>IF(E222="",0,(DSUM('1.4_Emisiones fugitivas'!$E$14:$O$36,"emissions",'4.1_Resultados Balears'!AA$53:AA222)+DSUM('1.4_Emisiones fugitivas'!$E$48:$N$58,"emissions",'4.1_Resultados Balears'!AA$53:AA222))-SUM(I$54:I221))</f>
        <v>0</v>
      </c>
      <c r="J222" s="605"/>
      <c r="K222" s="605">
        <f>IF(E222="",0,Dades!AD1010)</f>
        <v>0</v>
      </c>
      <c r="L222" s="605"/>
      <c r="M222" s="605">
        <f t="shared" si="9"/>
        <v>0</v>
      </c>
      <c r="N222" s="606"/>
      <c r="O222" s="165">
        <f>IF(E222="",0,DSUM('2.1_Categoría 2 Balears'!$E$17:$J$39,"emissions",'4.1_Resultados Balears'!AA$53:AA222)+DSUM('2.1_Categoría 2 Balears'!$E$47:$K$67,"emissions",'4.1_Resultados Balears'!AA$53:AA222)-SUM(O$54:O221))</f>
        <v>0</v>
      </c>
      <c r="P222" s="165">
        <f>IF(E222="",0,DSUM('2.1_Categoría 2 Balears'!$E$75:$J$95,"emissions",'4.1_Resultados Balears'!AA$53:AA222)-SUM(P$54:P221))</f>
        <v>0</v>
      </c>
      <c r="Q222" s="605">
        <f t="shared" si="10"/>
        <v>0</v>
      </c>
      <c r="R222" s="606"/>
      <c r="S222" s="606">
        <f t="shared" si="11"/>
        <v>0</v>
      </c>
      <c r="T222" s="606"/>
      <c r="U222" s="606"/>
      <c r="AA222" s="47" t="str">
        <f t="shared" si="8"/>
        <v>=</v>
      </c>
    </row>
    <row r="223" spans="1:27" x14ac:dyDescent="0.3">
      <c r="A223" s="108"/>
      <c r="E223" s="107" t="str">
        <f>IF(Dades!E1011="","",Dades!E1011)</f>
        <v/>
      </c>
      <c r="F223" s="165">
        <f>IF(E223="",0,Dades!J1011)</f>
        <v>0</v>
      </c>
      <c r="G223" s="165">
        <f>IF(E223="",0,Dades!N1011+Dades!R1011+Dades!V1011)</f>
        <v>0</v>
      </c>
      <c r="H223" s="165">
        <f>IF(E223="",0,Dades!Z1011)</f>
        <v>0</v>
      </c>
      <c r="I223" s="605">
        <f>IF(E223="",0,(DSUM('1.4_Emisiones fugitivas'!$E$14:$O$36,"emissions",'4.1_Resultados Balears'!AA$53:AA223)+DSUM('1.4_Emisiones fugitivas'!$E$48:$N$58,"emissions",'4.1_Resultados Balears'!AA$53:AA223))-SUM(I$54:I222))</f>
        <v>0</v>
      </c>
      <c r="J223" s="605"/>
      <c r="K223" s="605">
        <f>IF(E223="",0,Dades!AD1011)</f>
        <v>0</v>
      </c>
      <c r="L223" s="605"/>
      <c r="M223" s="605">
        <f t="shared" si="9"/>
        <v>0</v>
      </c>
      <c r="N223" s="606"/>
      <c r="O223" s="165">
        <f>IF(E223="",0,DSUM('2.1_Categoría 2 Balears'!$E$17:$J$39,"emissions",'4.1_Resultados Balears'!AA$53:AA223)+DSUM('2.1_Categoría 2 Balears'!$E$47:$K$67,"emissions",'4.1_Resultados Balears'!AA$53:AA223)-SUM(O$54:O222))</f>
        <v>0</v>
      </c>
      <c r="P223" s="165">
        <f>IF(E223="",0,DSUM('2.1_Categoría 2 Balears'!$E$75:$J$95,"emissions",'4.1_Resultados Balears'!AA$53:AA223)-SUM(P$54:P222))</f>
        <v>0</v>
      </c>
      <c r="Q223" s="605">
        <f t="shared" si="10"/>
        <v>0</v>
      </c>
      <c r="R223" s="606"/>
      <c r="S223" s="606">
        <f t="shared" si="11"/>
        <v>0</v>
      </c>
      <c r="T223" s="606"/>
      <c r="U223" s="606"/>
      <c r="AA223" s="47" t="str">
        <f t="shared" si="8"/>
        <v>=</v>
      </c>
    </row>
    <row r="224" spans="1:27" x14ac:dyDescent="0.3">
      <c r="A224" s="108"/>
      <c r="E224" s="107" t="str">
        <f>IF(Dades!E1012="","",Dades!E1012)</f>
        <v/>
      </c>
      <c r="F224" s="165">
        <f>IF(E224="",0,Dades!J1012)</f>
        <v>0</v>
      </c>
      <c r="G224" s="165">
        <f>IF(E224="",0,Dades!N1012+Dades!R1012+Dades!V1012)</f>
        <v>0</v>
      </c>
      <c r="H224" s="165">
        <f>IF(E224="",0,Dades!Z1012)</f>
        <v>0</v>
      </c>
      <c r="I224" s="605">
        <f>IF(E224="",0,(DSUM('1.4_Emisiones fugitivas'!$E$14:$O$36,"emissions",'4.1_Resultados Balears'!AA$53:AA224)+DSUM('1.4_Emisiones fugitivas'!$E$48:$N$58,"emissions",'4.1_Resultados Balears'!AA$53:AA224))-SUM(I$54:I223))</f>
        <v>0</v>
      </c>
      <c r="J224" s="605"/>
      <c r="K224" s="605">
        <f>IF(E224="",0,Dades!AD1012)</f>
        <v>0</v>
      </c>
      <c r="L224" s="605"/>
      <c r="M224" s="605">
        <f t="shared" si="9"/>
        <v>0</v>
      </c>
      <c r="N224" s="606"/>
      <c r="O224" s="165">
        <f>IF(E224="",0,DSUM('2.1_Categoría 2 Balears'!$E$17:$J$39,"emissions",'4.1_Resultados Balears'!AA$53:AA224)+DSUM('2.1_Categoría 2 Balears'!$E$47:$K$67,"emissions",'4.1_Resultados Balears'!AA$53:AA224)-SUM(O$54:O223))</f>
        <v>0</v>
      </c>
      <c r="P224" s="165">
        <f>IF(E224="",0,DSUM('2.1_Categoría 2 Balears'!$E$75:$J$95,"emissions",'4.1_Resultados Balears'!AA$53:AA224)-SUM(P$54:P223))</f>
        <v>0</v>
      </c>
      <c r="Q224" s="605">
        <f t="shared" si="10"/>
        <v>0</v>
      </c>
      <c r="R224" s="606"/>
      <c r="S224" s="606">
        <f t="shared" si="11"/>
        <v>0</v>
      </c>
      <c r="T224" s="606"/>
      <c r="U224" s="606"/>
      <c r="AA224" s="47" t="str">
        <f t="shared" si="8"/>
        <v>=</v>
      </c>
    </row>
    <row r="225" spans="1:27" x14ac:dyDescent="0.3">
      <c r="A225" s="108"/>
      <c r="E225" s="107" t="str">
        <f>IF(Dades!E1013="","",Dades!E1013)</f>
        <v/>
      </c>
      <c r="F225" s="165">
        <f>IF(E225="",0,Dades!J1013)</f>
        <v>0</v>
      </c>
      <c r="G225" s="165">
        <f>IF(E225="",0,Dades!N1013+Dades!R1013+Dades!V1013)</f>
        <v>0</v>
      </c>
      <c r="H225" s="165">
        <f>IF(E225="",0,Dades!Z1013)</f>
        <v>0</v>
      </c>
      <c r="I225" s="605">
        <f>IF(E225="",0,(DSUM('1.4_Emisiones fugitivas'!$E$14:$O$36,"emissions",'4.1_Resultados Balears'!AA$53:AA225)+DSUM('1.4_Emisiones fugitivas'!$E$48:$N$58,"emissions",'4.1_Resultados Balears'!AA$53:AA225))-SUM(I$54:I224))</f>
        <v>0</v>
      </c>
      <c r="J225" s="605"/>
      <c r="K225" s="605">
        <f>IF(E225="",0,Dades!AD1013)</f>
        <v>0</v>
      </c>
      <c r="L225" s="605"/>
      <c r="M225" s="605">
        <f t="shared" si="9"/>
        <v>0</v>
      </c>
      <c r="N225" s="606"/>
      <c r="O225" s="165">
        <f>IF(E225="",0,DSUM('2.1_Categoría 2 Balears'!$E$17:$J$39,"emissions",'4.1_Resultados Balears'!AA$53:AA225)+DSUM('2.1_Categoría 2 Balears'!$E$47:$K$67,"emissions",'4.1_Resultados Balears'!AA$53:AA225)-SUM(O$54:O224))</f>
        <v>0</v>
      </c>
      <c r="P225" s="165">
        <f>IF(E225="",0,DSUM('2.1_Categoría 2 Balears'!$E$75:$J$95,"emissions",'4.1_Resultados Balears'!AA$53:AA225)-SUM(P$54:P224))</f>
        <v>0</v>
      </c>
      <c r="Q225" s="605">
        <f t="shared" si="10"/>
        <v>0</v>
      </c>
      <c r="R225" s="606"/>
      <c r="S225" s="606">
        <f t="shared" si="11"/>
        <v>0</v>
      </c>
      <c r="T225" s="606"/>
      <c r="U225" s="606"/>
      <c r="AA225" s="47" t="str">
        <f t="shared" si="8"/>
        <v>=</v>
      </c>
    </row>
    <row r="226" spans="1:27" x14ac:dyDescent="0.3">
      <c r="A226" s="108"/>
      <c r="E226" s="107" t="str">
        <f>IF(Dades!E1014="","",Dades!E1014)</f>
        <v/>
      </c>
      <c r="F226" s="165">
        <f>IF(E226="",0,Dades!J1014)</f>
        <v>0</v>
      </c>
      <c r="G226" s="165">
        <f>IF(E226="",0,Dades!N1014+Dades!R1014+Dades!V1014)</f>
        <v>0</v>
      </c>
      <c r="H226" s="165">
        <f>IF(E226="",0,Dades!Z1014)</f>
        <v>0</v>
      </c>
      <c r="I226" s="605">
        <f>IF(E226="",0,(DSUM('1.4_Emisiones fugitivas'!$E$14:$O$36,"emissions",'4.1_Resultados Balears'!AA$53:AA226)+DSUM('1.4_Emisiones fugitivas'!$E$48:$N$58,"emissions",'4.1_Resultados Balears'!AA$53:AA226))-SUM(I$54:I225))</f>
        <v>0</v>
      </c>
      <c r="J226" s="605"/>
      <c r="K226" s="605">
        <f>IF(E226="",0,Dades!AD1014)</f>
        <v>0</v>
      </c>
      <c r="L226" s="605"/>
      <c r="M226" s="605">
        <f t="shared" si="9"/>
        <v>0</v>
      </c>
      <c r="N226" s="606"/>
      <c r="O226" s="165">
        <f>IF(E226="",0,DSUM('2.1_Categoría 2 Balears'!$E$17:$J$39,"emissions",'4.1_Resultados Balears'!AA$53:AA226)+DSUM('2.1_Categoría 2 Balears'!$E$47:$K$67,"emissions",'4.1_Resultados Balears'!AA$53:AA226)-SUM(O$54:O225))</f>
        <v>0</v>
      </c>
      <c r="P226" s="165">
        <f>IF(E226="",0,DSUM('2.1_Categoría 2 Balears'!$E$75:$J$95,"emissions",'4.1_Resultados Balears'!AA$53:AA226)-SUM(P$54:P225))</f>
        <v>0</v>
      </c>
      <c r="Q226" s="605">
        <f t="shared" si="10"/>
        <v>0</v>
      </c>
      <c r="R226" s="606"/>
      <c r="S226" s="606">
        <f t="shared" si="11"/>
        <v>0</v>
      </c>
      <c r="T226" s="606"/>
      <c r="U226" s="606"/>
      <c r="AA226" s="47" t="str">
        <f t="shared" si="8"/>
        <v>=</v>
      </c>
    </row>
    <row r="227" spans="1:27" x14ac:dyDescent="0.3">
      <c r="A227" s="108"/>
      <c r="E227" s="107" t="str">
        <f>IF(Dades!E1015="","",Dades!E1015)</f>
        <v/>
      </c>
      <c r="F227" s="165">
        <f>IF(E227="",0,Dades!J1015)</f>
        <v>0</v>
      </c>
      <c r="G227" s="165">
        <f>IF(E227="",0,Dades!N1015+Dades!R1015+Dades!V1015)</f>
        <v>0</v>
      </c>
      <c r="H227" s="165">
        <f>IF(E227="",0,Dades!Z1015)</f>
        <v>0</v>
      </c>
      <c r="I227" s="605">
        <f>IF(E227="",0,(DSUM('1.4_Emisiones fugitivas'!$E$14:$O$36,"emissions",'4.1_Resultados Balears'!AA$53:AA227)+DSUM('1.4_Emisiones fugitivas'!$E$48:$N$58,"emissions",'4.1_Resultados Balears'!AA$53:AA227))-SUM(I$54:I226))</f>
        <v>0</v>
      </c>
      <c r="J227" s="605"/>
      <c r="K227" s="605">
        <f>IF(E227="",0,Dades!AD1015)</f>
        <v>0</v>
      </c>
      <c r="L227" s="605"/>
      <c r="M227" s="605">
        <f t="shared" si="9"/>
        <v>0</v>
      </c>
      <c r="N227" s="606"/>
      <c r="O227" s="165">
        <f>IF(E227="",0,DSUM('2.1_Categoría 2 Balears'!$E$17:$J$39,"emissions",'4.1_Resultados Balears'!AA$53:AA227)+DSUM('2.1_Categoría 2 Balears'!$E$47:$K$67,"emissions",'4.1_Resultados Balears'!AA$53:AA227)-SUM(O$54:O226))</f>
        <v>0</v>
      </c>
      <c r="P227" s="165">
        <f>IF(E227="",0,DSUM('2.1_Categoría 2 Balears'!$E$75:$J$95,"emissions",'4.1_Resultados Balears'!AA$53:AA227)-SUM(P$54:P226))</f>
        <v>0</v>
      </c>
      <c r="Q227" s="605">
        <f t="shared" si="10"/>
        <v>0</v>
      </c>
      <c r="R227" s="606"/>
      <c r="S227" s="606">
        <f t="shared" si="11"/>
        <v>0</v>
      </c>
      <c r="T227" s="606"/>
      <c r="U227" s="606"/>
      <c r="AA227" s="47" t="str">
        <f t="shared" si="8"/>
        <v>=</v>
      </c>
    </row>
    <row r="228" spans="1:27" x14ac:dyDescent="0.3">
      <c r="A228" s="108"/>
      <c r="E228" s="107" t="str">
        <f>IF(Dades!E1016="","",Dades!E1016)</f>
        <v/>
      </c>
      <c r="F228" s="165">
        <f>IF(E228="",0,Dades!J1016)</f>
        <v>0</v>
      </c>
      <c r="G228" s="165">
        <f>IF(E228="",0,Dades!N1016+Dades!R1016+Dades!V1016)</f>
        <v>0</v>
      </c>
      <c r="H228" s="165">
        <f>IF(E228="",0,Dades!Z1016)</f>
        <v>0</v>
      </c>
      <c r="I228" s="605">
        <f>IF(E228="",0,(DSUM('1.4_Emisiones fugitivas'!$E$14:$O$36,"emissions",'4.1_Resultados Balears'!AA$53:AA228)+DSUM('1.4_Emisiones fugitivas'!$E$48:$N$58,"emissions",'4.1_Resultados Balears'!AA$53:AA228))-SUM(I$54:I227))</f>
        <v>0</v>
      </c>
      <c r="J228" s="605"/>
      <c r="K228" s="605">
        <f>IF(E228="",0,Dades!AD1016)</f>
        <v>0</v>
      </c>
      <c r="L228" s="605"/>
      <c r="M228" s="605">
        <f t="shared" si="9"/>
        <v>0</v>
      </c>
      <c r="N228" s="606"/>
      <c r="O228" s="165">
        <f>IF(E228="",0,DSUM('2.1_Categoría 2 Balears'!$E$17:$J$39,"emissions",'4.1_Resultados Balears'!AA$53:AA228)+DSUM('2.1_Categoría 2 Balears'!$E$47:$K$67,"emissions",'4.1_Resultados Balears'!AA$53:AA228)-SUM(O$54:O227))</f>
        <v>0</v>
      </c>
      <c r="P228" s="165">
        <f>IF(E228="",0,DSUM('2.1_Categoría 2 Balears'!$E$75:$J$95,"emissions",'4.1_Resultados Balears'!AA$53:AA228)-SUM(P$54:P227))</f>
        <v>0</v>
      </c>
      <c r="Q228" s="605">
        <f t="shared" si="10"/>
        <v>0</v>
      </c>
      <c r="R228" s="606"/>
      <c r="S228" s="606">
        <f t="shared" si="11"/>
        <v>0</v>
      </c>
      <c r="T228" s="606"/>
      <c r="U228" s="606"/>
      <c r="AA228" s="47" t="str">
        <f t="shared" si="8"/>
        <v>=</v>
      </c>
    </row>
    <row r="229" spans="1:27" x14ac:dyDescent="0.3">
      <c r="A229" s="108"/>
      <c r="E229" s="107" t="str">
        <f>IF(Dades!E1017="","",Dades!E1017)</f>
        <v/>
      </c>
      <c r="F229" s="165">
        <f>IF(E229="",0,Dades!J1017)</f>
        <v>0</v>
      </c>
      <c r="G229" s="165">
        <f>IF(E229="",0,Dades!N1017+Dades!R1017+Dades!V1017)</f>
        <v>0</v>
      </c>
      <c r="H229" s="165">
        <f>IF(E229="",0,Dades!Z1017)</f>
        <v>0</v>
      </c>
      <c r="I229" s="605">
        <f>IF(E229="",0,(DSUM('1.4_Emisiones fugitivas'!$E$14:$O$36,"emissions",'4.1_Resultados Balears'!AA$53:AA229)+DSUM('1.4_Emisiones fugitivas'!$E$48:$N$58,"emissions",'4.1_Resultados Balears'!AA$53:AA229))-SUM(I$54:I228))</f>
        <v>0</v>
      </c>
      <c r="J229" s="605"/>
      <c r="K229" s="605">
        <f>IF(E229="",0,Dades!AD1017)</f>
        <v>0</v>
      </c>
      <c r="L229" s="605"/>
      <c r="M229" s="605">
        <f t="shared" si="9"/>
        <v>0</v>
      </c>
      <c r="N229" s="606"/>
      <c r="O229" s="165">
        <f>IF(E229="",0,DSUM('2.1_Categoría 2 Balears'!$E$17:$J$39,"emissions",'4.1_Resultados Balears'!AA$53:AA229)+DSUM('2.1_Categoría 2 Balears'!$E$47:$K$67,"emissions",'4.1_Resultados Balears'!AA$53:AA229)-SUM(O$54:O228))</f>
        <v>0</v>
      </c>
      <c r="P229" s="165">
        <f>IF(E229="",0,DSUM('2.1_Categoría 2 Balears'!$E$75:$J$95,"emissions",'4.1_Resultados Balears'!AA$53:AA229)-SUM(P$54:P228))</f>
        <v>0</v>
      </c>
      <c r="Q229" s="605">
        <f t="shared" si="10"/>
        <v>0</v>
      </c>
      <c r="R229" s="606"/>
      <c r="S229" s="606">
        <f t="shared" si="11"/>
        <v>0</v>
      </c>
      <c r="T229" s="606"/>
      <c r="U229" s="606"/>
      <c r="AA229" s="47" t="str">
        <f t="shared" si="8"/>
        <v>=</v>
      </c>
    </row>
    <row r="230" spans="1:27" x14ac:dyDescent="0.3">
      <c r="A230" s="108"/>
      <c r="E230" s="107" t="str">
        <f>IF(Dades!E1018="","",Dades!E1018)</f>
        <v/>
      </c>
      <c r="F230" s="165">
        <f>IF(E230="",0,Dades!J1018)</f>
        <v>0</v>
      </c>
      <c r="G230" s="165">
        <f>IF(E230="",0,Dades!N1018+Dades!R1018+Dades!V1018)</f>
        <v>0</v>
      </c>
      <c r="H230" s="165">
        <f>IF(E230="",0,Dades!Z1018)</f>
        <v>0</v>
      </c>
      <c r="I230" s="605">
        <f>IF(E230="",0,(DSUM('1.4_Emisiones fugitivas'!$E$14:$O$36,"emissions",'4.1_Resultados Balears'!AA$53:AA230)+DSUM('1.4_Emisiones fugitivas'!$E$48:$N$58,"emissions",'4.1_Resultados Balears'!AA$53:AA230))-SUM(I$54:I229))</f>
        <v>0</v>
      </c>
      <c r="J230" s="605"/>
      <c r="K230" s="605">
        <f>IF(E230="",0,Dades!AD1018)</f>
        <v>0</v>
      </c>
      <c r="L230" s="605"/>
      <c r="M230" s="605">
        <f t="shared" si="9"/>
        <v>0</v>
      </c>
      <c r="N230" s="606"/>
      <c r="O230" s="165">
        <f>IF(E230="",0,DSUM('2.1_Categoría 2 Balears'!$E$17:$J$39,"emissions",'4.1_Resultados Balears'!AA$53:AA230)+DSUM('2.1_Categoría 2 Balears'!$E$47:$K$67,"emissions",'4.1_Resultados Balears'!AA$53:AA230)-SUM(O$54:O229))</f>
        <v>0</v>
      </c>
      <c r="P230" s="165">
        <f>IF(E230="",0,DSUM('2.1_Categoría 2 Balears'!$E$75:$J$95,"emissions",'4.1_Resultados Balears'!AA$53:AA230)-SUM(P$54:P229))</f>
        <v>0</v>
      </c>
      <c r="Q230" s="605">
        <f t="shared" si="10"/>
        <v>0</v>
      </c>
      <c r="R230" s="606"/>
      <c r="S230" s="606">
        <f t="shared" si="11"/>
        <v>0</v>
      </c>
      <c r="T230" s="606"/>
      <c r="U230" s="606"/>
      <c r="AA230" s="47" t="str">
        <f t="shared" si="8"/>
        <v>=</v>
      </c>
    </row>
    <row r="231" spans="1:27" x14ac:dyDescent="0.3">
      <c r="A231" s="108"/>
      <c r="E231" s="107" t="str">
        <f>IF(Dades!E1019="","",Dades!E1019)</f>
        <v/>
      </c>
      <c r="F231" s="165">
        <f>IF(E231="",0,Dades!J1019)</f>
        <v>0</v>
      </c>
      <c r="G231" s="165">
        <f>IF(E231="",0,Dades!N1019+Dades!R1019+Dades!V1019)</f>
        <v>0</v>
      </c>
      <c r="H231" s="165">
        <f>IF(E231="",0,Dades!Z1019)</f>
        <v>0</v>
      </c>
      <c r="I231" s="605">
        <f>IF(E231="",0,(DSUM('1.4_Emisiones fugitivas'!$E$14:$O$36,"emissions",'4.1_Resultados Balears'!AA$53:AA231)+DSUM('1.4_Emisiones fugitivas'!$E$48:$N$58,"emissions",'4.1_Resultados Balears'!AA$53:AA231))-SUM(I$54:I230))</f>
        <v>0</v>
      </c>
      <c r="J231" s="605"/>
      <c r="K231" s="605">
        <f>IF(E231="",0,Dades!AD1019)</f>
        <v>0</v>
      </c>
      <c r="L231" s="605"/>
      <c r="M231" s="605">
        <f t="shared" si="9"/>
        <v>0</v>
      </c>
      <c r="N231" s="606"/>
      <c r="O231" s="165">
        <f>IF(E231="",0,DSUM('2.1_Categoría 2 Balears'!$E$17:$J$39,"emissions",'4.1_Resultados Balears'!AA$53:AA231)+DSUM('2.1_Categoría 2 Balears'!$E$47:$K$67,"emissions",'4.1_Resultados Balears'!AA$53:AA231)-SUM(O$54:O230))</f>
        <v>0</v>
      </c>
      <c r="P231" s="165">
        <f>IF(E231="",0,DSUM('2.1_Categoría 2 Balears'!$E$75:$J$95,"emissions",'4.1_Resultados Balears'!AA$53:AA231)-SUM(P$54:P230))</f>
        <v>0</v>
      </c>
      <c r="Q231" s="605">
        <f t="shared" si="10"/>
        <v>0</v>
      </c>
      <c r="R231" s="606"/>
      <c r="S231" s="606">
        <f t="shared" si="11"/>
        <v>0</v>
      </c>
      <c r="T231" s="606"/>
      <c r="U231" s="606"/>
      <c r="AA231" s="47" t="str">
        <f t="shared" si="8"/>
        <v>=</v>
      </c>
    </row>
    <row r="232" spans="1:27" x14ac:dyDescent="0.3">
      <c r="A232" s="108"/>
      <c r="E232" s="107" t="str">
        <f>IF(Dades!E1020="","",Dades!E1020)</f>
        <v/>
      </c>
      <c r="F232" s="165">
        <f>IF(E232="",0,Dades!J1020)</f>
        <v>0</v>
      </c>
      <c r="G232" s="165">
        <f>IF(E232="",0,Dades!N1020+Dades!R1020+Dades!V1020)</f>
        <v>0</v>
      </c>
      <c r="H232" s="165">
        <f>IF(E232="",0,Dades!Z1020)</f>
        <v>0</v>
      </c>
      <c r="I232" s="605">
        <f>IF(E232="",0,(DSUM('1.4_Emisiones fugitivas'!$E$14:$O$36,"emissions",'4.1_Resultados Balears'!AA$53:AA232)+DSUM('1.4_Emisiones fugitivas'!$E$48:$N$58,"emissions",'4.1_Resultados Balears'!AA$53:AA232))-SUM(I$54:I231))</f>
        <v>0</v>
      </c>
      <c r="J232" s="605"/>
      <c r="K232" s="605">
        <f>IF(E232="",0,Dades!AD1020)</f>
        <v>0</v>
      </c>
      <c r="L232" s="605"/>
      <c r="M232" s="605">
        <f t="shared" si="9"/>
        <v>0</v>
      </c>
      <c r="N232" s="606"/>
      <c r="O232" s="165">
        <f>IF(E232="",0,DSUM('2.1_Categoría 2 Balears'!$E$17:$J$39,"emissions",'4.1_Resultados Balears'!AA$53:AA232)+DSUM('2.1_Categoría 2 Balears'!$E$47:$K$67,"emissions",'4.1_Resultados Balears'!AA$53:AA232)-SUM(O$54:O231))</f>
        <v>0</v>
      </c>
      <c r="P232" s="165">
        <f>IF(E232="",0,DSUM('2.1_Categoría 2 Balears'!$E$75:$J$95,"emissions",'4.1_Resultados Balears'!AA$53:AA232)-SUM(P$54:P231))</f>
        <v>0</v>
      </c>
      <c r="Q232" s="605">
        <f t="shared" si="10"/>
        <v>0</v>
      </c>
      <c r="R232" s="606"/>
      <c r="S232" s="606">
        <f t="shared" si="11"/>
        <v>0</v>
      </c>
      <c r="T232" s="606"/>
      <c r="U232" s="606"/>
      <c r="AA232" s="47" t="str">
        <f t="shared" si="8"/>
        <v>=</v>
      </c>
    </row>
    <row r="233" spans="1:27" x14ac:dyDescent="0.3">
      <c r="A233" s="108"/>
      <c r="E233" s="107" t="str">
        <f>IF(Dades!E1021="","",Dades!E1021)</f>
        <v/>
      </c>
      <c r="F233" s="165">
        <f>IF(E233="",0,Dades!J1021)</f>
        <v>0</v>
      </c>
      <c r="G233" s="165">
        <f>IF(E233="",0,Dades!N1021+Dades!R1021+Dades!V1021)</f>
        <v>0</v>
      </c>
      <c r="H233" s="165">
        <f>IF(E233="",0,Dades!Z1021)</f>
        <v>0</v>
      </c>
      <c r="I233" s="605">
        <f>IF(E233="",0,(DSUM('1.4_Emisiones fugitivas'!$E$14:$O$36,"emissions",'4.1_Resultados Balears'!AA$53:AA233)+DSUM('1.4_Emisiones fugitivas'!$E$48:$N$58,"emissions",'4.1_Resultados Balears'!AA$53:AA233))-SUM(I$54:I232))</f>
        <v>0</v>
      </c>
      <c r="J233" s="605"/>
      <c r="K233" s="605">
        <f>IF(E233="",0,Dades!AD1021)</f>
        <v>0</v>
      </c>
      <c r="L233" s="605"/>
      <c r="M233" s="605">
        <f t="shared" si="9"/>
        <v>0</v>
      </c>
      <c r="N233" s="606"/>
      <c r="O233" s="165">
        <f>IF(E233="",0,DSUM('2.1_Categoría 2 Balears'!$E$17:$J$39,"emissions",'4.1_Resultados Balears'!AA$53:AA233)+DSUM('2.1_Categoría 2 Balears'!$E$47:$K$67,"emissions",'4.1_Resultados Balears'!AA$53:AA233)-SUM(O$54:O232))</f>
        <v>0</v>
      </c>
      <c r="P233" s="165">
        <f>IF(E233="",0,DSUM('2.1_Categoría 2 Balears'!$E$75:$J$95,"emissions",'4.1_Resultados Balears'!AA$53:AA233)-SUM(P$54:P232))</f>
        <v>0</v>
      </c>
      <c r="Q233" s="605">
        <f t="shared" si="10"/>
        <v>0</v>
      </c>
      <c r="R233" s="606"/>
      <c r="S233" s="606">
        <f t="shared" si="11"/>
        <v>0</v>
      </c>
      <c r="T233" s="606"/>
      <c r="U233" s="606"/>
      <c r="AA233" s="47" t="str">
        <f t="shared" si="8"/>
        <v>=</v>
      </c>
    </row>
    <row r="234" spans="1:27" x14ac:dyDescent="0.3">
      <c r="A234" s="108"/>
      <c r="E234" s="107" t="str">
        <f>IF(Dades!E1022="","",Dades!E1022)</f>
        <v/>
      </c>
      <c r="F234" s="165">
        <f>IF(E234="",0,Dades!J1022)</f>
        <v>0</v>
      </c>
      <c r="G234" s="165">
        <f>IF(E234="",0,Dades!N1022+Dades!R1022+Dades!V1022)</f>
        <v>0</v>
      </c>
      <c r="H234" s="165">
        <f>IF(E234="",0,Dades!Z1022)</f>
        <v>0</v>
      </c>
      <c r="I234" s="605">
        <f>IF(E234="",0,(DSUM('1.4_Emisiones fugitivas'!$E$14:$O$36,"emissions",'4.1_Resultados Balears'!AA$53:AA234)+DSUM('1.4_Emisiones fugitivas'!$E$48:$N$58,"emissions",'4.1_Resultados Balears'!AA$53:AA234))-SUM(I$54:I233))</f>
        <v>0</v>
      </c>
      <c r="J234" s="605"/>
      <c r="K234" s="605">
        <f>IF(E234="",0,Dades!AD1022)</f>
        <v>0</v>
      </c>
      <c r="L234" s="605"/>
      <c r="M234" s="605">
        <f t="shared" si="9"/>
        <v>0</v>
      </c>
      <c r="N234" s="606"/>
      <c r="O234" s="165">
        <f>IF(E234="",0,DSUM('2.1_Categoría 2 Balears'!$E$17:$J$39,"emissions",'4.1_Resultados Balears'!AA$53:AA234)+DSUM('2.1_Categoría 2 Balears'!$E$47:$K$67,"emissions",'4.1_Resultados Balears'!AA$53:AA234)-SUM(O$54:O233))</f>
        <v>0</v>
      </c>
      <c r="P234" s="165">
        <f>IF(E234="",0,DSUM('2.1_Categoría 2 Balears'!$E$75:$J$95,"emissions",'4.1_Resultados Balears'!AA$53:AA234)-SUM(P$54:P233))</f>
        <v>0</v>
      </c>
      <c r="Q234" s="605">
        <f t="shared" si="10"/>
        <v>0</v>
      </c>
      <c r="R234" s="606"/>
      <c r="S234" s="606">
        <f t="shared" si="11"/>
        <v>0</v>
      </c>
      <c r="T234" s="606"/>
      <c r="U234" s="606"/>
      <c r="AA234" s="47" t="str">
        <f t="shared" si="8"/>
        <v>=</v>
      </c>
    </row>
    <row r="235" spans="1:27" x14ac:dyDescent="0.3">
      <c r="A235" s="108"/>
      <c r="E235" s="107" t="str">
        <f>IF(Dades!E1023="","",Dades!E1023)</f>
        <v/>
      </c>
      <c r="F235" s="165">
        <f>IF(E235="",0,Dades!J1023)</f>
        <v>0</v>
      </c>
      <c r="G235" s="165">
        <f>IF(E235="",0,Dades!N1023+Dades!R1023+Dades!V1023)</f>
        <v>0</v>
      </c>
      <c r="H235" s="165">
        <f>IF(E235="",0,Dades!Z1023)</f>
        <v>0</v>
      </c>
      <c r="I235" s="605">
        <f>IF(E235="",0,(DSUM('1.4_Emisiones fugitivas'!$E$14:$O$36,"emissions",'4.1_Resultados Balears'!AA$53:AA235)+DSUM('1.4_Emisiones fugitivas'!$E$48:$N$58,"emissions",'4.1_Resultados Balears'!AA$53:AA235))-SUM(I$54:I234))</f>
        <v>0</v>
      </c>
      <c r="J235" s="605"/>
      <c r="K235" s="605">
        <f>IF(E235="",0,Dades!AD1023)</f>
        <v>0</v>
      </c>
      <c r="L235" s="605"/>
      <c r="M235" s="605">
        <f t="shared" si="9"/>
        <v>0</v>
      </c>
      <c r="N235" s="606"/>
      <c r="O235" s="165">
        <f>IF(E235="",0,DSUM('2.1_Categoría 2 Balears'!$E$17:$J$39,"emissions",'4.1_Resultados Balears'!AA$53:AA235)+DSUM('2.1_Categoría 2 Balears'!$E$47:$K$67,"emissions",'4.1_Resultados Balears'!AA$53:AA235)-SUM(O$54:O234))</f>
        <v>0</v>
      </c>
      <c r="P235" s="165">
        <f>IF(E235="",0,DSUM('2.1_Categoría 2 Balears'!$E$75:$J$95,"emissions",'4.1_Resultados Balears'!AA$53:AA235)-SUM(P$54:P234))</f>
        <v>0</v>
      </c>
      <c r="Q235" s="605">
        <f t="shared" si="10"/>
        <v>0</v>
      </c>
      <c r="R235" s="606"/>
      <c r="S235" s="606">
        <f t="shared" si="11"/>
        <v>0</v>
      </c>
      <c r="T235" s="606"/>
      <c r="U235" s="606"/>
      <c r="AA235" s="47" t="str">
        <f t="shared" si="8"/>
        <v>=</v>
      </c>
    </row>
    <row r="236" spans="1:27" x14ac:dyDescent="0.3">
      <c r="A236" s="108"/>
      <c r="E236" s="107" t="str">
        <f>IF(Dades!E1024="","",Dades!E1024)</f>
        <v/>
      </c>
      <c r="F236" s="165">
        <f>IF(E236="",0,Dades!J1024)</f>
        <v>0</v>
      </c>
      <c r="G236" s="165">
        <f>IF(E236="",0,Dades!N1024+Dades!R1024+Dades!V1024)</f>
        <v>0</v>
      </c>
      <c r="H236" s="165">
        <f>IF(E236="",0,Dades!Z1024)</f>
        <v>0</v>
      </c>
      <c r="I236" s="605">
        <f>IF(E236="",0,(DSUM('1.4_Emisiones fugitivas'!$E$14:$O$36,"emissions",'4.1_Resultados Balears'!AA$53:AA236)+DSUM('1.4_Emisiones fugitivas'!$E$48:$N$58,"emissions",'4.1_Resultados Balears'!AA$53:AA236))-SUM(I$54:I235))</f>
        <v>0</v>
      </c>
      <c r="J236" s="605"/>
      <c r="K236" s="605">
        <f>IF(E236="",0,Dades!AD1024)</f>
        <v>0</v>
      </c>
      <c r="L236" s="605"/>
      <c r="M236" s="605">
        <f t="shared" si="9"/>
        <v>0</v>
      </c>
      <c r="N236" s="606"/>
      <c r="O236" s="165">
        <f>IF(E236="",0,DSUM('2.1_Categoría 2 Balears'!$E$17:$J$39,"emissions",'4.1_Resultados Balears'!AA$53:AA236)+DSUM('2.1_Categoría 2 Balears'!$E$47:$K$67,"emissions",'4.1_Resultados Balears'!AA$53:AA236)-SUM(O$54:O235))</f>
        <v>0</v>
      </c>
      <c r="P236" s="165">
        <f>IF(E236="",0,DSUM('2.1_Categoría 2 Balears'!$E$75:$J$95,"emissions",'4.1_Resultados Balears'!AA$53:AA236)-SUM(P$54:P235))</f>
        <v>0</v>
      </c>
      <c r="Q236" s="605">
        <f t="shared" si="10"/>
        <v>0</v>
      </c>
      <c r="R236" s="606"/>
      <c r="S236" s="606">
        <f t="shared" si="11"/>
        <v>0</v>
      </c>
      <c r="T236" s="606"/>
      <c r="U236" s="606"/>
      <c r="AA236" s="47" t="str">
        <f t="shared" si="8"/>
        <v>=</v>
      </c>
    </row>
    <row r="237" spans="1:27" x14ac:dyDescent="0.3">
      <c r="A237" s="108"/>
      <c r="E237" s="107" t="str">
        <f>IF(Dades!E1025="","",Dades!E1025)</f>
        <v/>
      </c>
      <c r="F237" s="165">
        <f>IF(E237="",0,Dades!J1025)</f>
        <v>0</v>
      </c>
      <c r="G237" s="165">
        <f>IF(E237="",0,Dades!N1025+Dades!R1025+Dades!V1025)</f>
        <v>0</v>
      </c>
      <c r="H237" s="165">
        <f>IF(E237="",0,Dades!Z1025)</f>
        <v>0</v>
      </c>
      <c r="I237" s="605">
        <f>IF(E237="",0,(DSUM('1.4_Emisiones fugitivas'!$E$14:$O$36,"emissions",'4.1_Resultados Balears'!AA$53:AA237)+DSUM('1.4_Emisiones fugitivas'!$E$48:$N$58,"emissions",'4.1_Resultados Balears'!AA$53:AA237))-SUM(I$54:I236))</f>
        <v>0</v>
      </c>
      <c r="J237" s="605"/>
      <c r="K237" s="605">
        <f>IF(E237="",0,Dades!AD1025)</f>
        <v>0</v>
      </c>
      <c r="L237" s="605"/>
      <c r="M237" s="605">
        <f t="shared" si="9"/>
        <v>0</v>
      </c>
      <c r="N237" s="606"/>
      <c r="O237" s="165">
        <f>IF(E237="",0,DSUM('2.1_Categoría 2 Balears'!$E$17:$J$39,"emissions",'4.1_Resultados Balears'!AA$53:AA237)+DSUM('2.1_Categoría 2 Balears'!$E$47:$K$67,"emissions",'4.1_Resultados Balears'!AA$53:AA237)-SUM(O$54:O236))</f>
        <v>0</v>
      </c>
      <c r="P237" s="165">
        <f>IF(E237="",0,DSUM('2.1_Categoría 2 Balears'!$E$75:$J$95,"emissions",'4.1_Resultados Balears'!AA$53:AA237)-SUM(P$54:P236))</f>
        <v>0</v>
      </c>
      <c r="Q237" s="605">
        <f t="shared" si="10"/>
        <v>0</v>
      </c>
      <c r="R237" s="606"/>
      <c r="S237" s="606">
        <f t="shared" si="11"/>
        <v>0</v>
      </c>
      <c r="T237" s="606"/>
      <c r="U237" s="606"/>
      <c r="AA237" s="47" t="str">
        <f t="shared" si="8"/>
        <v>=</v>
      </c>
    </row>
    <row r="238" spans="1:27" x14ac:dyDescent="0.3">
      <c r="A238" s="108"/>
      <c r="E238" s="107" t="str">
        <f>IF(Dades!E1026="","",Dades!E1026)</f>
        <v/>
      </c>
      <c r="F238" s="165">
        <f>IF(E238="",0,Dades!J1026)</f>
        <v>0</v>
      </c>
      <c r="G238" s="165">
        <f>IF(E238="",0,Dades!N1026+Dades!R1026+Dades!V1026)</f>
        <v>0</v>
      </c>
      <c r="H238" s="165">
        <f>IF(E238="",0,Dades!Z1026)</f>
        <v>0</v>
      </c>
      <c r="I238" s="605">
        <f>IF(E238="",0,(DSUM('1.4_Emisiones fugitivas'!$E$14:$O$36,"emissions",'4.1_Resultados Balears'!AA$53:AA238)+DSUM('1.4_Emisiones fugitivas'!$E$48:$N$58,"emissions",'4.1_Resultados Balears'!AA$53:AA238))-SUM(I$54:I237))</f>
        <v>0</v>
      </c>
      <c r="J238" s="605"/>
      <c r="K238" s="605">
        <f>IF(E238="",0,Dades!AD1026)</f>
        <v>0</v>
      </c>
      <c r="L238" s="605"/>
      <c r="M238" s="605">
        <f t="shared" si="9"/>
        <v>0</v>
      </c>
      <c r="N238" s="606"/>
      <c r="O238" s="165">
        <f>IF(E238="",0,DSUM('2.1_Categoría 2 Balears'!$E$17:$J$39,"emissions",'4.1_Resultados Balears'!AA$53:AA238)+DSUM('2.1_Categoría 2 Balears'!$E$47:$K$67,"emissions",'4.1_Resultados Balears'!AA$53:AA238)-SUM(O$54:O237))</f>
        <v>0</v>
      </c>
      <c r="P238" s="165">
        <f>IF(E238="",0,DSUM('2.1_Categoría 2 Balears'!$E$75:$J$95,"emissions",'4.1_Resultados Balears'!AA$53:AA238)-SUM(P$54:P237))</f>
        <v>0</v>
      </c>
      <c r="Q238" s="605">
        <f t="shared" si="10"/>
        <v>0</v>
      </c>
      <c r="R238" s="606"/>
      <c r="S238" s="606">
        <f t="shared" si="11"/>
        <v>0</v>
      </c>
      <c r="T238" s="606"/>
      <c r="U238" s="606"/>
      <c r="AA238" s="47" t="str">
        <f t="shared" si="8"/>
        <v>=</v>
      </c>
    </row>
    <row r="239" spans="1:27" x14ac:dyDescent="0.3">
      <c r="A239" s="108"/>
      <c r="E239" s="107" t="str">
        <f>IF(Dades!E1027="","",Dades!E1027)</f>
        <v/>
      </c>
      <c r="F239" s="165">
        <f>IF(E239="",0,Dades!J1027)</f>
        <v>0</v>
      </c>
      <c r="G239" s="165">
        <f>IF(E239="",0,Dades!N1027+Dades!R1027+Dades!V1027)</f>
        <v>0</v>
      </c>
      <c r="H239" s="165">
        <f>IF(E239="",0,Dades!Z1027)</f>
        <v>0</v>
      </c>
      <c r="I239" s="605">
        <f>IF(E239="",0,(DSUM('1.4_Emisiones fugitivas'!$E$14:$O$36,"emissions",'4.1_Resultados Balears'!AA$53:AA239)+DSUM('1.4_Emisiones fugitivas'!$E$48:$N$58,"emissions",'4.1_Resultados Balears'!AA$53:AA239))-SUM(I$54:I238))</f>
        <v>0</v>
      </c>
      <c r="J239" s="605"/>
      <c r="K239" s="605">
        <f>IF(E239="",0,Dades!AD1027)</f>
        <v>0</v>
      </c>
      <c r="L239" s="605"/>
      <c r="M239" s="605">
        <f t="shared" si="9"/>
        <v>0</v>
      </c>
      <c r="N239" s="606"/>
      <c r="O239" s="165">
        <f>IF(E239="",0,DSUM('2.1_Categoría 2 Balears'!$E$17:$J$39,"emissions",'4.1_Resultados Balears'!AA$53:AA239)+DSUM('2.1_Categoría 2 Balears'!$E$47:$K$67,"emissions",'4.1_Resultados Balears'!AA$53:AA239)-SUM(O$54:O238))</f>
        <v>0</v>
      </c>
      <c r="P239" s="165">
        <f>IF(E239="",0,DSUM('2.1_Categoría 2 Balears'!$E$75:$J$95,"emissions",'4.1_Resultados Balears'!AA$53:AA239)-SUM(P$54:P238))</f>
        <v>0</v>
      </c>
      <c r="Q239" s="605">
        <f t="shared" si="10"/>
        <v>0</v>
      </c>
      <c r="R239" s="606"/>
      <c r="S239" s="606">
        <f t="shared" si="11"/>
        <v>0</v>
      </c>
      <c r="T239" s="606"/>
      <c r="U239" s="606"/>
      <c r="AA239" s="47" t="str">
        <f t="shared" si="8"/>
        <v>=</v>
      </c>
    </row>
    <row r="240" spans="1:27" x14ac:dyDescent="0.3">
      <c r="A240" s="108"/>
      <c r="E240" s="107" t="str">
        <f>IF(Dades!E1028="","",Dades!E1028)</f>
        <v/>
      </c>
      <c r="F240" s="165">
        <f>IF(E240="",0,Dades!J1028)</f>
        <v>0</v>
      </c>
      <c r="G240" s="165">
        <f>IF(E240="",0,Dades!N1028+Dades!R1028+Dades!V1028)</f>
        <v>0</v>
      </c>
      <c r="H240" s="165">
        <f>IF(E240="",0,Dades!Z1028)</f>
        <v>0</v>
      </c>
      <c r="I240" s="605">
        <f>IF(E240="",0,(DSUM('1.4_Emisiones fugitivas'!$E$14:$O$36,"emissions",'4.1_Resultados Balears'!AA$53:AA240)+DSUM('1.4_Emisiones fugitivas'!$E$48:$N$58,"emissions",'4.1_Resultados Balears'!AA$53:AA240))-SUM(I$54:I239))</f>
        <v>0</v>
      </c>
      <c r="J240" s="605"/>
      <c r="K240" s="605">
        <f>IF(E240="",0,Dades!AD1028)</f>
        <v>0</v>
      </c>
      <c r="L240" s="605"/>
      <c r="M240" s="605">
        <f t="shared" si="9"/>
        <v>0</v>
      </c>
      <c r="N240" s="606"/>
      <c r="O240" s="165">
        <f>IF(E240="",0,DSUM('2.1_Categoría 2 Balears'!$E$17:$J$39,"emissions",'4.1_Resultados Balears'!AA$53:AA240)+DSUM('2.1_Categoría 2 Balears'!$E$47:$K$67,"emissions",'4.1_Resultados Balears'!AA$53:AA240)-SUM(O$54:O239))</f>
        <v>0</v>
      </c>
      <c r="P240" s="165">
        <f>IF(E240="",0,DSUM('2.1_Categoría 2 Balears'!$E$75:$J$95,"emissions",'4.1_Resultados Balears'!AA$53:AA240)-SUM(P$54:P239))</f>
        <v>0</v>
      </c>
      <c r="Q240" s="605">
        <f t="shared" si="10"/>
        <v>0</v>
      </c>
      <c r="R240" s="606"/>
      <c r="S240" s="606">
        <f t="shared" si="11"/>
        <v>0</v>
      </c>
      <c r="T240" s="606"/>
      <c r="U240" s="606"/>
      <c r="AA240" s="47" t="str">
        <f t="shared" si="8"/>
        <v>=</v>
      </c>
    </row>
    <row r="241" spans="1:27" x14ac:dyDescent="0.3">
      <c r="A241" s="108"/>
      <c r="E241" s="107" t="str">
        <f>IF(Dades!E1029="","",Dades!E1029)</f>
        <v/>
      </c>
      <c r="F241" s="165">
        <f>IF(E241="",0,Dades!J1029)</f>
        <v>0</v>
      </c>
      <c r="G241" s="165">
        <f>IF(E241="",0,Dades!N1029+Dades!R1029+Dades!V1029)</f>
        <v>0</v>
      </c>
      <c r="H241" s="165">
        <f>IF(E241="",0,Dades!Z1029)</f>
        <v>0</v>
      </c>
      <c r="I241" s="605">
        <f>IF(E241="",0,(DSUM('1.4_Emisiones fugitivas'!$E$14:$O$36,"emissions",'4.1_Resultados Balears'!AA$53:AA241)+DSUM('1.4_Emisiones fugitivas'!$E$48:$N$58,"emissions",'4.1_Resultados Balears'!AA$53:AA241))-SUM(I$54:I240))</f>
        <v>0</v>
      </c>
      <c r="J241" s="605"/>
      <c r="K241" s="605">
        <f>IF(E241="",0,Dades!AD1029)</f>
        <v>0</v>
      </c>
      <c r="L241" s="605"/>
      <c r="M241" s="605">
        <f t="shared" si="9"/>
        <v>0</v>
      </c>
      <c r="N241" s="606"/>
      <c r="O241" s="165">
        <f>IF(E241="",0,DSUM('2.1_Categoría 2 Balears'!$E$17:$J$39,"emissions",'4.1_Resultados Balears'!AA$53:AA241)+DSUM('2.1_Categoría 2 Balears'!$E$47:$K$67,"emissions",'4.1_Resultados Balears'!AA$53:AA241)-SUM(O$54:O240))</f>
        <v>0</v>
      </c>
      <c r="P241" s="165">
        <f>IF(E241="",0,DSUM('2.1_Categoría 2 Balears'!$E$75:$J$95,"emissions",'4.1_Resultados Balears'!AA$53:AA241)-SUM(P$54:P240))</f>
        <v>0</v>
      </c>
      <c r="Q241" s="605">
        <f t="shared" si="10"/>
        <v>0</v>
      </c>
      <c r="R241" s="606"/>
      <c r="S241" s="606">
        <f t="shared" si="11"/>
        <v>0</v>
      </c>
      <c r="T241" s="606"/>
      <c r="U241" s="606"/>
      <c r="AA241" s="47" t="str">
        <f t="shared" si="8"/>
        <v>=</v>
      </c>
    </row>
    <row r="242" spans="1:27" x14ac:dyDescent="0.3">
      <c r="A242" s="108"/>
      <c r="E242" s="107" t="str">
        <f>IF(Dades!E1030="","",Dades!E1030)</f>
        <v/>
      </c>
      <c r="F242" s="165">
        <f>IF(E242="",0,Dades!J1030)</f>
        <v>0</v>
      </c>
      <c r="G242" s="165">
        <f>IF(E242="",0,Dades!N1030+Dades!R1030+Dades!V1030)</f>
        <v>0</v>
      </c>
      <c r="H242" s="165">
        <f>IF(E242="",0,Dades!Z1030)</f>
        <v>0</v>
      </c>
      <c r="I242" s="605">
        <f>IF(E242="",0,(DSUM('1.4_Emisiones fugitivas'!$E$14:$O$36,"emissions",'4.1_Resultados Balears'!AA$53:AA242)+DSUM('1.4_Emisiones fugitivas'!$E$48:$N$58,"emissions",'4.1_Resultados Balears'!AA$53:AA242))-SUM(I$54:I241))</f>
        <v>0</v>
      </c>
      <c r="J242" s="605"/>
      <c r="K242" s="605">
        <f>IF(E242="",0,Dades!AD1030)</f>
        <v>0</v>
      </c>
      <c r="L242" s="605"/>
      <c r="M242" s="605">
        <f t="shared" si="9"/>
        <v>0</v>
      </c>
      <c r="N242" s="606"/>
      <c r="O242" s="165">
        <f>IF(E242="",0,DSUM('2.1_Categoría 2 Balears'!$E$17:$J$39,"emissions",'4.1_Resultados Balears'!AA$53:AA242)+DSUM('2.1_Categoría 2 Balears'!$E$47:$K$67,"emissions",'4.1_Resultados Balears'!AA$53:AA242)-SUM(O$54:O241))</f>
        <v>0</v>
      </c>
      <c r="P242" s="165">
        <f>IF(E242="",0,DSUM('2.1_Categoría 2 Balears'!$E$75:$J$95,"emissions",'4.1_Resultados Balears'!AA$53:AA242)-SUM(P$54:P241))</f>
        <v>0</v>
      </c>
      <c r="Q242" s="605">
        <f t="shared" si="10"/>
        <v>0</v>
      </c>
      <c r="R242" s="606"/>
      <c r="S242" s="606">
        <f t="shared" si="11"/>
        <v>0</v>
      </c>
      <c r="T242" s="606"/>
      <c r="U242" s="606"/>
      <c r="AA242" s="47" t="str">
        <f t="shared" si="8"/>
        <v>=</v>
      </c>
    </row>
    <row r="243" spans="1:27" x14ac:dyDescent="0.3">
      <c r="A243" s="108"/>
      <c r="E243" s="107" t="str">
        <f>IF(Dades!E1031="","",Dades!E1031)</f>
        <v/>
      </c>
      <c r="F243" s="165">
        <f>IF(E243="",0,Dades!J1031)</f>
        <v>0</v>
      </c>
      <c r="G243" s="165">
        <f>IF(E243="",0,Dades!N1031+Dades!R1031+Dades!V1031)</f>
        <v>0</v>
      </c>
      <c r="H243" s="165">
        <f>IF(E243="",0,Dades!Z1031)</f>
        <v>0</v>
      </c>
      <c r="I243" s="605">
        <f>IF(E243="",0,(DSUM('1.4_Emisiones fugitivas'!$E$14:$O$36,"emissions",'4.1_Resultados Balears'!AA$53:AA243)+DSUM('1.4_Emisiones fugitivas'!$E$48:$N$58,"emissions",'4.1_Resultados Balears'!AA$53:AA243))-SUM(I$54:I242))</f>
        <v>0</v>
      </c>
      <c r="J243" s="605"/>
      <c r="K243" s="605">
        <f>IF(E243="",0,Dades!AD1031)</f>
        <v>0</v>
      </c>
      <c r="L243" s="605"/>
      <c r="M243" s="605">
        <f t="shared" si="9"/>
        <v>0</v>
      </c>
      <c r="N243" s="606"/>
      <c r="O243" s="165">
        <f>IF(E243="",0,DSUM('2.1_Categoría 2 Balears'!$E$17:$J$39,"emissions",'4.1_Resultados Balears'!AA$53:AA243)+DSUM('2.1_Categoría 2 Balears'!$E$47:$K$67,"emissions",'4.1_Resultados Balears'!AA$53:AA243)-SUM(O$54:O242))</f>
        <v>0</v>
      </c>
      <c r="P243" s="165">
        <f>IF(E243="",0,DSUM('2.1_Categoría 2 Balears'!$E$75:$J$95,"emissions",'4.1_Resultados Balears'!AA$53:AA243)-SUM(P$54:P242))</f>
        <v>0</v>
      </c>
      <c r="Q243" s="605">
        <f t="shared" si="10"/>
        <v>0</v>
      </c>
      <c r="R243" s="606"/>
      <c r="S243" s="606">
        <f t="shared" si="11"/>
        <v>0</v>
      </c>
      <c r="T243" s="606"/>
      <c r="U243" s="606"/>
      <c r="AA243" s="47" t="str">
        <f t="shared" si="8"/>
        <v>=</v>
      </c>
    </row>
    <row r="244" spans="1:27" x14ac:dyDescent="0.3">
      <c r="A244" s="108"/>
      <c r="E244" s="107" t="str">
        <f>IF(Dades!E1032="","",Dades!E1032)</f>
        <v/>
      </c>
      <c r="F244" s="165">
        <f>IF(E244="",0,Dades!J1032)</f>
        <v>0</v>
      </c>
      <c r="G244" s="165">
        <f>IF(E244="",0,Dades!N1032+Dades!R1032+Dades!V1032)</f>
        <v>0</v>
      </c>
      <c r="H244" s="165">
        <f>IF(E244="",0,Dades!Z1032)</f>
        <v>0</v>
      </c>
      <c r="I244" s="605">
        <f>IF(E244="",0,(DSUM('1.4_Emisiones fugitivas'!$E$14:$O$36,"emissions",'4.1_Resultados Balears'!AA$53:AA244)+DSUM('1.4_Emisiones fugitivas'!$E$48:$N$58,"emissions",'4.1_Resultados Balears'!AA$53:AA244))-SUM(I$54:I243))</f>
        <v>0</v>
      </c>
      <c r="J244" s="605"/>
      <c r="K244" s="605">
        <f>IF(E244="",0,Dades!AD1032)</f>
        <v>0</v>
      </c>
      <c r="L244" s="605"/>
      <c r="M244" s="605">
        <f t="shared" si="9"/>
        <v>0</v>
      </c>
      <c r="N244" s="606"/>
      <c r="O244" s="165">
        <f>IF(E244="",0,DSUM('2.1_Categoría 2 Balears'!$E$17:$J$39,"emissions",'4.1_Resultados Balears'!AA$53:AA244)+DSUM('2.1_Categoría 2 Balears'!$E$47:$K$67,"emissions",'4.1_Resultados Balears'!AA$53:AA244)-SUM(O$54:O243))</f>
        <v>0</v>
      </c>
      <c r="P244" s="165">
        <f>IF(E244="",0,DSUM('2.1_Categoría 2 Balears'!$E$75:$J$95,"emissions",'4.1_Resultados Balears'!AA$53:AA244)-SUM(P$54:P243))</f>
        <v>0</v>
      </c>
      <c r="Q244" s="605">
        <f t="shared" si="10"/>
        <v>0</v>
      </c>
      <c r="R244" s="606"/>
      <c r="S244" s="606">
        <f t="shared" si="11"/>
        <v>0</v>
      </c>
      <c r="T244" s="606"/>
      <c r="U244" s="606"/>
      <c r="AA244" s="47" t="str">
        <f t="shared" si="8"/>
        <v>=</v>
      </c>
    </row>
    <row r="245" spans="1:27" x14ac:dyDescent="0.3">
      <c r="A245" s="108"/>
      <c r="E245" s="107" t="str">
        <f>IF(Dades!E1033="","",Dades!E1033)</f>
        <v/>
      </c>
      <c r="F245" s="165">
        <f>IF(E245="",0,Dades!J1033)</f>
        <v>0</v>
      </c>
      <c r="G245" s="165">
        <f>IF(E245="",0,Dades!N1033+Dades!R1033+Dades!V1033)</f>
        <v>0</v>
      </c>
      <c r="H245" s="165">
        <f>IF(E245="",0,Dades!Z1033)</f>
        <v>0</v>
      </c>
      <c r="I245" s="605">
        <f>IF(E245="",0,(DSUM('1.4_Emisiones fugitivas'!$E$14:$O$36,"emissions",'4.1_Resultados Balears'!AA$53:AA245)+DSUM('1.4_Emisiones fugitivas'!$E$48:$N$58,"emissions",'4.1_Resultados Balears'!AA$53:AA245))-SUM(I$54:I244))</f>
        <v>0</v>
      </c>
      <c r="J245" s="605"/>
      <c r="K245" s="605">
        <f>IF(E245="",0,Dades!AD1033)</f>
        <v>0</v>
      </c>
      <c r="L245" s="605"/>
      <c r="M245" s="605">
        <f t="shared" si="9"/>
        <v>0</v>
      </c>
      <c r="N245" s="606"/>
      <c r="O245" s="165">
        <f>IF(E245="",0,DSUM('2.1_Categoría 2 Balears'!$E$17:$J$39,"emissions",'4.1_Resultados Balears'!AA$53:AA245)+DSUM('2.1_Categoría 2 Balears'!$E$47:$K$67,"emissions",'4.1_Resultados Balears'!AA$53:AA245)-SUM(O$54:O244))</f>
        <v>0</v>
      </c>
      <c r="P245" s="165">
        <f>IF(E245="",0,DSUM('2.1_Categoría 2 Balears'!$E$75:$J$95,"emissions",'4.1_Resultados Balears'!AA$53:AA245)-SUM(P$54:P244))</f>
        <v>0</v>
      </c>
      <c r="Q245" s="605">
        <f t="shared" si="10"/>
        <v>0</v>
      </c>
      <c r="R245" s="606"/>
      <c r="S245" s="606">
        <f t="shared" si="11"/>
        <v>0</v>
      </c>
      <c r="T245" s="606"/>
      <c r="U245" s="606"/>
      <c r="AA245" s="47" t="str">
        <f t="shared" si="8"/>
        <v>=</v>
      </c>
    </row>
    <row r="246" spans="1:27" x14ac:dyDescent="0.3">
      <c r="A246" s="108"/>
      <c r="E246" s="107" t="str">
        <f>IF(Dades!E1034="","",Dades!E1034)</f>
        <v/>
      </c>
      <c r="F246" s="165">
        <f>IF(E246="",0,Dades!J1034)</f>
        <v>0</v>
      </c>
      <c r="G246" s="165">
        <f>IF(E246="",0,Dades!N1034+Dades!R1034+Dades!V1034)</f>
        <v>0</v>
      </c>
      <c r="H246" s="165">
        <f>IF(E246="",0,Dades!Z1034)</f>
        <v>0</v>
      </c>
      <c r="I246" s="605">
        <f>IF(E246="",0,(DSUM('1.4_Emisiones fugitivas'!$E$14:$O$36,"emissions",'4.1_Resultados Balears'!AA$53:AA246)+DSUM('1.4_Emisiones fugitivas'!$E$48:$N$58,"emissions",'4.1_Resultados Balears'!AA$53:AA246))-SUM(I$54:I245))</f>
        <v>0</v>
      </c>
      <c r="J246" s="605"/>
      <c r="K246" s="605">
        <f>IF(E246="",0,Dades!AD1034)</f>
        <v>0</v>
      </c>
      <c r="L246" s="605"/>
      <c r="M246" s="605">
        <f t="shared" si="9"/>
        <v>0</v>
      </c>
      <c r="N246" s="606"/>
      <c r="O246" s="165">
        <f>IF(E246="",0,DSUM('2.1_Categoría 2 Balears'!$E$17:$J$39,"emissions",'4.1_Resultados Balears'!AA$53:AA246)+DSUM('2.1_Categoría 2 Balears'!$E$47:$K$67,"emissions",'4.1_Resultados Balears'!AA$53:AA246)-SUM(O$54:O245))</f>
        <v>0</v>
      </c>
      <c r="P246" s="165">
        <f>IF(E246="",0,DSUM('2.1_Categoría 2 Balears'!$E$75:$J$95,"emissions",'4.1_Resultados Balears'!AA$53:AA246)-SUM(P$54:P245))</f>
        <v>0</v>
      </c>
      <c r="Q246" s="605">
        <f t="shared" si="10"/>
        <v>0</v>
      </c>
      <c r="R246" s="606"/>
      <c r="S246" s="606">
        <f t="shared" si="11"/>
        <v>0</v>
      </c>
      <c r="T246" s="606"/>
      <c r="U246" s="606"/>
      <c r="AA246" s="47" t="str">
        <f t="shared" si="8"/>
        <v>=</v>
      </c>
    </row>
    <row r="247" spans="1:27" x14ac:dyDescent="0.3">
      <c r="A247" s="108"/>
      <c r="E247" s="107" t="str">
        <f>IF(Dades!E1035="","",Dades!E1035)</f>
        <v/>
      </c>
      <c r="F247" s="165">
        <f>IF(E247="",0,Dades!J1035)</f>
        <v>0</v>
      </c>
      <c r="G247" s="165">
        <f>IF(E247="",0,Dades!N1035+Dades!R1035+Dades!V1035)</f>
        <v>0</v>
      </c>
      <c r="H247" s="165">
        <f>IF(E247="",0,Dades!Z1035)</f>
        <v>0</v>
      </c>
      <c r="I247" s="605">
        <f>IF(E247="",0,(DSUM('1.4_Emisiones fugitivas'!$E$14:$O$36,"emissions",'4.1_Resultados Balears'!AA$53:AA247)+DSUM('1.4_Emisiones fugitivas'!$E$48:$N$58,"emissions",'4.1_Resultados Balears'!AA$53:AA247))-SUM(I$54:I246))</f>
        <v>0</v>
      </c>
      <c r="J247" s="605"/>
      <c r="K247" s="605">
        <f>IF(E247="",0,Dades!AD1035)</f>
        <v>0</v>
      </c>
      <c r="L247" s="605"/>
      <c r="M247" s="605">
        <f t="shared" si="9"/>
        <v>0</v>
      </c>
      <c r="N247" s="606"/>
      <c r="O247" s="165">
        <f>IF(E247="",0,DSUM('2.1_Categoría 2 Balears'!$E$17:$J$39,"emissions",'4.1_Resultados Balears'!AA$53:AA247)+DSUM('2.1_Categoría 2 Balears'!$E$47:$K$67,"emissions",'4.1_Resultados Balears'!AA$53:AA247)-SUM(O$54:O246))</f>
        <v>0</v>
      </c>
      <c r="P247" s="165">
        <f>IF(E247="",0,DSUM('2.1_Categoría 2 Balears'!$E$75:$J$95,"emissions",'4.1_Resultados Balears'!AA$53:AA247)-SUM(P$54:P246))</f>
        <v>0</v>
      </c>
      <c r="Q247" s="605">
        <f t="shared" si="10"/>
        <v>0</v>
      </c>
      <c r="R247" s="606"/>
      <c r="S247" s="606">
        <f t="shared" si="11"/>
        <v>0</v>
      </c>
      <c r="T247" s="606"/>
      <c r="U247" s="606"/>
      <c r="AA247" s="47" t="str">
        <f t="shared" ref="AA247:AA303" si="12">"="&amp;E247</f>
        <v>=</v>
      </c>
    </row>
    <row r="248" spans="1:27" x14ac:dyDescent="0.3">
      <c r="A248" s="108"/>
      <c r="E248" s="107" t="str">
        <f>IF(Dades!E1036="","",Dades!E1036)</f>
        <v/>
      </c>
      <c r="F248" s="165">
        <f>IF(E248="",0,Dades!J1036)</f>
        <v>0</v>
      </c>
      <c r="G248" s="165">
        <f>IF(E248="",0,Dades!N1036+Dades!R1036+Dades!V1036)</f>
        <v>0</v>
      </c>
      <c r="H248" s="165">
        <f>IF(E248="",0,Dades!Z1036)</f>
        <v>0</v>
      </c>
      <c r="I248" s="605">
        <f>IF(E248="",0,(DSUM('1.4_Emisiones fugitivas'!$E$14:$O$36,"emissions",'4.1_Resultados Balears'!AA$53:AA248)+DSUM('1.4_Emisiones fugitivas'!$E$48:$N$58,"emissions",'4.1_Resultados Balears'!AA$53:AA248))-SUM(I$54:I247))</f>
        <v>0</v>
      </c>
      <c r="J248" s="605"/>
      <c r="K248" s="605">
        <f>IF(E248="",0,Dades!AD1036)</f>
        <v>0</v>
      </c>
      <c r="L248" s="605"/>
      <c r="M248" s="605">
        <f t="shared" ref="M248:M303" si="13">SUM(F248:L248)</f>
        <v>0</v>
      </c>
      <c r="N248" s="606"/>
      <c r="O248" s="165">
        <f>IF(E248="",0,DSUM('2.1_Categoría 2 Balears'!$E$17:$J$39,"emissions",'4.1_Resultados Balears'!AA$53:AA248)+DSUM('2.1_Categoría 2 Balears'!$E$47:$K$67,"emissions",'4.1_Resultados Balears'!AA$53:AA248)-SUM(O$54:O247))</f>
        <v>0</v>
      </c>
      <c r="P248" s="165">
        <f>IF(E248="",0,DSUM('2.1_Categoría 2 Balears'!$E$75:$J$95,"emissions",'4.1_Resultados Balears'!AA$53:AA248)-SUM(P$54:P247))</f>
        <v>0</v>
      </c>
      <c r="Q248" s="605">
        <f t="shared" ref="Q248:Q303" si="14">SUM(O248:P248)</f>
        <v>0</v>
      </c>
      <c r="R248" s="606"/>
      <c r="S248" s="606">
        <f t="shared" ref="S248:S303" si="15">M248+Q248</f>
        <v>0</v>
      </c>
      <c r="T248" s="606"/>
      <c r="U248" s="606"/>
      <c r="AA248" s="47" t="str">
        <f t="shared" si="12"/>
        <v>=</v>
      </c>
    </row>
    <row r="249" spans="1:27" x14ac:dyDescent="0.3">
      <c r="A249" s="108"/>
      <c r="E249" s="107" t="str">
        <f>IF(Dades!E1037="","",Dades!E1037)</f>
        <v/>
      </c>
      <c r="F249" s="165">
        <f>IF(E249="",0,Dades!J1037)</f>
        <v>0</v>
      </c>
      <c r="G249" s="165">
        <f>IF(E249="",0,Dades!N1037+Dades!R1037+Dades!V1037)</f>
        <v>0</v>
      </c>
      <c r="H249" s="165">
        <f>IF(E249="",0,Dades!Z1037)</f>
        <v>0</v>
      </c>
      <c r="I249" s="605">
        <f>IF(E249="",0,(DSUM('1.4_Emisiones fugitivas'!$E$14:$O$36,"emissions",'4.1_Resultados Balears'!AA$53:AA249)+DSUM('1.4_Emisiones fugitivas'!$E$48:$N$58,"emissions",'4.1_Resultados Balears'!AA$53:AA249))-SUM(I$54:I248))</f>
        <v>0</v>
      </c>
      <c r="J249" s="605"/>
      <c r="K249" s="605">
        <f>IF(E249="",0,Dades!AD1037)</f>
        <v>0</v>
      </c>
      <c r="L249" s="605"/>
      <c r="M249" s="605">
        <f t="shared" si="13"/>
        <v>0</v>
      </c>
      <c r="N249" s="606"/>
      <c r="O249" s="165">
        <f>IF(E249="",0,DSUM('2.1_Categoría 2 Balears'!$E$17:$J$39,"emissions",'4.1_Resultados Balears'!AA$53:AA249)+DSUM('2.1_Categoría 2 Balears'!$E$47:$K$67,"emissions",'4.1_Resultados Balears'!AA$53:AA249)-SUM(O$54:O248))</f>
        <v>0</v>
      </c>
      <c r="P249" s="165">
        <f>IF(E249="",0,DSUM('2.1_Categoría 2 Balears'!$E$75:$J$95,"emissions",'4.1_Resultados Balears'!AA$53:AA249)-SUM(P$54:P248))</f>
        <v>0</v>
      </c>
      <c r="Q249" s="605">
        <f t="shared" si="14"/>
        <v>0</v>
      </c>
      <c r="R249" s="606"/>
      <c r="S249" s="606">
        <f t="shared" si="15"/>
        <v>0</v>
      </c>
      <c r="T249" s="606"/>
      <c r="U249" s="606"/>
      <c r="AA249" s="47" t="str">
        <f t="shared" si="12"/>
        <v>=</v>
      </c>
    </row>
    <row r="250" spans="1:27" x14ac:dyDescent="0.3">
      <c r="A250" s="108"/>
      <c r="E250" s="107" t="str">
        <f>IF(Dades!E1038="","",Dades!E1038)</f>
        <v/>
      </c>
      <c r="F250" s="165">
        <f>IF(E250="",0,Dades!J1038)</f>
        <v>0</v>
      </c>
      <c r="G250" s="165">
        <f>IF(E250="",0,Dades!N1038+Dades!R1038+Dades!V1038)</f>
        <v>0</v>
      </c>
      <c r="H250" s="165">
        <f>IF(E250="",0,Dades!Z1038)</f>
        <v>0</v>
      </c>
      <c r="I250" s="605">
        <f>IF(E250="",0,(DSUM('1.4_Emisiones fugitivas'!$E$14:$O$36,"emissions",'4.1_Resultados Balears'!AA$53:AA250)+DSUM('1.4_Emisiones fugitivas'!$E$48:$N$58,"emissions",'4.1_Resultados Balears'!AA$53:AA250))-SUM(I$54:I249))</f>
        <v>0</v>
      </c>
      <c r="J250" s="605"/>
      <c r="K250" s="605">
        <f>IF(E250="",0,Dades!AD1038)</f>
        <v>0</v>
      </c>
      <c r="L250" s="605"/>
      <c r="M250" s="605">
        <f t="shared" si="13"/>
        <v>0</v>
      </c>
      <c r="N250" s="606"/>
      <c r="O250" s="165">
        <f>IF(E250="",0,DSUM('2.1_Categoría 2 Balears'!$E$17:$J$39,"emissions",'4.1_Resultados Balears'!AA$53:AA250)+DSUM('2.1_Categoría 2 Balears'!$E$47:$K$67,"emissions",'4.1_Resultados Balears'!AA$53:AA250)-SUM(O$54:O249))</f>
        <v>0</v>
      </c>
      <c r="P250" s="165">
        <f>IF(E250="",0,DSUM('2.1_Categoría 2 Balears'!$E$75:$J$95,"emissions",'4.1_Resultados Balears'!AA$53:AA250)-SUM(P$54:P249))</f>
        <v>0</v>
      </c>
      <c r="Q250" s="605">
        <f t="shared" si="14"/>
        <v>0</v>
      </c>
      <c r="R250" s="606"/>
      <c r="S250" s="606">
        <f t="shared" si="15"/>
        <v>0</v>
      </c>
      <c r="T250" s="606"/>
      <c r="U250" s="606"/>
      <c r="AA250" s="47" t="str">
        <f t="shared" si="12"/>
        <v>=</v>
      </c>
    </row>
    <row r="251" spans="1:27" x14ac:dyDescent="0.3">
      <c r="A251" s="108"/>
      <c r="E251" s="107" t="str">
        <f>IF(Dades!E1039="","",Dades!E1039)</f>
        <v/>
      </c>
      <c r="F251" s="165">
        <f>IF(E251="",0,Dades!J1039)</f>
        <v>0</v>
      </c>
      <c r="G251" s="165">
        <f>IF(E251="",0,Dades!N1039+Dades!R1039+Dades!V1039)</f>
        <v>0</v>
      </c>
      <c r="H251" s="165">
        <f>IF(E251="",0,Dades!Z1039)</f>
        <v>0</v>
      </c>
      <c r="I251" s="605">
        <f>IF(E251="",0,(DSUM('1.4_Emisiones fugitivas'!$E$14:$O$36,"emissions",'4.1_Resultados Balears'!AA$53:AA251)+DSUM('1.4_Emisiones fugitivas'!$E$48:$N$58,"emissions",'4.1_Resultados Balears'!AA$53:AA251))-SUM(I$54:I250))</f>
        <v>0</v>
      </c>
      <c r="J251" s="605"/>
      <c r="K251" s="605">
        <f>IF(E251="",0,Dades!AD1039)</f>
        <v>0</v>
      </c>
      <c r="L251" s="605"/>
      <c r="M251" s="605">
        <f t="shared" si="13"/>
        <v>0</v>
      </c>
      <c r="N251" s="606"/>
      <c r="O251" s="165">
        <f>IF(E251="",0,DSUM('2.1_Categoría 2 Balears'!$E$17:$J$39,"emissions",'4.1_Resultados Balears'!AA$53:AA251)+DSUM('2.1_Categoría 2 Balears'!$E$47:$K$67,"emissions",'4.1_Resultados Balears'!AA$53:AA251)-SUM(O$54:O250))</f>
        <v>0</v>
      </c>
      <c r="P251" s="165">
        <f>IF(E251="",0,DSUM('2.1_Categoría 2 Balears'!$E$75:$J$95,"emissions",'4.1_Resultados Balears'!AA$53:AA251)-SUM(P$54:P250))</f>
        <v>0</v>
      </c>
      <c r="Q251" s="605">
        <f t="shared" si="14"/>
        <v>0</v>
      </c>
      <c r="R251" s="606"/>
      <c r="S251" s="606">
        <f t="shared" si="15"/>
        <v>0</v>
      </c>
      <c r="T251" s="606"/>
      <c r="U251" s="606"/>
      <c r="AA251" s="47" t="str">
        <f t="shared" si="12"/>
        <v>=</v>
      </c>
    </row>
    <row r="252" spans="1:27" x14ac:dyDescent="0.3">
      <c r="A252" s="108"/>
      <c r="E252" s="107" t="str">
        <f>IF(Dades!E1040="","",Dades!E1040)</f>
        <v/>
      </c>
      <c r="F252" s="165">
        <f>IF(E252="",0,Dades!J1040)</f>
        <v>0</v>
      </c>
      <c r="G252" s="165">
        <f>IF(E252="",0,Dades!N1040+Dades!R1040+Dades!V1040)</f>
        <v>0</v>
      </c>
      <c r="H252" s="165">
        <f>IF(E252="",0,Dades!Z1040)</f>
        <v>0</v>
      </c>
      <c r="I252" s="605">
        <f>IF(E252="",0,(DSUM('1.4_Emisiones fugitivas'!$E$14:$O$36,"emissions",'4.1_Resultados Balears'!AA$53:AA252)+DSUM('1.4_Emisiones fugitivas'!$E$48:$N$58,"emissions",'4.1_Resultados Balears'!AA$53:AA252))-SUM(I$54:I251))</f>
        <v>0</v>
      </c>
      <c r="J252" s="605"/>
      <c r="K252" s="605">
        <f>IF(E252="",0,Dades!AD1040)</f>
        <v>0</v>
      </c>
      <c r="L252" s="605"/>
      <c r="M252" s="605">
        <f t="shared" si="13"/>
        <v>0</v>
      </c>
      <c r="N252" s="606"/>
      <c r="O252" s="165">
        <f>IF(E252="",0,DSUM('2.1_Categoría 2 Balears'!$E$17:$J$39,"emissions",'4.1_Resultados Balears'!AA$53:AA252)+DSUM('2.1_Categoría 2 Balears'!$E$47:$K$67,"emissions",'4.1_Resultados Balears'!AA$53:AA252)-SUM(O$54:O251))</f>
        <v>0</v>
      </c>
      <c r="P252" s="165">
        <f>IF(E252="",0,DSUM('2.1_Categoría 2 Balears'!$E$75:$J$95,"emissions",'4.1_Resultados Balears'!AA$53:AA252)-SUM(P$54:P251))</f>
        <v>0</v>
      </c>
      <c r="Q252" s="605">
        <f t="shared" si="14"/>
        <v>0</v>
      </c>
      <c r="R252" s="606"/>
      <c r="S252" s="606">
        <f t="shared" si="15"/>
        <v>0</v>
      </c>
      <c r="T252" s="606"/>
      <c r="U252" s="606"/>
      <c r="AA252" s="47" t="str">
        <f t="shared" si="12"/>
        <v>=</v>
      </c>
    </row>
    <row r="253" spans="1:27" x14ac:dyDescent="0.3">
      <c r="A253" s="108"/>
      <c r="E253" s="107" t="str">
        <f>IF(Dades!E1041="","",Dades!E1041)</f>
        <v/>
      </c>
      <c r="F253" s="165">
        <f>IF(E253="",0,Dades!J1041)</f>
        <v>0</v>
      </c>
      <c r="G253" s="165">
        <f>IF(E253="",0,Dades!N1041+Dades!R1041+Dades!V1041)</f>
        <v>0</v>
      </c>
      <c r="H253" s="165">
        <f>IF(E253="",0,Dades!Z1041)</f>
        <v>0</v>
      </c>
      <c r="I253" s="605">
        <f>IF(E253="",0,(DSUM('1.4_Emisiones fugitivas'!$E$14:$O$36,"emissions",'4.1_Resultados Balears'!AA$53:AA253)+DSUM('1.4_Emisiones fugitivas'!$E$48:$N$58,"emissions",'4.1_Resultados Balears'!AA$53:AA253))-SUM(I$54:I252))</f>
        <v>0</v>
      </c>
      <c r="J253" s="605"/>
      <c r="K253" s="605">
        <f>IF(E253="",0,Dades!AD1041)</f>
        <v>0</v>
      </c>
      <c r="L253" s="605"/>
      <c r="M253" s="605">
        <f t="shared" si="13"/>
        <v>0</v>
      </c>
      <c r="N253" s="606"/>
      <c r="O253" s="165">
        <f>IF(E253="",0,DSUM('2.1_Categoría 2 Balears'!$E$17:$J$39,"emissions",'4.1_Resultados Balears'!AA$53:AA253)+DSUM('2.1_Categoría 2 Balears'!$E$47:$K$67,"emissions",'4.1_Resultados Balears'!AA$53:AA253)-SUM(O$54:O252))</f>
        <v>0</v>
      </c>
      <c r="P253" s="165">
        <f>IF(E253="",0,DSUM('2.1_Categoría 2 Balears'!$E$75:$J$95,"emissions",'4.1_Resultados Balears'!AA$53:AA253)-SUM(P$54:P252))</f>
        <v>0</v>
      </c>
      <c r="Q253" s="605">
        <f t="shared" si="14"/>
        <v>0</v>
      </c>
      <c r="R253" s="606"/>
      <c r="S253" s="606">
        <f t="shared" si="15"/>
        <v>0</v>
      </c>
      <c r="T253" s="606"/>
      <c r="U253" s="606"/>
      <c r="AA253" s="47" t="str">
        <f t="shared" si="12"/>
        <v>=</v>
      </c>
    </row>
    <row r="254" spans="1:27" x14ac:dyDescent="0.3">
      <c r="A254" s="108"/>
      <c r="E254" s="107" t="str">
        <f>IF(Dades!E1042="","",Dades!E1042)</f>
        <v/>
      </c>
      <c r="F254" s="165">
        <f>IF(E254="",0,Dades!J1042)</f>
        <v>0</v>
      </c>
      <c r="G254" s="165">
        <f>IF(E254="",0,Dades!N1042+Dades!R1042+Dades!V1042)</f>
        <v>0</v>
      </c>
      <c r="H254" s="165">
        <f>IF(E254="",0,Dades!Z1042)</f>
        <v>0</v>
      </c>
      <c r="I254" s="605">
        <f>IF(E254="",0,(DSUM('1.4_Emisiones fugitivas'!$E$14:$O$36,"emissions",'4.1_Resultados Balears'!AA$53:AA254)+DSUM('1.4_Emisiones fugitivas'!$E$48:$N$58,"emissions",'4.1_Resultados Balears'!AA$53:AA254))-SUM(I$54:I253))</f>
        <v>0</v>
      </c>
      <c r="J254" s="605"/>
      <c r="K254" s="605">
        <f>IF(E254="",0,Dades!AD1042)</f>
        <v>0</v>
      </c>
      <c r="L254" s="605"/>
      <c r="M254" s="605">
        <f t="shared" si="13"/>
        <v>0</v>
      </c>
      <c r="N254" s="606"/>
      <c r="O254" s="165">
        <f>IF(E254="",0,DSUM('2.1_Categoría 2 Balears'!$E$17:$J$39,"emissions",'4.1_Resultados Balears'!AA$53:AA254)+DSUM('2.1_Categoría 2 Balears'!$E$47:$K$67,"emissions",'4.1_Resultados Balears'!AA$53:AA254)-SUM(O$54:O253))</f>
        <v>0</v>
      </c>
      <c r="P254" s="165">
        <f>IF(E254="",0,DSUM('2.1_Categoría 2 Balears'!$E$75:$J$95,"emissions",'4.1_Resultados Balears'!AA$53:AA254)-SUM(P$54:P253))</f>
        <v>0</v>
      </c>
      <c r="Q254" s="605">
        <f t="shared" si="14"/>
        <v>0</v>
      </c>
      <c r="R254" s="606"/>
      <c r="S254" s="606">
        <f t="shared" si="15"/>
        <v>0</v>
      </c>
      <c r="T254" s="606"/>
      <c r="U254" s="606"/>
      <c r="AA254" s="47" t="str">
        <f t="shared" si="12"/>
        <v>=</v>
      </c>
    </row>
    <row r="255" spans="1:27" x14ac:dyDescent="0.3">
      <c r="A255" s="108"/>
      <c r="E255" s="107" t="str">
        <f>IF(Dades!E1043="","",Dades!E1043)</f>
        <v/>
      </c>
      <c r="F255" s="165">
        <f>IF(E255="",0,Dades!J1043)</f>
        <v>0</v>
      </c>
      <c r="G255" s="165">
        <f>IF(E255="",0,Dades!N1043+Dades!R1043+Dades!V1043)</f>
        <v>0</v>
      </c>
      <c r="H255" s="165">
        <f>IF(E255="",0,Dades!Z1043)</f>
        <v>0</v>
      </c>
      <c r="I255" s="605">
        <f>IF(E255="",0,(DSUM('1.4_Emisiones fugitivas'!$E$14:$O$36,"emissions",'4.1_Resultados Balears'!AA$53:AA255)+DSUM('1.4_Emisiones fugitivas'!$E$48:$N$58,"emissions",'4.1_Resultados Balears'!AA$53:AA255))-SUM(I$54:I254))</f>
        <v>0</v>
      </c>
      <c r="J255" s="605"/>
      <c r="K255" s="605">
        <f>IF(E255="",0,Dades!AD1043)</f>
        <v>0</v>
      </c>
      <c r="L255" s="605"/>
      <c r="M255" s="605">
        <f t="shared" si="13"/>
        <v>0</v>
      </c>
      <c r="N255" s="606"/>
      <c r="O255" s="165">
        <f>IF(E255="",0,DSUM('2.1_Categoría 2 Balears'!$E$17:$J$39,"emissions",'4.1_Resultados Balears'!AA$53:AA255)+DSUM('2.1_Categoría 2 Balears'!$E$47:$K$67,"emissions",'4.1_Resultados Balears'!AA$53:AA255)-SUM(O$54:O254))</f>
        <v>0</v>
      </c>
      <c r="P255" s="165">
        <f>IF(E255="",0,DSUM('2.1_Categoría 2 Balears'!$E$75:$J$95,"emissions",'4.1_Resultados Balears'!AA$53:AA255)-SUM(P$54:P254))</f>
        <v>0</v>
      </c>
      <c r="Q255" s="605">
        <f t="shared" si="14"/>
        <v>0</v>
      </c>
      <c r="R255" s="606"/>
      <c r="S255" s="606">
        <f t="shared" si="15"/>
        <v>0</v>
      </c>
      <c r="T255" s="606"/>
      <c r="U255" s="606"/>
      <c r="AA255" s="47" t="str">
        <f t="shared" si="12"/>
        <v>=</v>
      </c>
    </row>
    <row r="256" spans="1:27" x14ac:dyDescent="0.3">
      <c r="A256" s="108"/>
      <c r="E256" s="107" t="str">
        <f>IF(Dades!E1044="","",Dades!E1044)</f>
        <v/>
      </c>
      <c r="F256" s="165">
        <f>IF(E256="",0,Dades!J1044)</f>
        <v>0</v>
      </c>
      <c r="G256" s="165">
        <f>IF(E256="",0,Dades!N1044+Dades!R1044+Dades!V1044)</f>
        <v>0</v>
      </c>
      <c r="H256" s="165">
        <f>IF(E256="",0,Dades!Z1044)</f>
        <v>0</v>
      </c>
      <c r="I256" s="605">
        <f>IF(E256="",0,(DSUM('1.4_Emisiones fugitivas'!$E$14:$O$36,"emissions",'4.1_Resultados Balears'!AA$53:AA256)+DSUM('1.4_Emisiones fugitivas'!$E$48:$N$58,"emissions",'4.1_Resultados Balears'!AA$53:AA256))-SUM(I$54:I255))</f>
        <v>0</v>
      </c>
      <c r="J256" s="605"/>
      <c r="K256" s="605">
        <f>IF(E256="",0,Dades!AD1044)</f>
        <v>0</v>
      </c>
      <c r="L256" s="605"/>
      <c r="M256" s="605">
        <f t="shared" si="13"/>
        <v>0</v>
      </c>
      <c r="N256" s="606"/>
      <c r="O256" s="165">
        <f>IF(E256="",0,DSUM('2.1_Categoría 2 Balears'!$E$17:$J$39,"emissions",'4.1_Resultados Balears'!AA$53:AA256)+DSUM('2.1_Categoría 2 Balears'!$E$47:$K$67,"emissions",'4.1_Resultados Balears'!AA$53:AA256)-SUM(O$54:O255))</f>
        <v>0</v>
      </c>
      <c r="P256" s="165">
        <f>IF(E256="",0,DSUM('2.1_Categoría 2 Balears'!$E$75:$J$95,"emissions",'4.1_Resultados Balears'!AA$53:AA256)-SUM(P$54:P255))</f>
        <v>0</v>
      </c>
      <c r="Q256" s="605">
        <f t="shared" si="14"/>
        <v>0</v>
      </c>
      <c r="R256" s="606"/>
      <c r="S256" s="606">
        <f t="shared" si="15"/>
        <v>0</v>
      </c>
      <c r="T256" s="606"/>
      <c r="U256" s="606"/>
      <c r="AA256" s="47" t="str">
        <f t="shared" si="12"/>
        <v>=</v>
      </c>
    </row>
    <row r="257" spans="1:27" x14ac:dyDescent="0.3">
      <c r="A257" s="108"/>
      <c r="E257" s="107" t="str">
        <f>IF(Dades!E1045="","",Dades!E1045)</f>
        <v/>
      </c>
      <c r="F257" s="165">
        <f>IF(E257="",0,Dades!J1045)</f>
        <v>0</v>
      </c>
      <c r="G257" s="165">
        <f>IF(E257="",0,Dades!N1045+Dades!R1045+Dades!V1045)</f>
        <v>0</v>
      </c>
      <c r="H257" s="165">
        <f>IF(E257="",0,Dades!Z1045)</f>
        <v>0</v>
      </c>
      <c r="I257" s="605">
        <f>IF(E257="",0,(DSUM('1.4_Emisiones fugitivas'!$E$14:$O$36,"emissions",'4.1_Resultados Balears'!AA$53:AA257)+DSUM('1.4_Emisiones fugitivas'!$E$48:$N$58,"emissions",'4.1_Resultados Balears'!AA$53:AA257))-SUM(I$54:I256))</f>
        <v>0</v>
      </c>
      <c r="J257" s="605"/>
      <c r="K257" s="605">
        <f>IF(E257="",0,Dades!AD1045)</f>
        <v>0</v>
      </c>
      <c r="L257" s="605"/>
      <c r="M257" s="605">
        <f t="shared" si="13"/>
        <v>0</v>
      </c>
      <c r="N257" s="606"/>
      <c r="O257" s="165">
        <f>IF(E257="",0,DSUM('2.1_Categoría 2 Balears'!$E$17:$J$39,"emissions",'4.1_Resultados Balears'!AA$53:AA257)+DSUM('2.1_Categoría 2 Balears'!$E$47:$K$67,"emissions",'4.1_Resultados Balears'!AA$53:AA257)-SUM(O$54:O256))</f>
        <v>0</v>
      </c>
      <c r="P257" s="165">
        <f>IF(E257="",0,DSUM('2.1_Categoría 2 Balears'!$E$75:$J$95,"emissions",'4.1_Resultados Balears'!AA$53:AA257)-SUM(P$54:P256))</f>
        <v>0</v>
      </c>
      <c r="Q257" s="605">
        <f t="shared" si="14"/>
        <v>0</v>
      </c>
      <c r="R257" s="606"/>
      <c r="S257" s="606">
        <f t="shared" si="15"/>
        <v>0</v>
      </c>
      <c r="T257" s="606"/>
      <c r="U257" s="606"/>
      <c r="AA257" s="47" t="str">
        <f t="shared" si="12"/>
        <v>=</v>
      </c>
    </row>
    <row r="258" spans="1:27" x14ac:dyDescent="0.3">
      <c r="A258" s="108"/>
      <c r="E258" s="107" t="str">
        <f>IF(Dades!E1046="","",Dades!E1046)</f>
        <v/>
      </c>
      <c r="F258" s="165">
        <f>IF(E258="",0,Dades!J1046)</f>
        <v>0</v>
      </c>
      <c r="G258" s="165">
        <f>IF(E258="",0,Dades!N1046+Dades!R1046+Dades!V1046)</f>
        <v>0</v>
      </c>
      <c r="H258" s="165">
        <f>IF(E258="",0,Dades!Z1046)</f>
        <v>0</v>
      </c>
      <c r="I258" s="605">
        <f>IF(E258="",0,(DSUM('1.4_Emisiones fugitivas'!$E$14:$O$36,"emissions",'4.1_Resultados Balears'!AA$53:AA258)+DSUM('1.4_Emisiones fugitivas'!$E$48:$N$58,"emissions",'4.1_Resultados Balears'!AA$53:AA258))-SUM(I$54:I257))</f>
        <v>0</v>
      </c>
      <c r="J258" s="605"/>
      <c r="K258" s="605">
        <f>IF(E258="",0,Dades!AD1046)</f>
        <v>0</v>
      </c>
      <c r="L258" s="605"/>
      <c r="M258" s="605">
        <f t="shared" si="13"/>
        <v>0</v>
      </c>
      <c r="N258" s="606"/>
      <c r="O258" s="165">
        <f>IF(E258="",0,DSUM('2.1_Categoría 2 Balears'!$E$17:$J$39,"emissions",'4.1_Resultados Balears'!AA$53:AA258)+DSUM('2.1_Categoría 2 Balears'!$E$47:$K$67,"emissions",'4.1_Resultados Balears'!AA$53:AA258)-SUM(O$54:O257))</f>
        <v>0</v>
      </c>
      <c r="P258" s="165">
        <f>IF(E258="",0,DSUM('2.1_Categoría 2 Balears'!$E$75:$J$95,"emissions",'4.1_Resultados Balears'!AA$53:AA258)-SUM(P$54:P257))</f>
        <v>0</v>
      </c>
      <c r="Q258" s="605">
        <f t="shared" si="14"/>
        <v>0</v>
      </c>
      <c r="R258" s="606"/>
      <c r="S258" s="606">
        <f t="shared" si="15"/>
        <v>0</v>
      </c>
      <c r="T258" s="606"/>
      <c r="U258" s="606"/>
      <c r="AA258" s="47" t="str">
        <f t="shared" si="12"/>
        <v>=</v>
      </c>
    </row>
    <row r="259" spans="1:27" x14ac:dyDescent="0.3">
      <c r="A259" s="108"/>
      <c r="E259" s="107" t="str">
        <f>IF(Dades!E1047="","",Dades!E1047)</f>
        <v/>
      </c>
      <c r="F259" s="165">
        <f>IF(E259="",0,Dades!J1047)</f>
        <v>0</v>
      </c>
      <c r="G259" s="165">
        <f>IF(E259="",0,Dades!N1047+Dades!R1047+Dades!V1047)</f>
        <v>0</v>
      </c>
      <c r="H259" s="165">
        <f>IF(E259="",0,Dades!Z1047)</f>
        <v>0</v>
      </c>
      <c r="I259" s="605">
        <f>IF(E259="",0,(DSUM('1.4_Emisiones fugitivas'!$E$14:$O$36,"emissions",'4.1_Resultados Balears'!AA$53:AA259)+DSUM('1.4_Emisiones fugitivas'!$E$48:$N$58,"emissions",'4.1_Resultados Balears'!AA$53:AA259))-SUM(I$54:I258))</f>
        <v>0</v>
      </c>
      <c r="J259" s="605"/>
      <c r="K259" s="605">
        <f>IF(E259="",0,Dades!AD1047)</f>
        <v>0</v>
      </c>
      <c r="L259" s="605"/>
      <c r="M259" s="605">
        <f t="shared" si="13"/>
        <v>0</v>
      </c>
      <c r="N259" s="606"/>
      <c r="O259" s="165">
        <f>IF(E259="",0,DSUM('2.1_Categoría 2 Balears'!$E$17:$J$39,"emissions",'4.1_Resultados Balears'!AA$53:AA259)+DSUM('2.1_Categoría 2 Balears'!$E$47:$K$67,"emissions",'4.1_Resultados Balears'!AA$53:AA259)-SUM(O$54:O258))</f>
        <v>0</v>
      </c>
      <c r="P259" s="165">
        <f>IF(E259="",0,DSUM('2.1_Categoría 2 Balears'!$E$75:$J$95,"emissions",'4.1_Resultados Balears'!AA$53:AA259)-SUM(P$54:P258))</f>
        <v>0</v>
      </c>
      <c r="Q259" s="605">
        <f t="shared" si="14"/>
        <v>0</v>
      </c>
      <c r="R259" s="606"/>
      <c r="S259" s="606">
        <f t="shared" si="15"/>
        <v>0</v>
      </c>
      <c r="T259" s="606"/>
      <c r="U259" s="606"/>
      <c r="AA259" s="47" t="str">
        <f t="shared" si="12"/>
        <v>=</v>
      </c>
    </row>
    <row r="260" spans="1:27" x14ac:dyDescent="0.3">
      <c r="A260" s="108"/>
      <c r="E260" s="107" t="str">
        <f>IF(Dades!E1048="","",Dades!E1048)</f>
        <v/>
      </c>
      <c r="F260" s="165">
        <f>IF(E260="",0,Dades!J1048)</f>
        <v>0</v>
      </c>
      <c r="G260" s="165">
        <f>IF(E260="",0,Dades!N1048+Dades!R1048+Dades!V1048)</f>
        <v>0</v>
      </c>
      <c r="H260" s="165">
        <f>IF(E260="",0,Dades!Z1048)</f>
        <v>0</v>
      </c>
      <c r="I260" s="605">
        <f>IF(E260="",0,(DSUM('1.4_Emisiones fugitivas'!$E$14:$O$36,"emissions",'4.1_Resultados Balears'!AA$53:AA260)+DSUM('1.4_Emisiones fugitivas'!$E$48:$N$58,"emissions",'4.1_Resultados Balears'!AA$53:AA260))-SUM(I$54:I259))</f>
        <v>0</v>
      </c>
      <c r="J260" s="605"/>
      <c r="K260" s="605">
        <f>IF(E260="",0,Dades!AD1048)</f>
        <v>0</v>
      </c>
      <c r="L260" s="605"/>
      <c r="M260" s="605">
        <f t="shared" si="13"/>
        <v>0</v>
      </c>
      <c r="N260" s="606"/>
      <c r="O260" s="165">
        <f>IF(E260="",0,DSUM('2.1_Categoría 2 Balears'!$E$17:$J$39,"emissions",'4.1_Resultados Balears'!AA$53:AA260)+DSUM('2.1_Categoría 2 Balears'!$E$47:$K$67,"emissions",'4.1_Resultados Balears'!AA$53:AA260)-SUM(O$54:O259))</f>
        <v>0</v>
      </c>
      <c r="P260" s="165">
        <f>IF(E260="",0,DSUM('2.1_Categoría 2 Balears'!$E$75:$J$95,"emissions",'4.1_Resultados Balears'!AA$53:AA260)-SUM(P$54:P259))</f>
        <v>0</v>
      </c>
      <c r="Q260" s="605">
        <f t="shared" si="14"/>
        <v>0</v>
      </c>
      <c r="R260" s="606"/>
      <c r="S260" s="606">
        <f t="shared" si="15"/>
        <v>0</v>
      </c>
      <c r="T260" s="606"/>
      <c r="U260" s="606"/>
      <c r="AA260" s="47" t="str">
        <f t="shared" si="12"/>
        <v>=</v>
      </c>
    </row>
    <row r="261" spans="1:27" x14ac:dyDescent="0.3">
      <c r="A261" s="108"/>
      <c r="E261" s="107" t="str">
        <f>IF(Dades!E1049="","",Dades!E1049)</f>
        <v/>
      </c>
      <c r="F261" s="165">
        <f>IF(E261="",0,Dades!J1049)</f>
        <v>0</v>
      </c>
      <c r="G261" s="165">
        <f>IF(E261="",0,Dades!N1049+Dades!R1049+Dades!V1049)</f>
        <v>0</v>
      </c>
      <c r="H261" s="165">
        <f>IF(E261="",0,Dades!Z1049)</f>
        <v>0</v>
      </c>
      <c r="I261" s="605">
        <f>IF(E261="",0,(DSUM('1.4_Emisiones fugitivas'!$E$14:$O$36,"emissions",'4.1_Resultados Balears'!AA$53:AA261)+DSUM('1.4_Emisiones fugitivas'!$E$48:$N$58,"emissions",'4.1_Resultados Balears'!AA$53:AA261))-SUM(I$54:I260))</f>
        <v>0</v>
      </c>
      <c r="J261" s="605"/>
      <c r="K261" s="605">
        <f>IF(E261="",0,Dades!AD1049)</f>
        <v>0</v>
      </c>
      <c r="L261" s="605"/>
      <c r="M261" s="605">
        <f t="shared" si="13"/>
        <v>0</v>
      </c>
      <c r="N261" s="606"/>
      <c r="O261" s="165">
        <f>IF(E261="",0,DSUM('2.1_Categoría 2 Balears'!$E$17:$J$39,"emissions",'4.1_Resultados Balears'!AA$53:AA261)+DSUM('2.1_Categoría 2 Balears'!$E$47:$K$67,"emissions",'4.1_Resultados Balears'!AA$53:AA261)-SUM(O$54:O260))</f>
        <v>0</v>
      </c>
      <c r="P261" s="165">
        <f>IF(E261="",0,DSUM('2.1_Categoría 2 Balears'!$E$75:$J$95,"emissions",'4.1_Resultados Balears'!AA$53:AA261)-SUM(P$54:P260))</f>
        <v>0</v>
      </c>
      <c r="Q261" s="605">
        <f t="shared" si="14"/>
        <v>0</v>
      </c>
      <c r="R261" s="606"/>
      <c r="S261" s="606">
        <f t="shared" si="15"/>
        <v>0</v>
      </c>
      <c r="T261" s="606"/>
      <c r="U261" s="606"/>
      <c r="AA261" s="47" t="str">
        <f t="shared" si="12"/>
        <v>=</v>
      </c>
    </row>
    <row r="262" spans="1:27" x14ac:dyDescent="0.3">
      <c r="A262" s="108"/>
      <c r="E262" s="107" t="str">
        <f>IF(Dades!E1050="","",Dades!E1050)</f>
        <v/>
      </c>
      <c r="F262" s="165">
        <f>IF(E262="",0,Dades!J1050)</f>
        <v>0</v>
      </c>
      <c r="G262" s="165">
        <f>IF(E262="",0,Dades!N1050+Dades!R1050+Dades!V1050)</f>
        <v>0</v>
      </c>
      <c r="H262" s="165">
        <f>IF(E262="",0,Dades!Z1050)</f>
        <v>0</v>
      </c>
      <c r="I262" s="605">
        <f>IF(E262="",0,(DSUM('1.4_Emisiones fugitivas'!$E$14:$O$36,"emissions",'4.1_Resultados Balears'!AA$53:AA262)+DSUM('1.4_Emisiones fugitivas'!$E$48:$N$58,"emissions",'4.1_Resultados Balears'!AA$53:AA262))-SUM(I$54:I261))</f>
        <v>0</v>
      </c>
      <c r="J262" s="605"/>
      <c r="K262" s="605">
        <f>IF(E262="",0,Dades!AD1050)</f>
        <v>0</v>
      </c>
      <c r="L262" s="605"/>
      <c r="M262" s="605">
        <f t="shared" si="13"/>
        <v>0</v>
      </c>
      <c r="N262" s="606"/>
      <c r="O262" s="165">
        <f>IF(E262="",0,DSUM('2.1_Categoría 2 Balears'!$E$17:$J$39,"emissions",'4.1_Resultados Balears'!AA$53:AA262)+DSUM('2.1_Categoría 2 Balears'!$E$47:$K$67,"emissions",'4.1_Resultados Balears'!AA$53:AA262)-SUM(O$54:O261))</f>
        <v>0</v>
      </c>
      <c r="P262" s="165">
        <f>IF(E262="",0,DSUM('2.1_Categoría 2 Balears'!$E$75:$J$95,"emissions",'4.1_Resultados Balears'!AA$53:AA262)-SUM(P$54:P261))</f>
        <v>0</v>
      </c>
      <c r="Q262" s="605">
        <f t="shared" si="14"/>
        <v>0</v>
      </c>
      <c r="R262" s="606"/>
      <c r="S262" s="606">
        <f t="shared" si="15"/>
        <v>0</v>
      </c>
      <c r="T262" s="606"/>
      <c r="U262" s="606"/>
      <c r="AA262" s="47" t="str">
        <f t="shared" si="12"/>
        <v>=</v>
      </c>
    </row>
    <row r="263" spans="1:27" x14ac:dyDescent="0.3">
      <c r="A263" s="108"/>
      <c r="E263" s="107" t="str">
        <f>IF(Dades!E1051="","",Dades!E1051)</f>
        <v/>
      </c>
      <c r="F263" s="165">
        <f>IF(E263="",0,Dades!J1051)</f>
        <v>0</v>
      </c>
      <c r="G263" s="165">
        <f>IF(E263="",0,Dades!N1051+Dades!R1051+Dades!V1051)</f>
        <v>0</v>
      </c>
      <c r="H263" s="165">
        <f>IF(E263="",0,Dades!Z1051)</f>
        <v>0</v>
      </c>
      <c r="I263" s="605">
        <f>IF(E263="",0,(DSUM('1.4_Emisiones fugitivas'!$E$14:$O$36,"emissions",'4.1_Resultados Balears'!AA$53:AA263)+DSUM('1.4_Emisiones fugitivas'!$E$48:$N$58,"emissions",'4.1_Resultados Balears'!AA$53:AA263))-SUM(I$54:I262))</f>
        <v>0</v>
      </c>
      <c r="J263" s="605"/>
      <c r="K263" s="605">
        <f>IF(E263="",0,Dades!AD1051)</f>
        <v>0</v>
      </c>
      <c r="L263" s="605"/>
      <c r="M263" s="605">
        <f t="shared" si="13"/>
        <v>0</v>
      </c>
      <c r="N263" s="606"/>
      <c r="O263" s="165">
        <f>IF(E263="",0,DSUM('2.1_Categoría 2 Balears'!$E$17:$J$39,"emissions",'4.1_Resultados Balears'!AA$53:AA263)+DSUM('2.1_Categoría 2 Balears'!$E$47:$K$67,"emissions",'4.1_Resultados Balears'!AA$53:AA263)-SUM(O$54:O262))</f>
        <v>0</v>
      </c>
      <c r="P263" s="165">
        <f>IF(E263="",0,DSUM('2.1_Categoría 2 Balears'!$E$75:$J$95,"emissions",'4.1_Resultados Balears'!AA$53:AA263)-SUM(P$54:P262))</f>
        <v>0</v>
      </c>
      <c r="Q263" s="605">
        <f t="shared" si="14"/>
        <v>0</v>
      </c>
      <c r="R263" s="606"/>
      <c r="S263" s="606">
        <f t="shared" si="15"/>
        <v>0</v>
      </c>
      <c r="T263" s="606"/>
      <c r="U263" s="606"/>
      <c r="AA263" s="47" t="str">
        <f t="shared" si="12"/>
        <v>=</v>
      </c>
    </row>
    <row r="264" spans="1:27" x14ac:dyDescent="0.3">
      <c r="A264" s="108"/>
      <c r="E264" s="107" t="str">
        <f>IF(Dades!E1052="","",Dades!E1052)</f>
        <v/>
      </c>
      <c r="F264" s="165">
        <f>IF(E264="",0,Dades!J1052)</f>
        <v>0</v>
      </c>
      <c r="G264" s="165">
        <f>IF(E264="",0,Dades!N1052+Dades!R1052+Dades!V1052)</f>
        <v>0</v>
      </c>
      <c r="H264" s="165">
        <f>IF(E264="",0,Dades!Z1052)</f>
        <v>0</v>
      </c>
      <c r="I264" s="605">
        <f>IF(E264="",0,(DSUM('1.4_Emisiones fugitivas'!$E$14:$O$36,"emissions",'4.1_Resultados Balears'!AA$53:AA264)+DSUM('1.4_Emisiones fugitivas'!$E$48:$N$58,"emissions",'4.1_Resultados Balears'!AA$53:AA264))-SUM(I$54:I263))</f>
        <v>0</v>
      </c>
      <c r="J264" s="605"/>
      <c r="K264" s="605">
        <f>IF(E264="",0,Dades!AD1052)</f>
        <v>0</v>
      </c>
      <c r="L264" s="605"/>
      <c r="M264" s="605">
        <f t="shared" si="13"/>
        <v>0</v>
      </c>
      <c r="N264" s="606"/>
      <c r="O264" s="165">
        <f>IF(E264="",0,DSUM('2.1_Categoría 2 Balears'!$E$17:$J$39,"emissions",'4.1_Resultados Balears'!AA$53:AA264)+DSUM('2.1_Categoría 2 Balears'!$E$47:$K$67,"emissions",'4.1_Resultados Balears'!AA$53:AA264)-SUM(O$54:O263))</f>
        <v>0</v>
      </c>
      <c r="P264" s="165">
        <f>IF(E264="",0,DSUM('2.1_Categoría 2 Balears'!$E$75:$J$95,"emissions",'4.1_Resultados Balears'!AA$53:AA264)-SUM(P$54:P263))</f>
        <v>0</v>
      </c>
      <c r="Q264" s="605">
        <f t="shared" si="14"/>
        <v>0</v>
      </c>
      <c r="R264" s="606"/>
      <c r="S264" s="606">
        <f t="shared" si="15"/>
        <v>0</v>
      </c>
      <c r="T264" s="606"/>
      <c r="U264" s="606"/>
      <c r="AA264" s="47" t="str">
        <f t="shared" si="12"/>
        <v>=</v>
      </c>
    </row>
    <row r="265" spans="1:27" x14ac:dyDescent="0.3">
      <c r="A265" s="108"/>
      <c r="E265" s="107" t="str">
        <f>IF(Dades!E1053="","",Dades!E1053)</f>
        <v/>
      </c>
      <c r="F265" s="165">
        <f>IF(E265="",0,Dades!J1053)</f>
        <v>0</v>
      </c>
      <c r="G265" s="165">
        <f>IF(E265="",0,Dades!N1053+Dades!R1053+Dades!V1053)</f>
        <v>0</v>
      </c>
      <c r="H265" s="165">
        <f>IF(E265="",0,Dades!Z1053)</f>
        <v>0</v>
      </c>
      <c r="I265" s="605">
        <f>IF(E265="",0,(DSUM('1.4_Emisiones fugitivas'!$E$14:$O$36,"emissions",'4.1_Resultados Balears'!AA$53:AA265)+DSUM('1.4_Emisiones fugitivas'!$E$48:$N$58,"emissions",'4.1_Resultados Balears'!AA$53:AA265))-SUM(I$54:I264))</f>
        <v>0</v>
      </c>
      <c r="J265" s="605"/>
      <c r="K265" s="605">
        <f>IF(E265="",0,Dades!AD1053)</f>
        <v>0</v>
      </c>
      <c r="L265" s="605"/>
      <c r="M265" s="605">
        <f t="shared" si="13"/>
        <v>0</v>
      </c>
      <c r="N265" s="606"/>
      <c r="O265" s="165">
        <f>IF(E265="",0,DSUM('2.1_Categoría 2 Balears'!$E$17:$J$39,"emissions",'4.1_Resultados Balears'!AA$53:AA265)+DSUM('2.1_Categoría 2 Balears'!$E$47:$K$67,"emissions",'4.1_Resultados Balears'!AA$53:AA265)-SUM(O$54:O264))</f>
        <v>0</v>
      </c>
      <c r="P265" s="165">
        <f>IF(E265="",0,DSUM('2.1_Categoría 2 Balears'!$E$75:$J$95,"emissions",'4.1_Resultados Balears'!AA$53:AA265)-SUM(P$54:P264))</f>
        <v>0</v>
      </c>
      <c r="Q265" s="605">
        <f t="shared" si="14"/>
        <v>0</v>
      </c>
      <c r="R265" s="606"/>
      <c r="S265" s="606">
        <f t="shared" si="15"/>
        <v>0</v>
      </c>
      <c r="T265" s="606"/>
      <c r="U265" s="606"/>
      <c r="AA265" s="47" t="str">
        <f t="shared" si="12"/>
        <v>=</v>
      </c>
    </row>
    <row r="266" spans="1:27" x14ac:dyDescent="0.3">
      <c r="A266" s="108"/>
      <c r="E266" s="107" t="str">
        <f>IF(Dades!E1054="","",Dades!E1054)</f>
        <v/>
      </c>
      <c r="F266" s="165">
        <f>IF(E266="",0,Dades!J1054)</f>
        <v>0</v>
      </c>
      <c r="G266" s="165">
        <f>IF(E266="",0,Dades!N1054+Dades!R1054+Dades!V1054)</f>
        <v>0</v>
      </c>
      <c r="H266" s="165">
        <f>IF(E266="",0,Dades!Z1054)</f>
        <v>0</v>
      </c>
      <c r="I266" s="605">
        <f>IF(E266="",0,(DSUM('1.4_Emisiones fugitivas'!$E$14:$O$36,"emissions",'4.1_Resultados Balears'!AA$53:AA266)+DSUM('1.4_Emisiones fugitivas'!$E$48:$N$58,"emissions",'4.1_Resultados Balears'!AA$53:AA266))-SUM(I$54:I265))</f>
        <v>0</v>
      </c>
      <c r="J266" s="605"/>
      <c r="K266" s="605">
        <f>IF(E266="",0,Dades!AD1054)</f>
        <v>0</v>
      </c>
      <c r="L266" s="605"/>
      <c r="M266" s="605">
        <f t="shared" si="13"/>
        <v>0</v>
      </c>
      <c r="N266" s="606"/>
      <c r="O266" s="165">
        <f>IF(E266="",0,DSUM('2.1_Categoría 2 Balears'!$E$17:$J$39,"emissions",'4.1_Resultados Balears'!AA$53:AA266)+DSUM('2.1_Categoría 2 Balears'!$E$47:$K$67,"emissions",'4.1_Resultados Balears'!AA$53:AA266)-SUM(O$54:O265))</f>
        <v>0</v>
      </c>
      <c r="P266" s="165">
        <f>IF(E266="",0,DSUM('2.1_Categoría 2 Balears'!$E$75:$J$95,"emissions",'4.1_Resultados Balears'!AA$53:AA266)-SUM(P$54:P265))</f>
        <v>0</v>
      </c>
      <c r="Q266" s="605">
        <f t="shared" si="14"/>
        <v>0</v>
      </c>
      <c r="R266" s="606"/>
      <c r="S266" s="606">
        <f t="shared" si="15"/>
        <v>0</v>
      </c>
      <c r="T266" s="606"/>
      <c r="U266" s="606"/>
      <c r="AA266" s="47" t="str">
        <f t="shared" si="12"/>
        <v>=</v>
      </c>
    </row>
    <row r="267" spans="1:27" x14ac:dyDescent="0.3">
      <c r="A267" s="108"/>
      <c r="E267" s="107" t="str">
        <f>IF(Dades!E1055="","",Dades!E1055)</f>
        <v/>
      </c>
      <c r="F267" s="165">
        <f>IF(E267="",0,Dades!J1055)</f>
        <v>0</v>
      </c>
      <c r="G267" s="165">
        <f>IF(E267="",0,Dades!N1055+Dades!R1055+Dades!V1055)</f>
        <v>0</v>
      </c>
      <c r="H267" s="165">
        <f>IF(E267="",0,Dades!Z1055)</f>
        <v>0</v>
      </c>
      <c r="I267" s="605">
        <f>IF(E267="",0,(DSUM('1.4_Emisiones fugitivas'!$E$14:$O$36,"emissions",'4.1_Resultados Balears'!AA$53:AA267)+DSUM('1.4_Emisiones fugitivas'!$E$48:$N$58,"emissions",'4.1_Resultados Balears'!AA$53:AA267))-SUM(I$54:I266))</f>
        <v>0</v>
      </c>
      <c r="J267" s="605"/>
      <c r="K267" s="605">
        <f>IF(E267="",0,Dades!AD1055)</f>
        <v>0</v>
      </c>
      <c r="L267" s="605"/>
      <c r="M267" s="605">
        <f t="shared" si="13"/>
        <v>0</v>
      </c>
      <c r="N267" s="606"/>
      <c r="O267" s="165">
        <f>IF(E267="",0,DSUM('2.1_Categoría 2 Balears'!$E$17:$J$39,"emissions",'4.1_Resultados Balears'!AA$53:AA267)+DSUM('2.1_Categoría 2 Balears'!$E$47:$K$67,"emissions",'4.1_Resultados Balears'!AA$53:AA267)-SUM(O$54:O266))</f>
        <v>0</v>
      </c>
      <c r="P267" s="165">
        <f>IF(E267="",0,DSUM('2.1_Categoría 2 Balears'!$E$75:$J$95,"emissions",'4.1_Resultados Balears'!AA$53:AA267)-SUM(P$54:P266))</f>
        <v>0</v>
      </c>
      <c r="Q267" s="605">
        <f t="shared" si="14"/>
        <v>0</v>
      </c>
      <c r="R267" s="606"/>
      <c r="S267" s="606">
        <f t="shared" si="15"/>
        <v>0</v>
      </c>
      <c r="T267" s="606"/>
      <c r="U267" s="606"/>
      <c r="AA267" s="47" t="str">
        <f t="shared" si="12"/>
        <v>=</v>
      </c>
    </row>
    <row r="268" spans="1:27" x14ac:dyDescent="0.3">
      <c r="A268" s="108"/>
      <c r="E268" s="107" t="str">
        <f>IF(Dades!E1056="","",Dades!E1056)</f>
        <v/>
      </c>
      <c r="F268" s="165">
        <f>IF(E268="",0,Dades!J1056)</f>
        <v>0</v>
      </c>
      <c r="G268" s="165">
        <f>IF(E268="",0,Dades!N1056+Dades!R1056+Dades!V1056)</f>
        <v>0</v>
      </c>
      <c r="H268" s="165">
        <f>IF(E268="",0,Dades!Z1056)</f>
        <v>0</v>
      </c>
      <c r="I268" s="605">
        <f>IF(E268="",0,(DSUM('1.4_Emisiones fugitivas'!$E$14:$O$36,"emissions",'4.1_Resultados Balears'!AA$53:AA268)+DSUM('1.4_Emisiones fugitivas'!$E$48:$N$58,"emissions",'4.1_Resultados Balears'!AA$53:AA268))-SUM(I$54:I267))</f>
        <v>0</v>
      </c>
      <c r="J268" s="605"/>
      <c r="K268" s="605">
        <f>IF(E268="",0,Dades!AD1056)</f>
        <v>0</v>
      </c>
      <c r="L268" s="605"/>
      <c r="M268" s="605">
        <f t="shared" si="13"/>
        <v>0</v>
      </c>
      <c r="N268" s="606"/>
      <c r="O268" s="165">
        <f>IF(E268="",0,DSUM('2.1_Categoría 2 Balears'!$E$17:$J$39,"emissions",'4.1_Resultados Balears'!AA$53:AA268)+DSUM('2.1_Categoría 2 Balears'!$E$47:$K$67,"emissions",'4.1_Resultados Balears'!AA$53:AA268)-SUM(O$54:O267))</f>
        <v>0</v>
      </c>
      <c r="P268" s="165">
        <f>IF(E268="",0,DSUM('2.1_Categoría 2 Balears'!$E$75:$J$95,"emissions",'4.1_Resultados Balears'!AA$53:AA268)-SUM(P$54:P267))</f>
        <v>0</v>
      </c>
      <c r="Q268" s="605">
        <f t="shared" si="14"/>
        <v>0</v>
      </c>
      <c r="R268" s="606"/>
      <c r="S268" s="606">
        <f t="shared" si="15"/>
        <v>0</v>
      </c>
      <c r="T268" s="606"/>
      <c r="U268" s="606"/>
      <c r="AA268" s="47" t="str">
        <f t="shared" si="12"/>
        <v>=</v>
      </c>
    </row>
    <row r="269" spans="1:27" x14ac:dyDescent="0.3">
      <c r="A269" s="108"/>
      <c r="E269" s="107" t="str">
        <f>IF(Dades!E1057="","",Dades!E1057)</f>
        <v/>
      </c>
      <c r="F269" s="165">
        <f>IF(E269="",0,Dades!J1057)</f>
        <v>0</v>
      </c>
      <c r="G269" s="165">
        <f>IF(E269="",0,Dades!N1057+Dades!R1057+Dades!V1057)</f>
        <v>0</v>
      </c>
      <c r="H269" s="165">
        <f>IF(E269="",0,Dades!Z1057)</f>
        <v>0</v>
      </c>
      <c r="I269" s="605">
        <f>IF(E269="",0,(DSUM('1.4_Emisiones fugitivas'!$E$14:$O$36,"emissions",'4.1_Resultados Balears'!AA$53:AA269)+DSUM('1.4_Emisiones fugitivas'!$E$48:$N$58,"emissions",'4.1_Resultados Balears'!AA$53:AA269))-SUM(I$54:I268))</f>
        <v>0</v>
      </c>
      <c r="J269" s="605"/>
      <c r="K269" s="605">
        <f>IF(E269="",0,Dades!AD1057)</f>
        <v>0</v>
      </c>
      <c r="L269" s="605"/>
      <c r="M269" s="605">
        <f t="shared" si="13"/>
        <v>0</v>
      </c>
      <c r="N269" s="606"/>
      <c r="O269" s="165">
        <f>IF(E269="",0,DSUM('2.1_Categoría 2 Balears'!$E$17:$J$39,"emissions",'4.1_Resultados Balears'!AA$53:AA269)+DSUM('2.1_Categoría 2 Balears'!$E$47:$K$67,"emissions",'4.1_Resultados Balears'!AA$53:AA269)-SUM(O$54:O268))</f>
        <v>0</v>
      </c>
      <c r="P269" s="165">
        <f>IF(E269="",0,DSUM('2.1_Categoría 2 Balears'!$E$75:$J$95,"emissions",'4.1_Resultados Balears'!AA$53:AA269)-SUM(P$54:P268))</f>
        <v>0</v>
      </c>
      <c r="Q269" s="605">
        <f t="shared" si="14"/>
        <v>0</v>
      </c>
      <c r="R269" s="606"/>
      <c r="S269" s="606">
        <f t="shared" si="15"/>
        <v>0</v>
      </c>
      <c r="T269" s="606"/>
      <c r="U269" s="606"/>
      <c r="AA269" s="47" t="str">
        <f t="shared" si="12"/>
        <v>=</v>
      </c>
    </row>
    <row r="270" spans="1:27" x14ac:dyDescent="0.3">
      <c r="A270" s="108"/>
      <c r="E270" s="107" t="str">
        <f>IF(Dades!E1058="","",Dades!E1058)</f>
        <v/>
      </c>
      <c r="F270" s="165">
        <f>IF(E270="",0,Dades!J1058)</f>
        <v>0</v>
      </c>
      <c r="G270" s="165">
        <f>IF(E270="",0,Dades!N1058+Dades!R1058+Dades!V1058)</f>
        <v>0</v>
      </c>
      <c r="H270" s="165">
        <f>IF(E270="",0,Dades!Z1058)</f>
        <v>0</v>
      </c>
      <c r="I270" s="605">
        <f>IF(E270="",0,(DSUM('1.4_Emisiones fugitivas'!$E$14:$O$36,"emissions",'4.1_Resultados Balears'!AA$53:AA270)+DSUM('1.4_Emisiones fugitivas'!$E$48:$N$58,"emissions",'4.1_Resultados Balears'!AA$53:AA270))-SUM(I$54:I269))</f>
        <v>0</v>
      </c>
      <c r="J270" s="605"/>
      <c r="K270" s="605">
        <f>IF(E270="",0,Dades!AD1058)</f>
        <v>0</v>
      </c>
      <c r="L270" s="605"/>
      <c r="M270" s="605">
        <f t="shared" si="13"/>
        <v>0</v>
      </c>
      <c r="N270" s="606"/>
      <c r="O270" s="165">
        <f>IF(E270="",0,DSUM('2.1_Categoría 2 Balears'!$E$17:$J$39,"emissions",'4.1_Resultados Balears'!AA$53:AA270)+DSUM('2.1_Categoría 2 Balears'!$E$47:$K$67,"emissions",'4.1_Resultados Balears'!AA$53:AA270)-SUM(O$54:O269))</f>
        <v>0</v>
      </c>
      <c r="P270" s="165">
        <f>IF(E270="",0,DSUM('2.1_Categoría 2 Balears'!$E$75:$J$95,"emissions",'4.1_Resultados Balears'!AA$53:AA270)-SUM(P$54:P269))</f>
        <v>0</v>
      </c>
      <c r="Q270" s="605">
        <f t="shared" si="14"/>
        <v>0</v>
      </c>
      <c r="R270" s="606"/>
      <c r="S270" s="606">
        <f t="shared" si="15"/>
        <v>0</v>
      </c>
      <c r="T270" s="606"/>
      <c r="U270" s="606"/>
      <c r="AA270" s="47" t="str">
        <f t="shared" si="12"/>
        <v>=</v>
      </c>
    </row>
    <row r="271" spans="1:27" x14ac:dyDescent="0.3">
      <c r="A271" s="108"/>
      <c r="E271" s="107" t="str">
        <f>IF(Dades!E1059="","",Dades!E1059)</f>
        <v/>
      </c>
      <c r="F271" s="165">
        <f>IF(E271="",0,Dades!J1059)</f>
        <v>0</v>
      </c>
      <c r="G271" s="165">
        <f>IF(E271="",0,Dades!N1059+Dades!R1059+Dades!V1059)</f>
        <v>0</v>
      </c>
      <c r="H271" s="165">
        <f>IF(E271="",0,Dades!Z1059)</f>
        <v>0</v>
      </c>
      <c r="I271" s="605">
        <f>IF(E271="",0,(DSUM('1.4_Emisiones fugitivas'!$E$14:$O$36,"emissions",'4.1_Resultados Balears'!AA$53:AA271)+DSUM('1.4_Emisiones fugitivas'!$E$48:$N$58,"emissions",'4.1_Resultados Balears'!AA$53:AA271))-SUM(I$54:I270))</f>
        <v>0</v>
      </c>
      <c r="J271" s="605"/>
      <c r="K271" s="605">
        <f>IF(E271="",0,Dades!AD1059)</f>
        <v>0</v>
      </c>
      <c r="L271" s="605"/>
      <c r="M271" s="605">
        <f t="shared" si="13"/>
        <v>0</v>
      </c>
      <c r="N271" s="606"/>
      <c r="O271" s="165">
        <f>IF(E271="",0,DSUM('2.1_Categoría 2 Balears'!$E$17:$J$39,"emissions",'4.1_Resultados Balears'!AA$53:AA271)+DSUM('2.1_Categoría 2 Balears'!$E$47:$K$67,"emissions",'4.1_Resultados Balears'!AA$53:AA271)-SUM(O$54:O270))</f>
        <v>0</v>
      </c>
      <c r="P271" s="165">
        <f>IF(E271="",0,DSUM('2.1_Categoría 2 Balears'!$E$75:$J$95,"emissions",'4.1_Resultados Balears'!AA$53:AA271)-SUM(P$54:P270))</f>
        <v>0</v>
      </c>
      <c r="Q271" s="605">
        <f t="shared" si="14"/>
        <v>0</v>
      </c>
      <c r="R271" s="606"/>
      <c r="S271" s="606">
        <f t="shared" si="15"/>
        <v>0</v>
      </c>
      <c r="T271" s="606"/>
      <c r="U271" s="606"/>
      <c r="AA271" s="47" t="str">
        <f t="shared" si="12"/>
        <v>=</v>
      </c>
    </row>
    <row r="272" spans="1:27" x14ac:dyDescent="0.3">
      <c r="A272" s="108"/>
      <c r="E272" s="107" t="str">
        <f>IF(Dades!E1060="","",Dades!E1060)</f>
        <v/>
      </c>
      <c r="F272" s="165">
        <f>IF(E272="",0,Dades!J1060)</f>
        <v>0</v>
      </c>
      <c r="G272" s="165">
        <f>IF(E272="",0,Dades!N1060+Dades!R1060+Dades!V1060)</f>
        <v>0</v>
      </c>
      <c r="H272" s="165">
        <f>IF(E272="",0,Dades!Z1060)</f>
        <v>0</v>
      </c>
      <c r="I272" s="605">
        <f>IF(E272="",0,(DSUM('1.4_Emisiones fugitivas'!$E$14:$O$36,"emissions",'4.1_Resultados Balears'!AA$53:AA272)+DSUM('1.4_Emisiones fugitivas'!$E$48:$N$58,"emissions",'4.1_Resultados Balears'!AA$53:AA272))-SUM(I$54:I271))</f>
        <v>0</v>
      </c>
      <c r="J272" s="605"/>
      <c r="K272" s="605">
        <f>IF(E272="",0,Dades!AD1060)</f>
        <v>0</v>
      </c>
      <c r="L272" s="605"/>
      <c r="M272" s="605">
        <f t="shared" si="13"/>
        <v>0</v>
      </c>
      <c r="N272" s="606"/>
      <c r="O272" s="165">
        <f>IF(E272="",0,DSUM('2.1_Categoría 2 Balears'!$E$17:$J$39,"emissions",'4.1_Resultados Balears'!AA$53:AA272)+DSUM('2.1_Categoría 2 Balears'!$E$47:$K$67,"emissions",'4.1_Resultados Balears'!AA$53:AA272)-SUM(O$54:O271))</f>
        <v>0</v>
      </c>
      <c r="P272" s="165">
        <f>IF(E272="",0,DSUM('2.1_Categoría 2 Balears'!$E$75:$J$95,"emissions",'4.1_Resultados Balears'!AA$53:AA272)-SUM(P$54:P271))</f>
        <v>0</v>
      </c>
      <c r="Q272" s="605">
        <f t="shared" si="14"/>
        <v>0</v>
      </c>
      <c r="R272" s="606"/>
      <c r="S272" s="606">
        <f t="shared" si="15"/>
        <v>0</v>
      </c>
      <c r="T272" s="606"/>
      <c r="U272" s="606"/>
      <c r="AA272" s="47" t="str">
        <f t="shared" si="12"/>
        <v>=</v>
      </c>
    </row>
    <row r="273" spans="1:27" x14ac:dyDescent="0.3">
      <c r="A273" s="108"/>
      <c r="E273" s="107" t="str">
        <f>IF(Dades!E1061="","",Dades!E1061)</f>
        <v/>
      </c>
      <c r="F273" s="165">
        <f>IF(E273="",0,Dades!J1061)</f>
        <v>0</v>
      </c>
      <c r="G273" s="165">
        <f>IF(E273="",0,Dades!N1061+Dades!R1061+Dades!V1061)</f>
        <v>0</v>
      </c>
      <c r="H273" s="165">
        <f>IF(E273="",0,Dades!Z1061)</f>
        <v>0</v>
      </c>
      <c r="I273" s="605">
        <f>IF(E273="",0,(DSUM('1.4_Emisiones fugitivas'!$E$14:$O$36,"emissions",'4.1_Resultados Balears'!AA$53:AA273)+DSUM('1.4_Emisiones fugitivas'!$E$48:$N$58,"emissions",'4.1_Resultados Balears'!AA$53:AA273))-SUM(I$54:I272))</f>
        <v>0</v>
      </c>
      <c r="J273" s="605"/>
      <c r="K273" s="605">
        <f>IF(E273="",0,Dades!AD1061)</f>
        <v>0</v>
      </c>
      <c r="L273" s="605"/>
      <c r="M273" s="605">
        <f t="shared" si="13"/>
        <v>0</v>
      </c>
      <c r="N273" s="606"/>
      <c r="O273" s="165">
        <f>IF(E273="",0,DSUM('2.1_Categoría 2 Balears'!$E$17:$J$39,"emissions",'4.1_Resultados Balears'!AA$53:AA273)+DSUM('2.1_Categoría 2 Balears'!$E$47:$K$67,"emissions",'4.1_Resultados Balears'!AA$53:AA273)-SUM(O$54:O272))</f>
        <v>0</v>
      </c>
      <c r="P273" s="165">
        <f>IF(E273="",0,DSUM('2.1_Categoría 2 Balears'!$E$75:$J$95,"emissions",'4.1_Resultados Balears'!AA$53:AA273)-SUM(P$54:P272))</f>
        <v>0</v>
      </c>
      <c r="Q273" s="605">
        <f t="shared" si="14"/>
        <v>0</v>
      </c>
      <c r="R273" s="606"/>
      <c r="S273" s="606">
        <f t="shared" si="15"/>
        <v>0</v>
      </c>
      <c r="T273" s="606"/>
      <c r="U273" s="606"/>
      <c r="AA273" s="47" t="str">
        <f t="shared" si="12"/>
        <v>=</v>
      </c>
    </row>
    <row r="274" spans="1:27" x14ac:dyDescent="0.3">
      <c r="A274" s="108"/>
      <c r="E274" s="107" t="str">
        <f>IF(Dades!E1062="","",Dades!E1062)</f>
        <v/>
      </c>
      <c r="F274" s="165">
        <f>IF(E274="",0,Dades!J1062)</f>
        <v>0</v>
      </c>
      <c r="G274" s="165">
        <f>IF(E274="",0,Dades!N1062+Dades!R1062+Dades!V1062)</f>
        <v>0</v>
      </c>
      <c r="H274" s="165">
        <f>IF(E274="",0,Dades!Z1062)</f>
        <v>0</v>
      </c>
      <c r="I274" s="605">
        <f>IF(E274="",0,(DSUM('1.4_Emisiones fugitivas'!$E$14:$O$36,"emissions",'4.1_Resultados Balears'!AA$53:AA274)+DSUM('1.4_Emisiones fugitivas'!$E$48:$N$58,"emissions",'4.1_Resultados Balears'!AA$53:AA274))-SUM(I$54:I273))</f>
        <v>0</v>
      </c>
      <c r="J274" s="605"/>
      <c r="K274" s="605">
        <f>IF(E274="",0,Dades!AD1062)</f>
        <v>0</v>
      </c>
      <c r="L274" s="605"/>
      <c r="M274" s="605">
        <f t="shared" si="13"/>
        <v>0</v>
      </c>
      <c r="N274" s="606"/>
      <c r="O274" s="165">
        <f>IF(E274="",0,DSUM('2.1_Categoría 2 Balears'!$E$17:$J$39,"emissions",'4.1_Resultados Balears'!AA$53:AA274)+DSUM('2.1_Categoría 2 Balears'!$E$47:$K$67,"emissions",'4.1_Resultados Balears'!AA$53:AA274)-SUM(O$54:O273))</f>
        <v>0</v>
      </c>
      <c r="P274" s="165">
        <f>IF(E274="",0,DSUM('2.1_Categoría 2 Balears'!$E$75:$J$95,"emissions",'4.1_Resultados Balears'!AA$53:AA274)-SUM(P$54:P273))</f>
        <v>0</v>
      </c>
      <c r="Q274" s="605">
        <f t="shared" si="14"/>
        <v>0</v>
      </c>
      <c r="R274" s="606"/>
      <c r="S274" s="606">
        <f t="shared" si="15"/>
        <v>0</v>
      </c>
      <c r="T274" s="606"/>
      <c r="U274" s="606"/>
      <c r="AA274" s="47" t="str">
        <f t="shared" si="12"/>
        <v>=</v>
      </c>
    </row>
    <row r="275" spans="1:27" x14ac:dyDescent="0.3">
      <c r="A275" s="108"/>
      <c r="E275" s="107" t="str">
        <f>IF(Dades!E1063="","",Dades!E1063)</f>
        <v/>
      </c>
      <c r="F275" s="165">
        <f>IF(E275="",0,Dades!J1063)</f>
        <v>0</v>
      </c>
      <c r="G275" s="165">
        <f>IF(E275="",0,Dades!N1063+Dades!R1063+Dades!V1063)</f>
        <v>0</v>
      </c>
      <c r="H275" s="165">
        <f>IF(E275="",0,Dades!Z1063)</f>
        <v>0</v>
      </c>
      <c r="I275" s="605">
        <f>IF(E275="",0,(DSUM('1.4_Emisiones fugitivas'!$E$14:$O$36,"emissions",'4.1_Resultados Balears'!AA$53:AA275)+DSUM('1.4_Emisiones fugitivas'!$E$48:$N$58,"emissions",'4.1_Resultados Balears'!AA$53:AA275))-SUM(I$54:I274))</f>
        <v>0</v>
      </c>
      <c r="J275" s="605"/>
      <c r="K275" s="605">
        <f>IF(E275="",0,Dades!AD1063)</f>
        <v>0</v>
      </c>
      <c r="L275" s="605"/>
      <c r="M275" s="605">
        <f t="shared" si="13"/>
        <v>0</v>
      </c>
      <c r="N275" s="606"/>
      <c r="O275" s="165">
        <f>IF(E275="",0,DSUM('2.1_Categoría 2 Balears'!$E$17:$J$39,"emissions",'4.1_Resultados Balears'!AA$53:AA275)+DSUM('2.1_Categoría 2 Balears'!$E$47:$K$67,"emissions",'4.1_Resultados Balears'!AA$53:AA275)-SUM(O$54:O274))</f>
        <v>0</v>
      </c>
      <c r="P275" s="165">
        <f>IF(E275="",0,DSUM('2.1_Categoría 2 Balears'!$E$75:$J$95,"emissions",'4.1_Resultados Balears'!AA$53:AA275)-SUM(P$54:P274))</f>
        <v>0</v>
      </c>
      <c r="Q275" s="605">
        <f t="shared" si="14"/>
        <v>0</v>
      </c>
      <c r="R275" s="606"/>
      <c r="S275" s="606">
        <f t="shared" si="15"/>
        <v>0</v>
      </c>
      <c r="T275" s="606"/>
      <c r="U275" s="606"/>
      <c r="AA275" s="47" t="str">
        <f t="shared" si="12"/>
        <v>=</v>
      </c>
    </row>
    <row r="276" spans="1:27" x14ac:dyDescent="0.3">
      <c r="A276" s="108"/>
      <c r="E276" s="107" t="str">
        <f>IF(Dades!E1064="","",Dades!E1064)</f>
        <v/>
      </c>
      <c r="F276" s="165">
        <f>IF(E276="",0,Dades!J1064)</f>
        <v>0</v>
      </c>
      <c r="G276" s="165">
        <f>IF(E276="",0,Dades!N1064+Dades!R1064+Dades!V1064)</f>
        <v>0</v>
      </c>
      <c r="H276" s="165">
        <f>IF(E276="",0,Dades!Z1064)</f>
        <v>0</v>
      </c>
      <c r="I276" s="605">
        <f>IF(E276="",0,(DSUM('1.4_Emisiones fugitivas'!$E$14:$O$36,"emissions",'4.1_Resultados Balears'!AA$53:AA276)+DSUM('1.4_Emisiones fugitivas'!$E$48:$N$58,"emissions",'4.1_Resultados Balears'!AA$53:AA276))-SUM(I$54:I275))</f>
        <v>0</v>
      </c>
      <c r="J276" s="605"/>
      <c r="K276" s="605">
        <f>IF(E276="",0,Dades!AD1064)</f>
        <v>0</v>
      </c>
      <c r="L276" s="605"/>
      <c r="M276" s="605">
        <f t="shared" si="13"/>
        <v>0</v>
      </c>
      <c r="N276" s="606"/>
      <c r="O276" s="165">
        <f>IF(E276="",0,DSUM('2.1_Categoría 2 Balears'!$E$17:$J$39,"emissions",'4.1_Resultados Balears'!AA$53:AA276)+DSUM('2.1_Categoría 2 Balears'!$E$47:$K$67,"emissions",'4.1_Resultados Balears'!AA$53:AA276)-SUM(O$54:O275))</f>
        <v>0</v>
      </c>
      <c r="P276" s="165">
        <f>IF(E276="",0,DSUM('2.1_Categoría 2 Balears'!$E$75:$J$95,"emissions",'4.1_Resultados Balears'!AA$53:AA276)-SUM(P$54:P275))</f>
        <v>0</v>
      </c>
      <c r="Q276" s="605">
        <f t="shared" si="14"/>
        <v>0</v>
      </c>
      <c r="R276" s="606"/>
      <c r="S276" s="606">
        <f t="shared" si="15"/>
        <v>0</v>
      </c>
      <c r="T276" s="606"/>
      <c r="U276" s="606"/>
      <c r="AA276" s="47" t="str">
        <f t="shared" si="12"/>
        <v>=</v>
      </c>
    </row>
    <row r="277" spans="1:27" x14ac:dyDescent="0.3">
      <c r="A277" s="108"/>
      <c r="E277" s="107" t="str">
        <f>IF(Dades!E1065="","",Dades!E1065)</f>
        <v/>
      </c>
      <c r="F277" s="165">
        <f>IF(E277="",0,Dades!J1065)</f>
        <v>0</v>
      </c>
      <c r="G277" s="165">
        <f>IF(E277="",0,Dades!N1065+Dades!R1065+Dades!V1065)</f>
        <v>0</v>
      </c>
      <c r="H277" s="165">
        <f>IF(E277="",0,Dades!Z1065)</f>
        <v>0</v>
      </c>
      <c r="I277" s="605">
        <f>IF(E277="",0,(DSUM('1.4_Emisiones fugitivas'!$E$14:$O$36,"emissions",'4.1_Resultados Balears'!AA$53:AA277)+DSUM('1.4_Emisiones fugitivas'!$E$48:$N$58,"emissions",'4.1_Resultados Balears'!AA$53:AA277))-SUM(I$54:I276))</f>
        <v>0</v>
      </c>
      <c r="J277" s="605"/>
      <c r="K277" s="605">
        <f>IF(E277="",0,Dades!AD1065)</f>
        <v>0</v>
      </c>
      <c r="L277" s="605"/>
      <c r="M277" s="605">
        <f t="shared" si="13"/>
        <v>0</v>
      </c>
      <c r="N277" s="606"/>
      <c r="O277" s="165">
        <f>IF(E277="",0,DSUM('2.1_Categoría 2 Balears'!$E$17:$J$39,"emissions",'4.1_Resultados Balears'!AA$53:AA277)+DSUM('2.1_Categoría 2 Balears'!$E$47:$K$67,"emissions",'4.1_Resultados Balears'!AA$53:AA277)-SUM(O$54:O276))</f>
        <v>0</v>
      </c>
      <c r="P277" s="165">
        <f>IF(E277="",0,DSUM('2.1_Categoría 2 Balears'!$E$75:$J$95,"emissions",'4.1_Resultados Balears'!AA$53:AA277)-SUM(P$54:P276))</f>
        <v>0</v>
      </c>
      <c r="Q277" s="605">
        <f t="shared" si="14"/>
        <v>0</v>
      </c>
      <c r="R277" s="606"/>
      <c r="S277" s="606">
        <f t="shared" si="15"/>
        <v>0</v>
      </c>
      <c r="T277" s="606"/>
      <c r="U277" s="606"/>
      <c r="AA277" s="47" t="str">
        <f t="shared" si="12"/>
        <v>=</v>
      </c>
    </row>
    <row r="278" spans="1:27" x14ac:dyDescent="0.3">
      <c r="A278" s="108"/>
      <c r="E278" s="107" t="str">
        <f>IF(Dades!E1066="","",Dades!E1066)</f>
        <v/>
      </c>
      <c r="F278" s="165">
        <f>IF(E278="",0,Dades!J1066)</f>
        <v>0</v>
      </c>
      <c r="G278" s="165">
        <f>IF(E278="",0,Dades!N1066+Dades!R1066+Dades!V1066)</f>
        <v>0</v>
      </c>
      <c r="H278" s="165">
        <f>IF(E278="",0,Dades!Z1066)</f>
        <v>0</v>
      </c>
      <c r="I278" s="605">
        <f>IF(E278="",0,(DSUM('1.4_Emisiones fugitivas'!$E$14:$O$36,"emissions",'4.1_Resultados Balears'!AA$53:AA278)+DSUM('1.4_Emisiones fugitivas'!$E$48:$N$58,"emissions",'4.1_Resultados Balears'!AA$53:AA278))-SUM(I$54:I277))</f>
        <v>0</v>
      </c>
      <c r="J278" s="605"/>
      <c r="K278" s="605">
        <f>IF(E278="",0,Dades!AD1066)</f>
        <v>0</v>
      </c>
      <c r="L278" s="605"/>
      <c r="M278" s="605">
        <f t="shared" si="13"/>
        <v>0</v>
      </c>
      <c r="N278" s="606"/>
      <c r="O278" s="165">
        <f>IF(E278="",0,DSUM('2.1_Categoría 2 Balears'!$E$17:$J$39,"emissions",'4.1_Resultados Balears'!AA$53:AA278)+DSUM('2.1_Categoría 2 Balears'!$E$47:$K$67,"emissions",'4.1_Resultados Balears'!AA$53:AA278)-SUM(O$54:O277))</f>
        <v>0</v>
      </c>
      <c r="P278" s="165">
        <f>IF(E278="",0,DSUM('2.1_Categoría 2 Balears'!$E$75:$J$95,"emissions",'4.1_Resultados Balears'!AA$53:AA278)-SUM(P$54:P277))</f>
        <v>0</v>
      </c>
      <c r="Q278" s="605">
        <f t="shared" si="14"/>
        <v>0</v>
      </c>
      <c r="R278" s="606"/>
      <c r="S278" s="606">
        <f t="shared" si="15"/>
        <v>0</v>
      </c>
      <c r="T278" s="606"/>
      <c r="U278" s="606"/>
      <c r="AA278" s="47" t="str">
        <f t="shared" si="12"/>
        <v>=</v>
      </c>
    </row>
    <row r="279" spans="1:27" x14ac:dyDescent="0.3">
      <c r="A279" s="108"/>
      <c r="E279" s="107" t="str">
        <f>IF(Dades!E1067="","",Dades!E1067)</f>
        <v/>
      </c>
      <c r="F279" s="165">
        <f>IF(E279="",0,Dades!J1067)</f>
        <v>0</v>
      </c>
      <c r="G279" s="165">
        <f>IF(E279="",0,Dades!N1067+Dades!R1067+Dades!V1067)</f>
        <v>0</v>
      </c>
      <c r="H279" s="165">
        <f>IF(E279="",0,Dades!Z1067)</f>
        <v>0</v>
      </c>
      <c r="I279" s="605">
        <f>IF(E279="",0,(DSUM('1.4_Emisiones fugitivas'!$E$14:$O$36,"emissions",'4.1_Resultados Balears'!AA$53:AA279)+DSUM('1.4_Emisiones fugitivas'!$E$48:$N$58,"emissions",'4.1_Resultados Balears'!AA$53:AA279))-SUM(I$54:I278))</f>
        <v>0</v>
      </c>
      <c r="J279" s="605"/>
      <c r="K279" s="605">
        <f>IF(E279="",0,Dades!AD1067)</f>
        <v>0</v>
      </c>
      <c r="L279" s="605"/>
      <c r="M279" s="605">
        <f t="shared" si="13"/>
        <v>0</v>
      </c>
      <c r="N279" s="606"/>
      <c r="O279" s="165">
        <f>IF(E279="",0,DSUM('2.1_Categoría 2 Balears'!$E$17:$J$39,"emissions",'4.1_Resultados Balears'!AA$53:AA279)+DSUM('2.1_Categoría 2 Balears'!$E$47:$K$67,"emissions",'4.1_Resultados Balears'!AA$53:AA279)-SUM(O$54:O278))</f>
        <v>0</v>
      </c>
      <c r="P279" s="165">
        <f>IF(E279="",0,DSUM('2.1_Categoría 2 Balears'!$E$75:$J$95,"emissions",'4.1_Resultados Balears'!AA$53:AA279)-SUM(P$54:P278))</f>
        <v>0</v>
      </c>
      <c r="Q279" s="605">
        <f t="shared" si="14"/>
        <v>0</v>
      </c>
      <c r="R279" s="606"/>
      <c r="S279" s="606">
        <f t="shared" si="15"/>
        <v>0</v>
      </c>
      <c r="T279" s="606"/>
      <c r="U279" s="606"/>
      <c r="AA279" s="47" t="str">
        <f t="shared" si="12"/>
        <v>=</v>
      </c>
    </row>
    <row r="280" spans="1:27" x14ac:dyDescent="0.3">
      <c r="A280" s="108"/>
      <c r="E280" s="107" t="str">
        <f>IF(Dades!E1068="","",Dades!E1068)</f>
        <v/>
      </c>
      <c r="F280" s="165">
        <f>IF(E280="",0,Dades!J1068)</f>
        <v>0</v>
      </c>
      <c r="G280" s="165">
        <f>IF(E280="",0,Dades!N1068+Dades!R1068+Dades!V1068)</f>
        <v>0</v>
      </c>
      <c r="H280" s="165">
        <f>IF(E280="",0,Dades!Z1068)</f>
        <v>0</v>
      </c>
      <c r="I280" s="605">
        <f>IF(E280="",0,(DSUM('1.4_Emisiones fugitivas'!$E$14:$O$36,"emissions",'4.1_Resultados Balears'!AA$53:AA280)+DSUM('1.4_Emisiones fugitivas'!$E$48:$N$58,"emissions",'4.1_Resultados Balears'!AA$53:AA280))-SUM(I$54:I279))</f>
        <v>0</v>
      </c>
      <c r="J280" s="605"/>
      <c r="K280" s="605">
        <f>IF(E280="",0,Dades!AD1068)</f>
        <v>0</v>
      </c>
      <c r="L280" s="605"/>
      <c r="M280" s="605">
        <f t="shared" si="13"/>
        <v>0</v>
      </c>
      <c r="N280" s="606"/>
      <c r="O280" s="165">
        <f>IF(E280="",0,DSUM('2.1_Categoría 2 Balears'!$E$17:$J$39,"emissions",'4.1_Resultados Balears'!AA$53:AA280)+DSUM('2.1_Categoría 2 Balears'!$E$47:$K$67,"emissions",'4.1_Resultados Balears'!AA$53:AA280)-SUM(O$54:O279))</f>
        <v>0</v>
      </c>
      <c r="P280" s="165">
        <f>IF(E280="",0,DSUM('2.1_Categoría 2 Balears'!$E$75:$J$95,"emissions",'4.1_Resultados Balears'!AA$53:AA280)-SUM(P$54:P279))</f>
        <v>0</v>
      </c>
      <c r="Q280" s="605">
        <f t="shared" si="14"/>
        <v>0</v>
      </c>
      <c r="R280" s="606"/>
      <c r="S280" s="606">
        <f t="shared" si="15"/>
        <v>0</v>
      </c>
      <c r="T280" s="606"/>
      <c r="U280" s="606"/>
      <c r="AA280" s="47" t="str">
        <f t="shared" si="12"/>
        <v>=</v>
      </c>
    </row>
    <row r="281" spans="1:27" x14ac:dyDescent="0.3">
      <c r="A281" s="108"/>
      <c r="E281" s="107" t="str">
        <f>IF(Dades!E1069="","",Dades!E1069)</f>
        <v/>
      </c>
      <c r="F281" s="165">
        <f>IF(E281="",0,Dades!J1069)</f>
        <v>0</v>
      </c>
      <c r="G281" s="165">
        <f>IF(E281="",0,Dades!N1069+Dades!R1069+Dades!V1069)</f>
        <v>0</v>
      </c>
      <c r="H281" s="165">
        <f>IF(E281="",0,Dades!Z1069)</f>
        <v>0</v>
      </c>
      <c r="I281" s="605">
        <f>IF(E281="",0,(DSUM('1.4_Emisiones fugitivas'!$E$14:$O$36,"emissions",'4.1_Resultados Balears'!AA$53:AA281)+DSUM('1.4_Emisiones fugitivas'!$E$48:$N$58,"emissions",'4.1_Resultados Balears'!AA$53:AA281))-SUM(I$54:I280))</f>
        <v>0</v>
      </c>
      <c r="J281" s="605"/>
      <c r="K281" s="605">
        <f>IF(E281="",0,Dades!AD1069)</f>
        <v>0</v>
      </c>
      <c r="L281" s="605"/>
      <c r="M281" s="605">
        <f t="shared" si="13"/>
        <v>0</v>
      </c>
      <c r="N281" s="606"/>
      <c r="O281" s="165">
        <f>IF(E281="",0,DSUM('2.1_Categoría 2 Balears'!$E$17:$J$39,"emissions",'4.1_Resultados Balears'!AA$53:AA281)+DSUM('2.1_Categoría 2 Balears'!$E$47:$K$67,"emissions",'4.1_Resultados Balears'!AA$53:AA281)-SUM(O$54:O280))</f>
        <v>0</v>
      </c>
      <c r="P281" s="165">
        <f>IF(E281="",0,DSUM('2.1_Categoría 2 Balears'!$E$75:$J$95,"emissions",'4.1_Resultados Balears'!AA$53:AA281)-SUM(P$54:P280))</f>
        <v>0</v>
      </c>
      <c r="Q281" s="605">
        <f t="shared" si="14"/>
        <v>0</v>
      </c>
      <c r="R281" s="606"/>
      <c r="S281" s="606">
        <f t="shared" si="15"/>
        <v>0</v>
      </c>
      <c r="T281" s="606"/>
      <c r="U281" s="606"/>
      <c r="AA281" s="47" t="str">
        <f t="shared" si="12"/>
        <v>=</v>
      </c>
    </row>
    <row r="282" spans="1:27" x14ac:dyDescent="0.3">
      <c r="A282" s="108"/>
      <c r="E282" s="107" t="str">
        <f>IF(Dades!E1070="","",Dades!E1070)</f>
        <v/>
      </c>
      <c r="F282" s="165">
        <f>IF(E282="",0,Dades!J1070)</f>
        <v>0</v>
      </c>
      <c r="G282" s="165">
        <f>IF(E282="",0,Dades!N1070+Dades!R1070+Dades!V1070)</f>
        <v>0</v>
      </c>
      <c r="H282" s="165">
        <f>IF(E282="",0,Dades!Z1070)</f>
        <v>0</v>
      </c>
      <c r="I282" s="605">
        <f>IF(E282="",0,(DSUM('1.4_Emisiones fugitivas'!$E$14:$O$36,"emissions",'4.1_Resultados Balears'!AA$53:AA282)+DSUM('1.4_Emisiones fugitivas'!$E$48:$N$58,"emissions",'4.1_Resultados Balears'!AA$53:AA282))-SUM(I$54:I281))</f>
        <v>0</v>
      </c>
      <c r="J282" s="605"/>
      <c r="K282" s="605">
        <f>IF(E282="",0,Dades!AD1070)</f>
        <v>0</v>
      </c>
      <c r="L282" s="605"/>
      <c r="M282" s="605">
        <f t="shared" si="13"/>
        <v>0</v>
      </c>
      <c r="N282" s="606"/>
      <c r="O282" s="165">
        <f>IF(E282="",0,DSUM('2.1_Categoría 2 Balears'!$E$17:$J$39,"emissions",'4.1_Resultados Balears'!AA$53:AA282)+DSUM('2.1_Categoría 2 Balears'!$E$47:$K$67,"emissions",'4.1_Resultados Balears'!AA$53:AA282)-SUM(O$54:O281))</f>
        <v>0</v>
      </c>
      <c r="P282" s="165">
        <f>IF(E282="",0,DSUM('2.1_Categoría 2 Balears'!$E$75:$J$95,"emissions",'4.1_Resultados Balears'!AA$53:AA282)-SUM(P$54:P281))</f>
        <v>0</v>
      </c>
      <c r="Q282" s="605">
        <f t="shared" si="14"/>
        <v>0</v>
      </c>
      <c r="R282" s="606"/>
      <c r="S282" s="606">
        <f t="shared" si="15"/>
        <v>0</v>
      </c>
      <c r="T282" s="606"/>
      <c r="U282" s="606"/>
      <c r="AA282" s="47" t="str">
        <f t="shared" si="12"/>
        <v>=</v>
      </c>
    </row>
    <row r="283" spans="1:27" x14ac:dyDescent="0.3">
      <c r="A283" s="108"/>
      <c r="E283" s="107" t="str">
        <f>IF(Dades!E1071="","",Dades!E1071)</f>
        <v/>
      </c>
      <c r="F283" s="165">
        <f>IF(E283="",0,Dades!J1071)</f>
        <v>0</v>
      </c>
      <c r="G283" s="165">
        <f>IF(E283="",0,Dades!N1071+Dades!R1071+Dades!V1071)</f>
        <v>0</v>
      </c>
      <c r="H283" s="165">
        <f>IF(E283="",0,Dades!Z1071)</f>
        <v>0</v>
      </c>
      <c r="I283" s="605">
        <f>IF(E283="",0,(DSUM('1.4_Emisiones fugitivas'!$E$14:$O$36,"emissions",'4.1_Resultados Balears'!AA$53:AA283)+DSUM('1.4_Emisiones fugitivas'!$E$48:$N$58,"emissions",'4.1_Resultados Balears'!AA$53:AA283))-SUM(I$54:I282))</f>
        <v>0</v>
      </c>
      <c r="J283" s="605"/>
      <c r="K283" s="605">
        <f>IF(E283="",0,Dades!AD1071)</f>
        <v>0</v>
      </c>
      <c r="L283" s="605"/>
      <c r="M283" s="605">
        <f t="shared" si="13"/>
        <v>0</v>
      </c>
      <c r="N283" s="606"/>
      <c r="O283" s="165">
        <f>IF(E283="",0,DSUM('2.1_Categoría 2 Balears'!$E$17:$J$39,"emissions",'4.1_Resultados Balears'!AA$53:AA283)+DSUM('2.1_Categoría 2 Balears'!$E$47:$K$67,"emissions",'4.1_Resultados Balears'!AA$53:AA283)-SUM(O$54:O282))</f>
        <v>0</v>
      </c>
      <c r="P283" s="165">
        <f>IF(E283="",0,DSUM('2.1_Categoría 2 Balears'!$E$75:$J$95,"emissions",'4.1_Resultados Balears'!AA$53:AA283)-SUM(P$54:P282))</f>
        <v>0</v>
      </c>
      <c r="Q283" s="605">
        <f t="shared" si="14"/>
        <v>0</v>
      </c>
      <c r="R283" s="606"/>
      <c r="S283" s="606">
        <f t="shared" si="15"/>
        <v>0</v>
      </c>
      <c r="T283" s="606"/>
      <c r="U283" s="606"/>
      <c r="AA283" s="47" t="str">
        <f t="shared" si="12"/>
        <v>=</v>
      </c>
    </row>
    <row r="284" spans="1:27" x14ac:dyDescent="0.3">
      <c r="A284" s="108"/>
      <c r="E284" s="107" t="str">
        <f>IF(Dades!E1072="","",Dades!E1072)</f>
        <v/>
      </c>
      <c r="F284" s="165">
        <f>IF(E284="",0,Dades!J1072)</f>
        <v>0</v>
      </c>
      <c r="G284" s="165">
        <f>IF(E284="",0,Dades!N1072+Dades!R1072+Dades!V1072)</f>
        <v>0</v>
      </c>
      <c r="H284" s="165">
        <f>IF(E284="",0,Dades!Z1072)</f>
        <v>0</v>
      </c>
      <c r="I284" s="605">
        <f>IF(E284="",0,(DSUM('1.4_Emisiones fugitivas'!$E$14:$O$36,"emissions",'4.1_Resultados Balears'!AA$53:AA284)+DSUM('1.4_Emisiones fugitivas'!$E$48:$N$58,"emissions",'4.1_Resultados Balears'!AA$53:AA284))-SUM(I$54:I283))</f>
        <v>0</v>
      </c>
      <c r="J284" s="605"/>
      <c r="K284" s="605">
        <f>IF(E284="",0,Dades!AD1072)</f>
        <v>0</v>
      </c>
      <c r="L284" s="605"/>
      <c r="M284" s="605">
        <f t="shared" si="13"/>
        <v>0</v>
      </c>
      <c r="N284" s="606"/>
      <c r="O284" s="165">
        <f>IF(E284="",0,DSUM('2.1_Categoría 2 Balears'!$E$17:$J$39,"emissions",'4.1_Resultados Balears'!AA$53:AA284)+DSUM('2.1_Categoría 2 Balears'!$E$47:$K$67,"emissions",'4.1_Resultados Balears'!AA$53:AA284)-SUM(O$54:O283))</f>
        <v>0</v>
      </c>
      <c r="P284" s="165">
        <f>IF(E284="",0,DSUM('2.1_Categoría 2 Balears'!$E$75:$J$95,"emissions",'4.1_Resultados Balears'!AA$53:AA284)-SUM(P$54:P283))</f>
        <v>0</v>
      </c>
      <c r="Q284" s="605">
        <f t="shared" si="14"/>
        <v>0</v>
      </c>
      <c r="R284" s="606"/>
      <c r="S284" s="606">
        <f t="shared" si="15"/>
        <v>0</v>
      </c>
      <c r="T284" s="606"/>
      <c r="U284" s="606"/>
      <c r="AA284" s="47" t="str">
        <f t="shared" si="12"/>
        <v>=</v>
      </c>
    </row>
    <row r="285" spans="1:27" x14ac:dyDescent="0.3">
      <c r="A285" s="108"/>
      <c r="E285" s="107" t="str">
        <f>IF(Dades!E1073="","",Dades!E1073)</f>
        <v/>
      </c>
      <c r="F285" s="165">
        <f>IF(E285="",0,Dades!J1073)</f>
        <v>0</v>
      </c>
      <c r="G285" s="165">
        <f>IF(E285="",0,Dades!N1073+Dades!R1073+Dades!V1073)</f>
        <v>0</v>
      </c>
      <c r="H285" s="165">
        <f>IF(E285="",0,Dades!Z1073)</f>
        <v>0</v>
      </c>
      <c r="I285" s="605">
        <f>IF(E285="",0,(DSUM('1.4_Emisiones fugitivas'!$E$14:$O$36,"emissions",'4.1_Resultados Balears'!AA$53:AA285)+DSUM('1.4_Emisiones fugitivas'!$E$48:$N$58,"emissions",'4.1_Resultados Balears'!AA$53:AA285))-SUM(I$54:I284))</f>
        <v>0</v>
      </c>
      <c r="J285" s="605"/>
      <c r="K285" s="605">
        <f>IF(E285="",0,Dades!AD1073)</f>
        <v>0</v>
      </c>
      <c r="L285" s="605"/>
      <c r="M285" s="605">
        <f t="shared" si="13"/>
        <v>0</v>
      </c>
      <c r="N285" s="606"/>
      <c r="O285" s="165">
        <f>IF(E285="",0,DSUM('2.1_Categoría 2 Balears'!$E$17:$J$39,"emissions",'4.1_Resultados Balears'!AA$53:AA285)+DSUM('2.1_Categoría 2 Balears'!$E$47:$K$67,"emissions",'4.1_Resultados Balears'!AA$53:AA285)-SUM(O$54:O284))</f>
        <v>0</v>
      </c>
      <c r="P285" s="165">
        <f>IF(E285="",0,DSUM('2.1_Categoría 2 Balears'!$E$75:$J$95,"emissions",'4.1_Resultados Balears'!AA$53:AA285)-SUM(P$54:P284))</f>
        <v>0</v>
      </c>
      <c r="Q285" s="605">
        <f t="shared" si="14"/>
        <v>0</v>
      </c>
      <c r="R285" s="606"/>
      <c r="S285" s="606">
        <f t="shared" si="15"/>
        <v>0</v>
      </c>
      <c r="T285" s="606"/>
      <c r="U285" s="606"/>
      <c r="AA285" s="47" t="str">
        <f t="shared" si="12"/>
        <v>=</v>
      </c>
    </row>
    <row r="286" spans="1:27" x14ac:dyDescent="0.3">
      <c r="A286" s="108"/>
      <c r="E286" s="107" t="str">
        <f>IF(Dades!E1074="","",Dades!E1074)</f>
        <v/>
      </c>
      <c r="F286" s="165">
        <f>IF(E286="",0,Dades!J1074)</f>
        <v>0</v>
      </c>
      <c r="G286" s="165">
        <f>IF(E286="",0,Dades!N1074+Dades!R1074+Dades!V1074)</f>
        <v>0</v>
      </c>
      <c r="H286" s="165">
        <f>IF(E286="",0,Dades!Z1074)</f>
        <v>0</v>
      </c>
      <c r="I286" s="605">
        <f>IF(E286="",0,(DSUM('1.4_Emisiones fugitivas'!$E$14:$O$36,"emissions",'4.1_Resultados Balears'!AA$53:AA286)+DSUM('1.4_Emisiones fugitivas'!$E$48:$N$58,"emissions",'4.1_Resultados Balears'!AA$53:AA286))-SUM(I$54:I285))</f>
        <v>0</v>
      </c>
      <c r="J286" s="605"/>
      <c r="K286" s="605">
        <f>IF(E286="",0,Dades!AD1074)</f>
        <v>0</v>
      </c>
      <c r="L286" s="605"/>
      <c r="M286" s="605">
        <f t="shared" si="13"/>
        <v>0</v>
      </c>
      <c r="N286" s="606"/>
      <c r="O286" s="165">
        <f>IF(E286="",0,DSUM('2.1_Categoría 2 Balears'!$E$17:$J$39,"emissions",'4.1_Resultados Balears'!AA$53:AA286)+DSUM('2.1_Categoría 2 Balears'!$E$47:$K$67,"emissions",'4.1_Resultados Balears'!AA$53:AA286)-SUM(O$54:O285))</f>
        <v>0</v>
      </c>
      <c r="P286" s="165">
        <f>IF(E286="",0,DSUM('2.1_Categoría 2 Balears'!$E$75:$J$95,"emissions",'4.1_Resultados Balears'!AA$53:AA286)-SUM(P$54:P285))</f>
        <v>0</v>
      </c>
      <c r="Q286" s="605">
        <f t="shared" si="14"/>
        <v>0</v>
      </c>
      <c r="R286" s="606"/>
      <c r="S286" s="606">
        <f t="shared" si="15"/>
        <v>0</v>
      </c>
      <c r="T286" s="606"/>
      <c r="U286" s="606"/>
      <c r="AA286" s="47" t="str">
        <f t="shared" si="12"/>
        <v>=</v>
      </c>
    </row>
    <row r="287" spans="1:27" x14ac:dyDescent="0.3">
      <c r="A287" s="108"/>
      <c r="E287" s="107" t="str">
        <f>IF(Dades!E1075="","",Dades!E1075)</f>
        <v/>
      </c>
      <c r="F287" s="165">
        <f>IF(E287="",0,Dades!J1075)</f>
        <v>0</v>
      </c>
      <c r="G287" s="165">
        <f>IF(E287="",0,Dades!N1075+Dades!R1075+Dades!V1075)</f>
        <v>0</v>
      </c>
      <c r="H287" s="165">
        <f>IF(E287="",0,Dades!Z1075)</f>
        <v>0</v>
      </c>
      <c r="I287" s="605">
        <f>IF(E287="",0,(DSUM('1.4_Emisiones fugitivas'!$E$14:$O$36,"emissions",'4.1_Resultados Balears'!AA$53:AA287)+DSUM('1.4_Emisiones fugitivas'!$E$48:$N$58,"emissions",'4.1_Resultados Balears'!AA$53:AA287))-SUM(I$54:I286))</f>
        <v>0</v>
      </c>
      <c r="J287" s="605"/>
      <c r="K287" s="605">
        <f>IF(E287="",0,Dades!AD1075)</f>
        <v>0</v>
      </c>
      <c r="L287" s="605"/>
      <c r="M287" s="605">
        <f t="shared" si="13"/>
        <v>0</v>
      </c>
      <c r="N287" s="606"/>
      <c r="O287" s="165">
        <f>IF(E287="",0,DSUM('2.1_Categoría 2 Balears'!$E$17:$J$39,"emissions",'4.1_Resultados Balears'!AA$53:AA287)+DSUM('2.1_Categoría 2 Balears'!$E$47:$K$67,"emissions",'4.1_Resultados Balears'!AA$53:AA287)-SUM(O$54:O286))</f>
        <v>0</v>
      </c>
      <c r="P287" s="165">
        <f>IF(E287="",0,DSUM('2.1_Categoría 2 Balears'!$E$75:$J$95,"emissions",'4.1_Resultados Balears'!AA$53:AA287)-SUM(P$54:P286))</f>
        <v>0</v>
      </c>
      <c r="Q287" s="605">
        <f t="shared" si="14"/>
        <v>0</v>
      </c>
      <c r="R287" s="606"/>
      <c r="S287" s="606">
        <f t="shared" si="15"/>
        <v>0</v>
      </c>
      <c r="T287" s="606"/>
      <c r="U287" s="606"/>
      <c r="AA287" s="47" t="str">
        <f t="shared" si="12"/>
        <v>=</v>
      </c>
    </row>
    <row r="288" spans="1:27" x14ac:dyDescent="0.3">
      <c r="A288" s="108"/>
      <c r="E288" s="107" t="str">
        <f>IF(Dades!E1076="","",Dades!E1076)</f>
        <v/>
      </c>
      <c r="F288" s="165">
        <f>IF(E288="",0,Dades!J1076)</f>
        <v>0</v>
      </c>
      <c r="G288" s="165">
        <f>IF(E288="",0,Dades!N1076+Dades!R1076+Dades!V1076)</f>
        <v>0</v>
      </c>
      <c r="H288" s="165">
        <f>IF(E288="",0,Dades!Z1076)</f>
        <v>0</v>
      </c>
      <c r="I288" s="605">
        <f>IF(E288="",0,(DSUM('1.4_Emisiones fugitivas'!$E$14:$O$36,"emissions",'4.1_Resultados Balears'!AA$53:AA288)+DSUM('1.4_Emisiones fugitivas'!$E$48:$N$58,"emissions",'4.1_Resultados Balears'!AA$53:AA288))-SUM(I$54:I287))</f>
        <v>0</v>
      </c>
      <c r="J288" s="605"/>
      <c r="K288" s="605">
        <f>IF(E288="",0,Dades!AD1076)</f>
        <v>0</v>
      </c>
      <c r="L288" s="605"/>
      <c r="M288" s="605">
        <f t="shared" si="13"/>
        <v>0</v>
      </c>
      <c r="N288" s="606"/>
      <c r="O288" s="165">
        <f>IF(E288="",0,DSUM('2.1_Categoría 2 Balears'!$E$17:$J$39,"emissions",'4.1_Resultados Balears'!AA$53:AA288)+DSUM('2.1_Categoría 2 Balears'!$E$47:$K$67,"emissions",'4.1_Resultados Balears'!AA$53:AA288)-SUM(O$54:O287))</f>
        <v>0</v>
      </c>
      <c r="P288" s="165">
        <f>IF(E288="",0,DSUM('2.1_Categoría 2 Balears'!$E$75:$J$95,"emissions",'4.1_Resultados Balears'!AA$53:AA288)-SUM(P$54:P287))</f>
        <v>0</v>
      </c>
      <c r="Q288" s="605">
        <f t="shared" si="14"/>
        <v>0</v>
      </c>
      <c r="R288" s="606"/>
      <c r="S288" s="606">
        <f t="shared" si="15"/>
        <v>0</v>
      </c>
      <c r="T288" s="606"/>
      <c r="U288" s="606"/>
      <c r="AA288" s="47" t="str">
        <f t="shared" si="12"/>
        <v>=</v>
      </c>
    </row>
    <row r="289" spans="1:27" x14ac:dyDescent="0.3">
      <c r="A289" s="108"/>
      <c r="E289" s="107" t="str">
        <f>IF(Dades!E1077="","",Dades!E1077)</f>
        <v/>
      </c>
      <c r="F289" s="165">
        <f>IF(E289="",0,Dades!J1077)</f>
        <v>0</v>
      </c>
      <c r="G289" s="165">
        <f>IF(E289="",0,Dades!N1077+Dades!R1077+Dades!V1077)</f>
        <v>0</v>
      </c>
      <c r="H289" s="165">
        <f>IF(E289="",0,Dades!Z1077)</f>
        <v>0</v>
      </c>
      <c r="I289" s="605">
        <f>IF(E289="",0,(DSUM('1.4_Emisiones fugitivas'!$E$14:$O$36,"emissions",'4.1_Resultados Balears'!AA$53:AA289)+DSUM('1.4_Emisiones fugitivas'!$E$48:$N$58,"emissions",'4.1_Resultados Balears'!AA$53:AA289))-SUM(I$54:I288))</f>
        <v>0</v>
      </c>
      <c r="J289" s="605"/>
      <c r="K289" s="605">
        <f>IF(E289="",0,Dades!AD1077)</f>
        <v>0</v>
      </c>
      <c r="L289" s="605"/>
      <c r="M289" s="605">
        <f t="shared" si="13"/>
        <v>0</v>
      </c>
      <c r="N289" s="606"/>
      <c r="O289" s="165">
        <f>IF(E289="",0,DSUM('2.1_Categoría 2 Balears'!$E$17:$J$39,"emissions",'4.1_Resultados Balears'!AA$53:AA289)+DSUM('2.1_Categoría 2 Balears'!$E$47:$K$67,"emissions",'4.1_Resultados Balears'!AA$53:AA289)-SUM(O$54:O288))</f>
        <v>0</v>
      </c>
      <c r="P289" s="165">
        <f>IF(E289="",0,DSUM('2.1_Categoría 2 Balears'!$E$75:$J$95,"emissions",'4.1_Resultados Balears'!AA$53:AA289)-SUM(P$54:P288))</f>
        <v>0</v>
      </c>
      <c r="Q289" s="605">
        <f t="shared" si="14"/>
        <v>0</v>
      </c>
      <c r="R289" s="606"/>
      <c r="S289" s="606">
        <f t="shared" si="15"/>
        <v>0</v>
      </c>
      <c r="T289" s="606"/>
      <c r="U289" s="606"/>
      <c r="AA289" s="47" t="str">
        <f t="shared" si="12"/>
        <v>=</v>
      </c>
    </row>
    <row r="290" spans="1:27" x14ac:dyDescent="0.3">
      <c r="A290" s="108"/>
      <c r="E290" s="107" t="str">
        <f>IF(Dades!E1078="","",Dades!E1078)</f>
        <v/>
      </c>
      <c r="F290" s="165">
        <f>IF(E290="",0,Dades!J1078)</f>
        <v>0</v>
      </c>
      <c r="G290" s="165">
        <f>IF(E290="",0,Dades!N1078+Dades!R1078+Dades!V1078)</f>
        <v>0</v>
      </c>
      <c r="H290" s="165">
        <f>IF(E290="",0,Dades!Z1078)</f>
        <v>0</v>
      </c>
      <c r="I290" s="605">
        <f>IF(E290="",0,(DSUM('1.4_Emisiones fugitivas'!$E$14:$O$36,"emissions",'4.1_Resultados Balears'!AA$53:AA290)+DSUM('1.4_Emisiones fugitivas'!$E$48:$N$58,"emissions",'4.1_Resultados Balears'!AA$53:AA290))-SUM(I$54:I289))</f>
        <v>0</v>
      </c>
      <c r="J290" s="605"/>
      <c r="K290" s="605">
        <f>IF(E290="",0,Dades!AD1078)</f>
        <v>0</v>
      </c>
      <c r="L290" s="605"/>
      <c r="M290" s="605">
        <f t="shared" si="13"/>
        <v>0</v>
      </c>
      <c r="N290" s="606"/>
      <c r="O290" s="165">
        <f>IF(E290="",0,DSUM('2.1_Categoría 2 Balears'!$E$17:$J$39,"emissions",'4.1_Resultados Balears'!AA$53:AA290)+DSUM('2.1_Categoría 2 Balears'!$E$47:$K$67,"emissions",'4.1_Resultados Balears'!AA$53:AA290)-SUM(O$54:O289))</f>
        <v>0</v>
      </c>
      <c r="P290" s="165">
        <f>IF(E290="",0,DSUM('2.1_Categoría 2 Balears'!$E$75:$J$95,"emissions",'4.1_Resultados Balears'!AA$53:AA290)-SUM(P$54:P289))</f>
        <v>0</v>
      </c>
      <c r="Q290" s="605">
        <f t="shared" si="14"/>
        <v>0</v>
      </c>
      <c r="R290" s="606"/>
      <c r="S290" s="606">
        <f t="shared" si="15"/>
        <v>0</v>
      </c>
      <c r="T290" s="606"/>
      <c r="U290" s="606"/>
      <c r="AA290" s="47" t="str">
        <f t="shared" si="12"/>
        <v>=</v>
      </c>
    </row>
    <row r="291" spans="1:27" x14ac:dyDescent="0.3">
      <c r="A291" s="108"/>
      <c r="E291" s="107" t="str">
        <f>IF(Dades!E1079="","",Dades!E1079)</f>
        <v/>
      </c>
      <c r="F291" s="165">
        <f>IF(E291="",0,Dades!J1079)</f>
        <v>0</v>
      </c>
      <c r="G291" s="165">
        <f>IF(E291="",0,Dades!N1079+Dades!R1079+Dades!V1079)</f>
        <v>0</v>
      </c>
      <c r="H291" s="165">
        <f>IF(E291="",0,Dades!Z1079)</f>
        <v>0</v>
      </c>
      <c r="I291" s="605">
        <f>IF(E291="",0,(DSUM('1.4_Emisiones fugitivas'!$E$14:$O$36,"emissions",'4.1_Resultados Balears'!AA$53:AA291)+DSUM('1.4_Emisiones fugitivas'!$E$48:$N$58,"emissions",'4.1_Resultados Balears'!AA$53:AA291))-SUM(I$54:I290))</f>
        <v>0</v>
      </c>
      <c r="J291" s="605"/>
      <c r="K291" s="605">
        <f>IF(E291="",0,Dades!AD1079)</f>
        <v>0</v>
      </c>
      <c r="L291" s="605"/>
      <c r="M291" s="605">
        <f t="shared" si="13"/>
        <v>0</v>
      </c>
      <c r="N291" s="606"/>
      <c r="O291" s="165">
        <f>IF(E291="",0,DSUM('2.1_Categoría 2 Balears'!$E$17:$J$39,"emissions",'4.1_Resultados Balears'!AA$53:AA291)+DSUM('2.1_Categoría 2 Balears'!$E$47:$K$67,"emissions",'4.1_Resultados Balears'!AA$53:AA291)-SUM(O$54:O290))</f>
        <v>0</v>
      </c>
      <c r="P291" s="165">
        <f>IF(E291="",0,DSUM('2.1_Categoría 2 Balears'!$E$75:$J$95,"emissions",'4.1_Resultados Balears'!AA$53:AA291)-SUM(P$54:P290))</f>
        <v>0</v>
      </c>
      <c r="Q291" s="605">
        <f t="shared" si="14"/>
        <v>0</v>
      </c>
      <c r="R291" s="606"/>
      <c r="S291" s="606">
        <f t="shared" si="15"/>
        <v>0</v>
      </c>
      <c r="T291" s="606"/>
      <c r="U291" s="606"/>
      <c r="AA291" s="47" t="str">
        <f t="shared" si="12"/>
        <v>=</v>
      </c>
    </row>
    <row r="292" spans="1:27" x14ac:dyDescent="0.3">
      <c r="A292" s="108"/>
      <c r="E292" s="107" t="str">
        <f>IF(Dades!E1080="","",Dades!E1080)</f>
        <v/>
      </c>
      <c r="F292" s="165">
        <f>IF(E292="",0,Dades!J1080)</f>
        <v>0</v>
      </c>
      <c r="G292" s="165">
        <f>IF(E292="",0,Dades!N1080+Dades!R1080+Dades!V1080)</f>
        <v>0</v>
      </c>
      <c r="H292" s="165">
        <f>IF(E292="",0,Dades!Z1080)</f>
        <v>0</v>
      </c>
      <c r="I292" s="605">
        <f>IF(E292="",0,(DSUM('1.4_Emisiones fugitivas'!$E$14:$O$36,"emissions",'4.1_Resultados Balears'!AA$53:AA292)+DSUM('1.4_Emisiones fugitivas'!$E$48:$N$58,"emissions",'4.1_Resultados Balears'!AA$53:AA292))-SUM(I$54:I291))</f>
        <v>0</v>
      </c>
      <c r="J292" s="605"/>
      <c r="K292" s="605">
        <f>IF(E292="",0,Dades!AD1080)</f>
        <v>0</v>
      </c>
      <c r="L292" s="605"/>
      <c r="M292" s="605">
        <f t="shared" si="13"/>
        <v>0</v>
      </c>
      <c r="N292" s="606"/>
      <c r="O292" s="165">
        <f>IF(E292="",0,DSUM('2.1_Categoría 2 Balears'!$E$17:$J$39,"emissions",'4.1_Resultados Balears'!AA$53:AA292)+DSUM('2.1_Categoría 2 Balears'!$E$47:$K$67,"emissions",'4.1_Resultados Balears'!AA$53:AA292)-SUM(O$54:O291))</f>
        <v>0</v>
      </c>
      <c r="P292" s="165">
        <f>IF(E292="",0,DSUM('2.1_Categoría 2 Balears'!$E$75:$J$95,"emissions",'4.1_Resultados Balears'!AA$53:AA292)-SUM(P$54:P291))</f>
        <v>0</v>
      </c>
      <c r="Q292" s="605">
        <f t="shared" si="14"/>
        <v>0</v>
      </c>
      <c r="R292" s="606"/>
      <c r="S292" s="606">
        <f t="shared" si="15"/>
        <v>0</v>
      </c>
      <c r="T292" s="606"/>
      <c r="U292" s="606"/>
      <c r="AA292" s="47" t="str">
        <f t="shared" si="12"/>
        <v>=</v>
      </c>
    </row>
    <row r="293" spans="1:27" x14ac:dyDescent="0.3">
      <c r="A293" s="108"/>
      <c r="E293" s="107" t="str">
        <f>IF(Dades!E1081="","",Dades!E1081)</f>
        <v/>
      </c>
      <c r="F293" s="165">
        <f>IF(E293="",0,Dades!J1081)</f>
        <v>0</v>
      </c>
      <c r="G293" s="165">
        <f>IF(E293="",0,Dades!N1081+Dades!R1081+Dades!V1081)</f>
        <v>0</v>
      </c>
      <c r="H293" s="165">
        <f>IF(E293="",0,Dades!Z1081)</f>
        <v>0</v>
      </c>
      <c r="I293" s="605">
        <f>IF(E293="",0,(DSUM('1.4_Emisiones fugitivas'!$E$14:$O$36,"emissions",'4.1_Resultados Balears'!AA$53:AA293)+DSUM('1.4_Emisiones fugitivas'!$E$48:$N$58,"emissions",'4.1_Resultados Balears'!AA$53:AA293))-SUM(I$54:I292))</f>
        <v>0</v>
      </c>
      <c r="J293" s="605"/>
      <c r="K293" s="605">
        <f>IF(E293="",0,Dades!AD1081)</f>
        <v>0</v>
      </c>
      <c r="L293" s="605"/>
      <c r="M293" s="605">
        <f t="shared" si="13"/>
        <v>0</v>
      </c>
      <c r="N293" s="606"/>
      <c r="O293" s="165">
        <f>IF(E293="",0,DSUM('2.1_Categoría 2 Balears'!$E$17:$J$39,"emissions",'4.1_Resultados Balears'!AA$53:AA293)+DSUM('2.1_Categoría 2 Balears'!$E$47:$K$67,"emissions",'4.1_Resultados Balears'!AA$53:AA293)-SUM(O$54:O292))</f>
        <v>0</v>
      </c>
      <c r="P293" s="165">
        <f>IF(E293="",0,DSUM('2.1_Categoría 2 Balears'!$E$75:$J$95,"emissions",'4.1_Resultados Balears'!AA$53:AA293)-SUM(P$54:P292))</f>
        <v>0</v>
      </c>
      <c r="Q293" s="605">
        <f t="shared" si="14"/>
        <v>0</v>
      </c>
      <c r="R293" s="606"/>
      <c r="S293" s="606">
        <f t="shared" si="15"/>
        <v>0</v>
      </c>
      <c r="T293" s="606"/>
      <c r="U293" s="606"/>
      <c r="AA293" s="47" t="str">
        <f t="shared" si="12"/>
        <v>=</v>
      </c>
    </row>
    <row r="294" spans="1:27" x14ac:dyDescent="0.3">
      <c r="A294" s="108"/>
      <c r="E294" s="107" t="str">
        <f>IF(Dades!E1082="","",Dades!E1082)</f>
        <v/>
      </c>
      <c r="F294" s="165">
        <f>IF(E294="",0,Dades!J1082)</f>
        <v>0</v>
      </c>
      <c r="G294" s="165">
        <f>IF(E294="",0,Dades!N1082+Dades!R1082+Dades!V1082)</f>
        <v>0</v>
      </c>
      <c r="H294" s="165">
        <f>IF(E294="",0,Dades!Z1082)</f>
        <v>0</v>
      </c>
      <c r="I294" s="605">
        <f>IF(E294="",0,(DSUM('1.4_Emisiones fugitivas'!$E$14:$O$36,"emissions",'4.1_Resultados Balears'!AA$53:AA294)+DSUM('1.4_Emisiones fugitivas'!$E$48:$N$58,"emissions",'4.1_Resultados Balears'!AA$53:AA294))-SUM(I$54:I293))</f>
        <v>0</v>
      </c>
      <c r="J294" s="605"/>
      <c r="K294" s="605">
        <f>IF(E294="",0,Dades!AD1082)</f>
        <v>0</v>
      </c>
      <c r="L294" s="605"/>
      <c r="M294" s="605">
        <f t="shared" si="13"/>
        <v>0</v>
      </c>
      <c r="N294" s="606"/>
      <c r="O294" s="165">
        <f>IF(E294="",0,DSUM('2.1_Categoría 2 Balears'!$E$17:$J$39,"emissions",'4.1_Resultados Balears'!AA$53:AA294)+DSUM('2.1_Categoría 2 Balears'!$E$47:$K$67,"emissions",'4.1_Resultados Balears'!AA$53:AA294)-SUM(O$54:O293))</f>
        <v>0</v>
      </c>
      <c r="P294" s="165">
        <f>IF(E294="",0,DSUM('2.1_Categoría 2 Balears'!$E$75:$J$95,"emissions",'4.1_Resultados Balears'!AA$53:AA294)-SUM(P$54:P293))</f>
        <v>0</v>
      </c>
      <c r="Q294" s="605">
        <f t="shared" si="14"/>
        <v>0</v>
      </c>
      <c r="R294" s="606"/>
      <c r="S294" s="606">
        <f t="shared" si="15"/>
        <v>0</v>
      </c>
      <c r="T294" s="606"/>
      <c r="U294" s="606"/>
      <c r="AA294" s="47" t="str">
        <f t="shared" si="12"/>
        <v>=</v>
      </c>
    </row>
    <row r="295" spans="1:27" x14ac:dyDescent="0.3">
      <c r="A295" s="108"/>
      <c r="E295" s="107" t="str">
        <f>IF(Dades!E1083="","",Dades!E1083)</f>
        <v/>
      </c>
      <c r="F295" s="165">
        <f>IF(E295="",0,Dades!J1083)</f>
        <v>0</v>
      </c>
      <c r="G295" s="165">
        <f>IF(E295="",0,Dades!N1083+Dades!R1083+Dades!V1083)</f>
        <v>0</v>
      </c>
      <c r="H295" s="165">
        <f>IF(E295="",0,Dades!Z1083)</f>
        <v>0</v>
      </c>
      <c r="I295" s="605">
        <f>IF(E295="",0,(DSUM('1.4_Emisiones fugitivas'!$E$14:$O$36,"emissions",'4.1_Resultados Balears'!AA$53:AA295)+DSUM('1.4_Emisiones fugitivas'!$E$48:$N$58,"emissions",'4.1_Resultados Balears'!AA$53:AA295))-SUM(I$54:I294))</f>
        <v>0</v>
      </c>
      <c r="J295" s="605"/>
      <c r="K295" s="605">
        <f>IF(E295="",0,Dades!AD1083)</f>
        <v>0</v>
      </c>
      <c r="L295" s="605"/>
      <c r="M295" s="605">
        <f t="shared" si="13"/>
        <v>0</v>
      </c>
      <c r="N295" s="606"/>
      <c r="O295" s="165">
        <f>IF(E295="",0,DSUM('2.1_Categoría 2 Balears'!$E$17:$J$39,"emissions",'4.1_Resultados Balears'!AA$53:AA295)+DSUM('2.1_Categoría 2 Balears'!$E$47:$K$67,"emissions",'4.1_Resultados Balears'!AA$53:AA295)-SUM(O$54:O294))</f>
        <v>0</v>
      </c>
      <c r="P295" s="165">
        <f>IF(E295="",0,DSUM('2.1_Categoría 2 Balears'!$E$75:$J$95,"emissions",'4.1_Resultados Balears'!AA$53:AA295)-SUM(P$54:P294))</f>
        <v>0</v>
      </c>
      <c r="Q295" s="605">
        <f t="shared" si="14"/>
        <v>0</v>
      </c>
      <c r="R295" s="606"/>
      <c r="S295" s="606">
        <f t="shared" si="15"/>
        <v>0</v>
      </c>
      <c r="T295" s="606"/>
      <c r="U295" s="606"/>
      <c r="AA295" s="47" t="str">
        <f t="shared" si="12"/>
        <v>=</v>
      </c>
    </row>
    <row r="296" spans="1:27" x14ac:dyDescent="0.3">
      <c r="A296" s="108"/>
      <c r="E296" s="107" t="str">
        <f>IF(Dades!E1084="","",Dades!E1084)</f>
        <v/>
      </c>
      <c r="F296" s="165">
        <f>IF(E296="",0,Dades!J1084)</f>
        <v>0</v>
      </c>
      <c r="G296" s="165">
        <f>IF(E296="",0,Dades!N1084+Dades!R1084+Dades!V1084)</f>
        <v>0</v>
      </c>
      <c r="H296" s="165">
        <f>IF(E296="",0,Dades!Z1084)</f>
        <v>0</v>
      </c>
      <c r="I296" s="605">
        <f>IF(E296="",0,(DSUM('1.4_Emisiones fugitivas'!$E$14:$O$36,"emissions",'4.1_Resultados Balears'!AA$53:AA296)+DSUM('1.4_Emisiones fugitivas'!$E$48:$N$58,"emissions",'4.1_Resultados Balears'!AA$53:AA296))-SUM(I$54:I295))</f>
        <v>0</v>
      </c>
      <c r="J296" s="605"/>
      <c r="K296" s="605">
        <f>IF(E296="",0,Dades!AD1084)</f>
        <v>0</v>
      </c>
      <c r="L296" s="605"/>
      <c r="M296" s="605">
        <f t="shared" si="13"/>
        <v>0</v>
      </c>
      <c r="N296" s="606"/>
      <c r="O296" s="165">
        <f>IF(E296="",0,DSUM('2.1_Categoría 2 Balears'!$E$17:$J$39,"emissions",'4.1_Resultados Balears'!AA$53:AA296)+DSUM('2.1_Categoría 2 Balears'!$E$47:$K$67,"emissions",'4.1_Resultados Balears'!AA$53:AA296)-SUM(O$54:O295))</f>
        <v>0</v>
      </c>
      <c r="P296" s="165">
        <f>IF(E296="",0,DSUM('2.1_Categoría 2 Balears'!$E$75:$J$95,"emissions",'4.1_Resultados Balears'!AA$53:AA296)-SUM(P$54:P295))</f>
        <v>0</v>
      </c>
      <c r="Q296" s="605">
        <f t="shared" si="14"/>
        <v>0</v>
      </c>
      <c r="R296" s="606"/>
      <c r="S296" s="606">
        <f t="shared" si="15"/>
        <v>0</v>
      </c>
      <c r="T296" s="606"/>
      <c r="U296" s="606"/>
      <c r="AA296" s="47" t="str">
        <f t="shared" si="12"/>
        <v>=</v>
      </c>
    </row>
    <row r="297" spans="1:27" x14ac:dyDescent="0.3">
      <c r="A297" s="108"/>
      <c r="E297" s="107" t="str">
        <f>IF(Dades!E1085="","",Dades!E1085)</f>
        <v/>
      </c>
      <c r="F297" s="165">
        <f>IF(E297="",0,Dades!J1085)</f>
        <v>0</v>
      </c>
      <c r="G297" s="165">
        <f>IF(E297="",0,Dades!N1085+Dades!R1085+Dades!V1085)</f>
        <v>0</v>
      </c>
      <c r="H297" s="165">
        <f>IF(E297="",0,Dades!Z1085)</f>
        <v>0</v>
      </c>
      <c r="I297" s="605">
        <f>IF(E297="",0,(DSUM('1.4_Emisiones fugitivas'!$E$14:$O$36,"emissions",'4.1_Resultados Balears'!AA$53:AA297)+DSUM('1.4_Emisiones fugitivas'!$E$48:$N$58,"emissions",'4.1_Resultados Balears'!AA$53:AA297))-SUM(I$54:I296))</f>
        <v>0</v>
      </c>
      <c r="J297" s="605"/>
      <c r="K297" s="605">
        <f>IF(E297="",0,Dades!AD1085)</f>
        <v>0</v>
      </c>
      <c r="L297" s="605"/>
      <c r="M297" s="605">
        <f t="shared" si="13"/>
        <v>0</v>
      </c>
      <c r="N297" s="606"/>
      <c r="O297" s="165">
        <f>IF(E297="",0,DSUM('2.1_Categoría 2 Balears'!$E$17:$J$39,"emissions",'4.1_Resultados Balears'!AA$53:AA297)+DSUM('2.1_Categoría 2 Balears'!$E$47:$K$67,"emissions",'4.1_Resultados Balears'!AA$53:AA297)-SUM(O$54:O296))</f>
        <v>0</v>
      </c>
      <c r="P297" s="165">
        <f>IF(E297="",0,DSUM('2.1_Categoría 2 Balears'!$E$75:$J$95,"emissions",'4.1_Resultados Balears'!AA$53:AA297)-SUM(P$54:P296))</f>
        <v>0</v>
      </c>
      <c r="Q297" s="605">
        <f t="shared" si="14"/>
        <v>0</v>
      </c>
      <c r="R297" s="606"/>
      <c r="S297" s="606">
        <f t="shared" si="15"/>
        <v>0</v>
      </c>
      <c r="T297" s="606"/>
      <c r="U297" s="606"/>
      <c r="AA297" s="47" t="str">
        <f t="shared" si="12"/>
        <v>=</v>
      </c>
    </row>
    <row r="298" spans="1:27" x14ac:dyDescent="0.3">
      <c r="A298" s="108"/>
      <c r="E298" s="107" t="str">
        <f>IF(Dades!E1086="","",Dades!E1086)</f>
        <v/>
      </c>
      <c r="F298" s="165">
        <f>IF(E298="",0,Dades!J1086)</f>
        <v>0</v>
      </c>
      <c r="G298" s="165">
        <f>IF(E298="",0,Dades!N1086+Dades!R1086+Dades!V1086)</f>
        <v>0</v>
      </c>
      <c r="H298" s="165">
        <f>IF(E298="",0,Dades!Z1086)</f>
        <v>0</v>
      </c>
      <c r="I298" s="605">
        <f>IF(E298="",0,(DSUM('1.4_Emisiones fugitivas'!$E$14:$O$36,"emissions",'4.1_Resultados Balears'!AA$53:AA298)+DSUM('1.4_Emisiones fugitivas'!$E$48:$N$58,"emissions",'4.1_Resultados Balears'!AA$53:AA298))-SUM(I$54:I297))</f>
        <v>0</v>
      </c>
      <c r="J298" s="605"/>
      <c r="K298" s="605">
        <f>IF(E298="",0,Dades!AD1086)</f>
        <v>0</v>
      </c>
      <c r="L298" s="605"/>
      <c r="M298" s="605">
        <f t="shared" si="13"/>
        <v>0</v>
      </c>
      <c r="N298" s="606"/>
      <c r="O298" s="165">
        <f>IF(E298="",0,DSUM('2.1_Categoría 2 Balears'!$E$17:$J$39,"emissions",'4.1_Resultados Balears'!AA$53:AA298)+DSUM('2.1_Categoría 2 Balears'!$E$47:$K$67,"emissions",'4.1_Resultados Balears'!AA$53:AA298)-SUM(O$54:O297))</f>
        <v>0</v>
      </c>
      <c r="P298" s="165">
        <f>IF(E298="",0,DSUM('2.1_Categoría 2 Balears'!$E$75:$J$95,"emissions",'4.1_Resultados Balears'!AA$53:AA298)-SUM(P$54:P297))</f>
        <v>0</v>
      </c>
      <c r="Q298" s="605">
        <f t="shared" si="14"/>
        <v>0</v>
      </c>
      <c r="R298" s="606"/>
      <c r="S298" s="606">
        <f t="shared" si="15"/>
        <v>0</v>
      </c>
      <c r="T298" s="606"/>
      <c r="U298" s="606"/>
      <c r="AA298" s="47" t="str">
        <f t="shared" si="12"/>
        <v>=</v>
      </c>
    </row>
    <row r="299" spans="1:27" x14ac:dyDescent="0.3">
      <c r="A299" s="108"/>
      <c r="E299" s="107" t="str">
        <f>IF(Dades!E1087="","",Dades!E1087)</f>
        <v/>
      </c>
      <c r="F299" s="165">
        <f>IF(E299="",0,Dades!J1087)</f>
        <v>0</v>
      </c>
      <c r="G299" s="165">
        <f>IF(E299="",0,Dades!N1087+Dades!R1087+Dades!V1087)</f>
        <v>0</v>
      </c>
      <c r="H299" s="165">
        <f>IF(E299="",0,Dades!Z1087)</f>
        <v>0</v>
      </c>
      <c r="I299" s="605">
        <f>IF(E299="",0,(DSUM('1.4_Emisiones fugitivas'!$E$14:$O$36,"emissions",'4.1_Resultados Balears'!AA$53:AA299)+DSUM('1.4_Emisiones fugitivas'!$E$48:$N$58,"emissions",'4.1_Resultados Balears'!AA$53:AA299))-SUM(I$54:I298))</f>
        <v>0</v>
      </c>
      <c r="J299" s="605"/>
      <c r="K299" s="605">
        <f>IF(E299="",0,Dades!AD1087)</f>
        <v>0</v>
      </c>
      <c r="L299" s="605"/>
      <c r="M299" s="605">
        <f t="shared" si="13"/>
        <v>0</v>
      </c>
      <c r="N299" s="606"/>
      <c r="O299" s="165">
        <f>IF(E299="",0,DSUM('2.1_Categoría 2 Balears'!$E$17:$J$39,"emissions",'4.1_Resultados Balears'!AA$53:AA299)+DSUM('2.1_Categoría 2 Balears'!$E$47:$K$67,"emissions",'4.1_Resultados Balears'!AA$53:AA299)-SUM(O$54:O298))</f>
        <v>0</v>
      </c>
      <c r="P299" s="165">
        <f>IF(E299="",0,DSUM('2.1_Categoría 2 Balears'!$E$75:$J$95,"emissions",'4.1_Resultados Balears'!AA$53:AA299)-SUM(P$54:P298))</f>
        <v>0</v>
      </c>
      <c r="Q299" s="605">
        <f t="shared" si="14"/>
        <v>0</v>
      </c>
      <c r="R299" s="606"/>
      <c r="S299" s="606">
        <f t="shared" si="15"/>
        <v>0</v>
      </c>
      <c r="T299" s="606"/>
      <c r="U299" s="606"/>
      <c r="AA299" s="47" t="str">
        <f t="shared" si="12"/>
        <v>=</v>
      </c>
    </row>
    <row r="300" spans="1:27" x14ac:dyDescent="0.3">
      <c r="A300" s="108"/>
      <c r="E300" s="107" t="str">
        <f>IF(Dades!E1088="","",Dades!E1088)</f>
        <v/>
      </c>
      <c r="F300" s="165">
        <f>IF(E300="",0,Dades!J1088)</f>
        <v>0</v>
      </c>
      <c r="G300" s="165">
        <f>IF(E300="",0,Dades!N1088+Dades!R1088+Dades!V1088)</f>
        <v>0</v>
      </c>
      <c r="H300" s="165">
        <f>IF(E300="",0,Dades!Z1088)</f>
        <v>0</v>
      </c>
      <c r="I300" s="605">
        <f>IF(E300="",0,(DSUM('1.4_Emisiones fugitivas'!$E$14:$O$36,"emissions",'4.1_Resultados Balears'!AA$53:AA300)+DSUM('1.4_Emisiones fugitivas'!$E$48:$N$58,"emissions",'4.1_Resultados Balears'!AA$53:AA300))-SUM(I$54:I299))</f>
        <v>0</v>
      </c>
      <c r="J300" s="605"/>
      <c r="K300" s="605">
        <f>IF(E300="",0,Dades!AD1088)</f>
        <v>0</v>
      </c>
      <c r="L300" s="605"/>
      <c r="M300" s="605">
        <f t="shared" si="13"/>
        <v>0</v>
      </c>
      <c r="N300" s="606"/>
      <c r="O300" s="165">
        <f>IF(E300="",0,DSUM('2.1_Categoría 2 Balears'!$E$17:$J$39,"emissions",'4.1_Resultados Balears'!AA$53:AA300)+DSUM('2.1_Categoría 2 Balears'!$E$47:$K$67,"emissions",'4.1_Resultados Balears'!AA$53:AA300)-SUM(O$54:O299))</f>
        <v>0</v>
      </c>
      <c r="P300" s="165">
        <f>IF(E300="",0,DSUM('2.1_Categoría 2 Balears'!$E$75:$J$95,"emissions",'4.1_Resultados Balears'!AA$53:AA300)-SUM(P$54:P299))</f>
        <v>0</v>
      </c>
      <c r="Q300" s="605">
        <f t="shared" si="14"/>
        <v>0</v>
      </c>
      <c r="R300" s="606"/>
      <c r="S300" s="606">
        <f t="shared" si="15"/>
        <v>0</v>
      </c>
      <c r="T300" s="606"/>
      <c r="U300" s="606"/>
      <c r="AA300" s="47" t="str">
        <f t="shared" si="12"/>
        <v>=</v>
      </c>
    </row>
    <row r="301" spans="1:27" x14ac:dyDescent="0.3">
      <c r="A301" s="108"/>
      <c r="E301" s="107" t="str">
        <f>IF(Dades!E1089="","",Dades!E1089)</f>
        <v/>
      </c>
      <c r="F301" s="165">
        <f>IF(E301="",0,Dades!J1089)</f>
        <v>0</v>
      </c>
      <c r="G301" s="165">
        <f>IF(E301="",0,Dades!N1089+Dades!R1089+Dades!V1089)</f>
        <v>0</v>
      </c>
      <c r="H301" s="165">
        <f>IF(E301="",0,Dades!Z1089)</f>
        <v>0</v>
      </c>
      <c r="I301" s="605">
        <f>IF(E301="",0,(DSUM('1.4_Emisiones fugitivas'!$E$14:$O$36,"emissions",'4.1_Resultados Balears'!AA$53:AA301)+DSUM('1.4_Emisiones fugitivas'!$E$48:$N$58,"emissions",'4.1_Resultados Balears'!AA$53:AA301))-SUM(I$54:I300))</f>
        <v>0</v>
      </c>
      <c r="J301" s="605"/>
      <c r="K301" s="605">
        <f>IF(E301="",0,Dades!AD1089)</f>
        <v>0</v>
      </c>
      <c r="L301" s="605"/>
      <c r="M301" s="605">
        <f t="shared" si="13"/>
        <v>0</v>
      </c>
      <c r="N301" s="606"/>
      <c r="O301" s="165">
        <f>IF(E301="",0,DSUM('2.1_Categoría 2 Balears'!$E$17:$J$39,"emissions",'4.1_Resultados Balears'!AA$53:AA301)+DSUM('2.1_Categoría 2 Balears'!$E$47:$K$67,"emissions",'4.1_Resultados Balears'!AA$53:AA301)-SUM(O$54:O300))</f>
        <v>0</v>
      </c>
      <c r="P301" s="165">
        <f>IF(E301="",0,DSUM('2.1_Categoría 2 Balears'!$E$75:$J$95,"emissions",'4.1_Resultados Balears'!AA$53:AA301)-SUM(P$54:P300))</f>
        <v>0</v>
      </c>
      <c r="Q301" s="605">
        <f t="shared" si="14"/>
        <v>0</v>
      </c>
      <c r="R301" s="606"/>
      <c r="S301" s="606">
        <f t="shared" si="15"/>
        <v>0</v>
      </c>
      <c r="T301" s="606"/>
      <c r="U301" s="606"/>
      <c r="AA301" s="47" t="str">
        <f t="shared" si="12"/>
        <v>=</v>
      </c>
    </row>
    <row r="302" spans="1:27" x14ac:dyDescent="0.3">
      <c r="A302" s="108"/>
      <c r="E302" s="107" t="str">
        <f>IF(Dades!E1090="","",Dades!E1090)</f>
        <v/>
      </c>
      <c r="F302" s="165">
        <f>IF(E302="",0,Dades!J1090)</f>
        <v>0</v>
      </c>
      <c r="G302" s="165">
        <f>IF(E302="",0,Dades!N1090+Dades!R1090+Dades!V1090)</f>
        <v>0</v>
      </c>
      <c r="H302" s="165">
        <f>IF(E302="",0,Dades!Z1090)</f>
        <v>0</v>
      </c>
      <c r="I302" s="605">
        <f>IF(E302="",0,(DSUM('1.4_Emisiones fugitivas'!$E$14:$O$36,"emissions",'4.1_Resultados Balears'!AA$53:AA302)+DSUM('1.4_Emisiones fugitivas'!$E$48:$N$58,"emissions",'4.1_Resultados Balears'!AA$53:AA302))-SUM(I$54:I301))</f>
        <v>0</v>
      </c>
      <c r="J302" s="605"/>
      <c r="K302" s="605">
        <f>IF(E302="",0,Dades!AD1090)</f>
        <v>0</v>
      </c>
      <c r="L302" s="605"/>
      <c r="M302" s="605">
        <f t="shared" si="13"/>
        <v>0</v>
      </c>
      <c r="N302" s="606"/>
      <c r="O302" s="165">
        <f>IF(E302="",0,DSUM('2.1_Categoría 2 Balears'!$E$17:$J$39,"emissions",'4.1_Resultados Balears'!AA$53:AA302)+DSUM('2.1_Categoría 2 Balears'!$E$47:$K$67,"emissions",'4.1_Resultados Balears'!AA$53:AA302)-SUM(O$54:O301))</f>
        <v>0</v>
      </c>
      <c r="P302" s="165">
        <f>IF(E302="",0,DSUM('2.1_Categoría 2 Balears'!$E$75:$J$95,"emissions",'4.1_Resultados Balears'!AA$53:AA302)-SUM(P$54:P301))</f>
        <v>0</v>
      </c>
      <c r="Q302" s="605">
        <f t="shared" si="14"/>
        <v>0</v>
      </c>
      <c r="R302" s="606"/>
      <c r="S302" s="606">
        <f t="shared" si="15"/>
        <v>0</v>
      </c>
      <c r="T302" s="606"/>
      <c r="U302" s="606"/>
      <c r="AA302" s="47" t="str">
        <f t="shared" si="12"/>
        <v>=</v>
      </c>
    </row>
    <row r="303" spans="1:27" x14ac:dyDescent="0.3">
      <c r="A303" s="426"/>
      <c r="E303" s="107" t="str">
        <f>IF(Dades!E1091="","",Dades!E1091)</f>
        <v/>
      </c>
      <c r="F303" s="165">
        <f>IF(E303="",0,Dades!J1091)</f>
        <v>0</v>
      </c>
      <c r="G303" s="165">
        <f>IF(E303="",0,Dades!N1091+Dades!R1091+Dades!V1091)</f>
        <v>0</v>
      </c>
      <c r="H303" s="165">
        <f>IF(E303="",0,Dades!Z1091)</f>
        <v>0</v>
      </c>
      <c r="I303" s="605">
        <f>IF(E303="",0,(DSUM('1.4_Emisiones fugitivas'!$E$14:$O$36,"emissions",'4.1_Resultados Balears'!AA$53:AA303)+DSUM('1.4_Emisiones fugitivas'!$E$48:$N$58,"emissions",'4.1_Resultados Balears'!AA$53:AA303))-SUM(I$54:I302))</f>
        <v>0</v>
      </c>
      <c r="J303" s="605"/>
      <c r="K303" s="605">
        <f>IF(E303="",0,Dades!AD1091)</f>
        <v>0</v>
      </c>
      <c r="L303" s="605"/>
      <c r="M303" s="605">
        <f t="shared" si="13"/>
        <v>0</v>
      </c>
      <c r="N303" s="606"/>
      <c r="O303" s="165">
        <f>IF(E303="",0,DSUM('2.1_Categoría 2 Balears'!$E$17:$J$39,"emissions",'4.1_Resultados Balears'!AA$53:AA303)+DSUM('2.1_Categoría 2 Balears'!$E$47:$K$67,"emissions",'4.1_Resultados Balears'!AA$53:AA303)-SUM(O$54:O302))</f>
        <v>0</v>
      </c>
      <c r="P303" s="165">
        <f>IF(E303="",0,DSUM('2.1_Categoría 2 Balears'!$E$75:$J$95,"emissions",'4.1_Resultados Balears'!AA$53:AA303)-SUM(P$54:P302))</f>
        <v>0</v>
      </c>
      <c r="Q303" s="605">
        <f t="shared" si="14"/>
        <v>0</v>
      </c>
      <c r="R303" s="606"/>
      <c r="S303" s="606">
        <f t="shared" si="15"/>
        <v>0</v>
      </c>
      <c r="T303" s="606"/>
      <c r="U303" s="606"/>
      <c r="AA303" s="47" t="str">
        <f t="shared" si="12"/>
        <v>=</v>
      </c>
    </row>
    <row r="304" spans="1:27" x14ac:dyDescent="0.3">
      <c r="F304" s="41"/>
      <c r="G304" s="30"/>
      <c r="H304" s="30"/>
      <c r="I304" s="166"/>
      <c r="J304" s="30"/>
      <c r="K304" s="30"/>
      <c r="L304" s="30"/>
      <c r="M304" s="30"/>
      <c r="N304" s="30"/>
      <c r="O304" s="30"/>
      <c r="P304" s="30"/>
      <c r="Q304" s="41"/>
      <c r="R304" s="41"/>
      <c r="S304" s="41"/>
      <c r="T304" s="41"/>
      <c r="U304" s="41"/>
    </row>
  </sheetData>
  <sheetProtection sheet="1" objects="1" scenarios="1"/>
  <mergeCells count="1339">
    <mergeCell ref="M302:N302"/>
    <mergeCell ref="K303:L303"/>
    <mergeCell ref="M303:N303"/>
    <mergeCell ref="K283:L283"/>
    <mergeCell ref="M283:N283"/>
    <mergeCell ref="K284:L284"/>
    <mergeCell ref="M284:N284"/>
    <mergeCell ref="K285:L285"/>
    <mergeCell ref="M285:N285"/>
    <mergeCell ref="K286:L286"/>
    <mergeCell ref="M286:N286"/>
    <mergeCell ref="K287:L287"/>
    <mergeCell ref="M287:N287"/>
    <mergeCell ref="K288:L288"/>
    <mergeCell ref="M288:N288"/>
    <mergeCell ref="K289:L289"/>
    <mergeCell ref="M289:N289"/>
    <mergeCell ref="K290:L290"/>
    <mergeCell ref="M290:N290"/>
    <mergeCell ref="K138:L138"/>
    <mergeCell ref="M138:N138"/>
    <mergeCell ref="K139:L139"/>
    <mergeCell ref="M139:N139"/>
    <mergeCell ref="K140:L140"/>
    <mergeCell ref="M140:N140"/>
    <mergeCell ref="K141:L141"/>
    <mergeCell ref="M141:N141"/>
    <mergeCell ref="K142:L142"/>
    <mergeCell ref="M142:N142"/>
    <mergeCell ref="K143:L143"/>
    <mergeCell ref="M143:N143"/>
    <mergeCell ref="K144:L144"/>
    <mergeCell ref="M144:N144"/>
    <mergeCell ref="K145:L145"/>
    <mergeCell ref="M145:N145"/>
    <mergeCell ref="K146:L146"/>
    <mergeCell ref="M146:N146"/>
    <mergeCell ref="K120:L120"/>
    <mergeCell ref="M120:N120"/>
    <mergeCell ref="K121:L121"/>
    <mergeCell ref="M121:N121"/>
    <mergeCell ref="K122:L122"/>
    <mergeCell ref="M122:N122"/>
    <mergeCell ref="K123:L123"/>
    <mergeCell ref="M123:N123"/>
    <mergeCell ref="K129:L129"/>
    <mergeCell ref="M129:N129"/>
    <mergeCell ref="K130:L130"/>
    <mergeCell ref="M130:N130"/>
    <mergeCell ref="K131:L131"/>
    <mergeCell ref="M131:N131"/>
    <mergeCell ref="K132:L132"/>
    <mergeCell ref="M132:N132"/>
    <mergeCell ref="K133:L133"/>
    <mergeCell ref="M133:N133"/>
    <mergeCell ref="M107:N107"/>
    <mergeCell ref="K108:L108"/>
    <mergeCell ref="M108:N108"/>
    <mergeCell ref="K109:L109"/>
    <mergeCell ref="M109:N109"/>
    <mergeCell ref="K110:L110"/>
    <mergeCell ref="M110:N110"/>
    <mergeCell ref="K111:L111"/>
    <mergeCell ref="M111:N111"/>
    <mergeCell ref="K112:L112"/>
    <mergeCell ref="M112:N112"/>
    <mergeCell ref="K113:L113"/>
    <mergeCell ref="M113:N113"/>
    <mergeCell ref="K114:L114"/>
    <mergeCell ref="M114:N114"/>
    <mergeCell ref="K115:L115"/>
    <mergeCell ref="M115:N115"/>
    <mergeCell ref="M89:N89"/>
    <mergeCell ref="K90:L90"/>
    <mergeCell ref="M90:N90"/>
    <mergeCell ref="K91:L91"/>
    <mergeCell ref="M91:N91"/>
    <mergeCell ref="K92:L92"/>
    <mergeCell ref="M92:N92"/>
    <mergeCell ref="M95:N95"/>
    <mergeCell ref="K96:L96"/>
    <mergeCell ref="M96:N96"/>
    <mergeCell ref="K97:L97"/>
    <mergeCell ref="M97:N97"/>
    <mergeCell ref="K98:L98"/>
    <mergeCell ref="M98:N98"/>
    <mergeCell ref="K99:L99"/>
    <mergeCell ref="M99:N99"/>
    <mergeCell ref="K100:L100"/>
    <mergeCell ref="M100:N100"/>
    <mergeCell ref="M76:N76"/>
    <mergeCell ref="K77:L77"/>
    <mergeCell ref="M77:N77"/>
    <mergeCell ref="K78:L78"/>
    <mergeCell ref="M78:N78"/>
    <mergeCell ref="K79:L79"/>
    <mergeCell ref="M79:N79"/>
    <mergeCell ref="K80:L80"/>
    <mergeCell ref="M80:N80"/>
    <mergeCell ref="K81:L81"/>
    <mergeCell ref="M81:N81"/>
    <mergeCell ref="K82:L82"/>
    <mergeCell ref="M82:N82"/>
    <mergeCell ref="K83:L83"/>
    <mergeCell ref="M83:N83"/>
    <mergeCell ref="K84:L84"/>
    <mergeCell ref="M84:N84"/>
    <mergeCell ref="K57:L57"/>
    <mergeCell ref="M57:N57"/>
    <mergeCell ref="K58:L58"/>
    <mergeCell ref="M58:N58"/>
    <mergeCell ref="K59:L59"/>
    <mergeCell ref="M59:N59"/>
    <mergeCell ref="K60:L60"/>
    <mergeCell ref="M60:N60"/>
    <mergeCell ref="K61:L61"/>
    <mergeCell ref="M61:N61"/>
    <mergeCell ref="K62:L62"/>
    <mergeCell ref="M62:N62"/>
    <mergeCell ref="K63:L63"/>
    <mergeCell ref="M63:N63"/>
    <mergeCell ref="K64:L64"/>
    <mergeCell ref="M64:N64"/>
    <mergeCell ref="K65:L65"/>
    <mergeCell ref="M65:N65"/>
    <mergeCell ref="D22:V22"/>
    <mergeCell ref="K53:L53"/>
    <mergeCell ref="M53:N53"/>
    <mergeCell ref="M54:N54"/>
    <mergeCell ref="K54:L54"/>
    <mergeCell ref="J33:L33"/>
    <mergeCell ref="J34:L34"/>
    <mergeCell ref="H24:I24"/>
    <mergeCell ref="J24:L24"/>
    <mergeCell ref="J36:L36"/>
    <mergeCell ref="F28:G28"/>
    <mergeCell ref="H28:I28"/>
    <mergeCell ref="F29:G29"/>
    <mergeCell ref="H29:I29"/>
    <mergeCell ref="E30:G30"/>
    <mergeCell ref="H30:I30"/>
    <mergeCell ref="H34:I34"/>
    <mergeCell ref="E36:G36"/>
    <mergeCell ref="H36:I36"/>
    <mergeCell ref="H12:I12"/>
    <mergeCell ref="J12:L12"/>
    <mergeCell ref="J13:L13"/>
    <mergeCell ref="J14:L14"/>
    <mergeCell ref="J16:L16"/>
    <mergeCell ref="F27:G27"/>
    <mergeCell ref="H27:I27"/>
    <mergeCell ref="J25:L25"/>
    <mergeCell ref="J26:L26"/>
    <mergeCell ref="J27:L27"/>
    <mergeCell ref="J28:L28"/>
    <mergeCell ref="J29:L29"/>
    <mergeCell ref="J30:L30"/>
    <mergeCell ref="J32:L32"/>
    <mergeCell ref="E32:E33"/>
    <mergeCell ref="S147:U147"/>
    <mergeCell ref="Q171:R171"/>
    <mergeCell ref="Q163:R163"/>
    <mergeCell ref="Q165:R165"/>
    <mergeCell ref="Q166:R166"/>
    <mergeCell ref="Q167:R167"/>
    <mergeCell ref="Q169:R169"/>
    <mergeCell ref="I163:J163"/>
    <mergeCell ref="I167:J167"/>
    <mergeCell ref="I171:J171"/>
    <mergeCell ref="Q128:R128"/>
    <mergeCell ref="Q140:R140"/>
    <mergeCell ref="Q152:R152"/>
    <mergeCell ref="Q164:R164"/>
    <mergeCell ref="Q154:R154"/>
    <mergeCell ref="Q155:R155"/>
    <mergeCell ref="Q157:R157"/>
    <mergeCell ref="Q139:R139"/>
    <mergeCell ref="Q141:R141"/>
    <mergeCell ref="Q142:R142"/>
    <mergeCell ref="Q143:R143"/>
    <mergeCell ref="I138:J138"/>
    <mergeCell ref="Q138:R138"/>
    <mergeCell ref="S138:U138"/>
    <mergeCell ref="I139:J139"/>
    <mergeCell ref="S139:U139"/>
    <mergeCell ref="I140:J140"/>
    <mergeCell ref="S140:U140"/>
    <mergeCell ref="I141:J141"/>
    <mergeCell ref="S141:U141"/>
    <mergeCell ref="I142:J142"/>
    <mergeCell ref="I114:J114"/>
    <mergeCell ref="Q114:R114"/>
    <mergeCell ref="S114:U114"/>
    <mergeCell ref="I115:J115"/>
    <mergeCell ref="S115:U115"/>
    <mergeCell ref="I116:J116"/>
    <mergeCell ref="S116:U116"/>
    <mergeCell ref="Q119:R119"/>
    <mergeCell ref="Q121:R121"/>
    <mergeCell ref="Q123:R123"/>
    <mergeCell ref="Q127:R127"/>
    <mergeCell ref="I120:J120"/>
    <mergeCell ref="Q120:R120"/>
    <mergeCell ref="S120:U120"/>
    <mergeCell ref="I121:J121"/>
    <mergeCell ref="S121:U121"/>
    <mergeCell ref="I122:J122"/>
    <mergeCell ref="Q122:R122"/>
    <mergeCell ref="S122:U122"/>
    <mergeCell ref="I123:J123"/>
    <mergeCell ref="Q60:R60"/>
    <mergeCell ref="S60:U60"/>
    <mergeCell ref="I55:J55"/>
    <mergeCell ref="Q55:R55"/>
    <mergeCell ref="S55:U55"/>
    <mergeCell ref="I56:J56"/>
    <mergeCell ref="Q56:R56"/>
    <mergeCell ref="S56:U56"/>
    <mergeCell ref="S123:U123"/>
    <mergeCell ref="Q116:R116"/>
    <mergeCell ref="S87:U87"/>
    <mergeCell ref="I88:J88"/>
    <mergeCell ref="Q88:R88"/>
    <mergeCell ref="S88:U88"/>
    <mergeCell ref="Q94:R94"/>
    <mergeCell ref="Q95:R95"/>
    <mergeCell ref="Q97:R97"/>
    <mergeCell ref="Q99:R99"/>
    <mergeCell ref="I95:J95"/>
    <mergeCell ref="S95:U95"/>
    <mergeCell ref="I96:J96"/>
    <mergeCell ref="Q96:R96"/>
    <mergeCell ref="S96:U96"/>
    <mergeCell ref="I97:J97"/>
    <mergeCell ref="M55:N55"/>
    <mergeCell ref="Q79:R79"/>
    <mergeCell ref="Q81:R81"/>
    <mergeCell ref="Q82:R82"/>
    <mergeCell ref="Q83:R83"/>
    <mergeCell ref="I78:J78"/>
    <mergeCell ref="Q78:R78"/>
    <mergeCell ref="S78:U78"/>
    <mergeCell ref="I79:J79"/>
    <mergeCell ref="S79:U79"/>
    <mergeCell ref="I80:J80"/>
    <mergeCell ref="S80:U80"/>
    <mergeCell ref="I81:J81"/>
    <mergeCell ref="S81:U81"/>
    <mergeCell ref="I82:J82"/>
    <mergeCell ref="Q80:R80"/>
    <mergeCell ref="I53:J53"/>
    <mergeCell ref="Q59:R59"/>
    <mergeCell ref="Q61:R61"/>
    <mergeCell ref="Q63:R63"/>
    <mergeCell ref="Q67:R67"/>
    <mergeCell ref="I61:J61"/>
    <mergeCell ref="S61:U61"/>
    <mergeCell ref="I62:J62"/>
    <mergeCell ref="Q62:R62"/>
    <mergeCell ref="S62:U62"/>
    <mergeCell ref="I63:J63"/>
    <mergeCell ref="S63:U63"/>
    <mergeCell ref="I64:J64"/>
    <mergeCell ref="Q64:R64"/>
    <mergeCell ref="S64:U64"/>
    <mergeCell ref="Q53:R53"/>
    <mergeCell ref="S53:U53"/>
    <mergeCell ref="I54:J54"/>
    <mergeCell ref="Q54:R54"/>
    <mergeCell ref="I58:J58"/>
    <mergeCell ref="Q58:R58"/>
    <mergeCell ref="S54:U54"/>
    <mergeCell ref="I60:J60"/>
    <mergeCell ref="C1:W1"/>
    <mergeCell ref="E3:F3"/>
    <mergeCell ref="E8:M9"/>
    <mergeCell ref="E10:F10"/>
    <mergeCell ref="E13:G13"/>
    <mergeCell ref="H13:I13"/>
    <mergeCell ref="A14:A15"/>
    <mergeCell ref="E14:G14"/>
    <mergeCell ref="H14:I14"/>
    <mergeCell ref="E5:F5"/>
    <mergeCell ref="E16:G16"/>
    <mergeCell ref="H16:I16"/>
    <mergeCell ref="F25:G25"/>
    <mergeCell ref="H25:I25"/>
    <mergeCell ref="F26:G26"/>
    <mergeCell ref="H26:I26"/>
    <mergeCell ref="Q3:R3"/>
    <mergeCell ref="G3:P3"/>
    <mergeCell ref="D7:V7"/>
    <mergeCell ref="S3:U3"/>
    <mergeCell ref="G5:U5"/>
    <mergeCell ref="E18:G18"/>
    <mergeCell ref="H18:I18"/>
    <mergeCell ref="J18:L18"/>
    <mergeCell ref="E20:G20"/>
    <mergeCell ref="H20:I20"/>
    <mergeCell ref="J20:L20"/>
    <mergeCell ref="E25:E29"/>
    <mergeCell ref="S58:U58"/>
    <mergeCell ref="I59:J59"/>
    <mergeCell ref="S59:U59"/>
    <mergeCell ref="I57:J57"/>
    <mergeCell ref="Q57:R57"/>
    <mergeCell ref="S57:U57"/>
    <mergeCell ref="F33:G33"/>
    <mergeCell ref="H33:I33"/>
    <mergeCell ref="F32:G32"/>
    <mergeCell ref="H32:I32"/>
    <mergeCell ref="E34:G34"/>
    <mergeCell ref="D39:V39"/>
    <mergeCell ref="D50:V50"/>
    <mergeCell ref="I41:J41"/>
    <mergeCell ref="I42:J42"/>
    <mergeCell ref="I44:J44"/>
    <mergeCell ref="I43:J43"/>
    <mergeCell ref="I45:J45"/>
    <mergeCell ref="I47:J47"/>
    <mergeCell ref="I46:J46"/>
    <mergeCell ref="E37:K37"/>
    <mergeCell ref="P41:Q41"/>
    <mergeCell ref="P42:Q42"/>
    <mergeCell ref="P43:Q43"/>
    <mergeCell ref="P45:Q45"/>
    <mergeCell ref="P46:Q46"/>
    <mergeCell ref="P47:Q47"/>
    <mergeCell ref="L42:M42"/>
    <mergeCell ref="L46:M46"/>
    <mergeCell ref="E42:F42"/>
    <mergeCell ref="E44:F44"/>
    <mergeCell ref="E46:F46"/>
    <mergeCell ref="K55:L55"/>
    <mergeCell ref="K56:L56"/>
    <mergeCell ref="M56:N56"/>
    <mergeCell ref="I68:J68"/>
    <mergeCell ref="S68:U68"/>
    <mergeCell ref="I69:J69"/>
    <mergeCell ref="S69:U69"/>
    <mergeCell ref="I70:J70"/>
    <mergeCell ref="S70:U70"/>
    <mergeCell ref="I65:J65"/>
    <mergeCell ref="Q65:R65"/>
    <mergeCell ref="S65:U65"/>
    <mergeCell ref="I66:J66"/>
    <mergeCell ref="Q66:R66"/>
    <mergeCell ref="S66:U66"/>
    <mergeCell ref="I67:J67"/>
    <mergeCell ref="S67:U67"/>
    <mergeCell ref="Q69:R69"/>
    <mergeCell ref="Q70:R70"/>
    <mergeCell ref="Q68:R68"/>
    <mergeCell ref="K66:L66"/>
    <mergeCell ref="M66:N66"/>
    <mergeCell ref="K67:L67"/>
    <mergeCell ref="M67:N67"/>
    <mergeCell ref="K68:L68"/>
    <mergeCell ref="M68:N68"/>
    <mergeCell ref="K69:L69"/>
    <mergeCell ref="M69:N69"/>
    <mergeCell ref="K70:L70"/>
    <mergeCell ref="M70:N70"/>
    <mergeCell ref="S75:U75"/>
    <mergeCell ref="I76:J76"/>
    <mergeCell ref="Q76:R76"/>
    <mergeCell ref="S76:U76"/>
    <mergeCell ref="I77:J77"/>
    <mergeCell ref="Q77:R77"/>
    <mergeCell ref="S77:U77"/>
    <mergeCell ref="S71:U71"/>
    <mergeCell ref="I72:J72"/>
    <mergeCell ref="Q72:R72"/>
    <mergeCell ref="S72:U72"/>
    <mergeCell ref="I73:J73"/>
    <mergeCell ref="S73:U73"/>
    <mergeCell ref="I74:J74"/>
    <mergeCell ref="Q74:R74"/>
    <mergeCell ref="S74:U74"/>
    <mergeCell ref="Q71:R71"/>
    <mergeCell ref="Q73:R73"/>
    <mergeCell ref="Q75:R75"/>
    <mergeCell ref="I71:J71"/>
    <mergeCell ref="I75:J75"/>
    <mergeCell ref="K73:L73"/>
    <mergeCell ref="M73:N73"/>
    <mergeCell ref="K74:L74"/>
    <mergeCell ref="M74:N74"/>
    <mergeCell ref="K71:L71"/>
    <mergeCell ref="M71:N71"/>
    <mergeCell ref="K72:L72"/>
    <mergeCell ref="M72:N72"/>
    <mergeCell ref="K75:L75"/>
    <mergeCell ref="M75:N75"/>
    <mergeCell ref="K76:L76"/>
    <mergeCell ref="Q90:R90"/>
    <mergeCell ref="S90:U90"/>
    <mergeCell ref="I91:J91"/>
    <mergeCell ref="S91:U91"/>
    <mergeCell ref="S82:U82"/>
    <mergeCell ref="I83:J83"/>
    <mergeCell ref="S83:U83"/>
    <mergeCell ref="I84:J84"/>
    <mergeCell ref="Q84:R84"/>
    <mergeCell ref="S84:U84"/>
    <mergeCell ref="Q85:R85"/>
    <mergeCell ref="Q87:R87"/>
    <mergeCell ref="Q91:R91"/>
    <mergeCell ref="I85:J85"/>
    <mergeCell ref="S85:U85"/>
    <mergeCell ref="I86:J86"/>
    <mergeCell ref="Q86:R86"/>
    <mergeCell ref="S86:U86"/>
    <mergeCell ref="I87:J87"/>
    <mergeCell ref="I89:J89"/>
    <mergeCell ref="Q89:R89"/>
    <mergeCell ref="S89:U89"/>
    <mergeCell ref="I90:J90"/>
    <mergeCell ref="K85:L85"/>
    <mergeCell ref="M85:N85"/>
    <mergeCell ref="K86:L86"/>
    <mergeCell ref="M86:N86"/>
    <mergeCell ref="K87:L87"/>
    <mergeCell ref="M87:N87"/>
    <mergeCell ref="K88:L88"/>
    <mergeCell ref="M88:N88"/>
    <mergeCell ref="K89:L89"/>
    <mergeCell ref="I99:J99"/>
    <mergeCell ref="S99:U99"/>
    <mergeCell ref="I100:J100"/>
    <mergeCell ref="Q100:R100"/>
    <mergeCell ref="S100:U100"/>
    <mergeCell ref="I101:J101"/>
    <mergeCell ref="Q101:R101"/>
    <mergeCell ref="S101:U101"/>
    <mergeCell ref="I92:J92"/>
    <mergeCell ref="S92:U92"/>
    <mergeCell ref="I93:J93"/>
    <mergeCell ref="S93:U93"/>
    <mergeCell ref="I94:J94"/>
    <mergeCell ref="S94:U94"/>
    <mergeCell ref="Q93:R93"/>
    <mergeCell ref="S97:U97"/>
    <mergeCell ref="I98:J98"/>
    <mergeCell ref="Q98:R98"/>
    <mergeCell ref="S98:U98"/>
    <mergeCell ref="Q92:R92"/>
    <mergeCell ref="K93:L93"/>
    <mergeCell ref="M93:N93"/>
    <mergeCell ref="K94:L94"/>
    <mergeCell ref="M94:N94"/>
    <mergeCell ref="K95:L95"/>
    <mergeCell ref="K101:L101"/>
    <mergeCell ref="M101:N101"/>
    <mergeCell ref="S105:U105"/>
    <mergeCell ref="I106:J106"/>
    <mergeCell ref="S106:U106"/>
    <mergeCell ref="I107:J107"/>
    <mergeCell ref="S107:U107"/>
    <mergeCell ref="I108:J108"/>
    <mergeCell ref="Q108:R108"/>
    <mergeCell ref="S108:U108"/>
    <mergeCell ref="I102:J102"/>
    <mergeCell ref="Q102:R102"/>
    <mergeCell ref="S102:U102"/>
    <mergeCell ref="I103:J103"/>
    <mergeCell ref="S103:U103"/>
    <mergeCell ref="I104:J104"/>
    <mergeCell ref="S104:U104"/>
    <mergeCell ref="Q103:R103"/>
    <mergeCell ref="Q105:R105"/>
    <mergeCell ref="Q106:R106"/>
    <mergeCell ref="Q107:R107"/>
    <mergeCell ref="I105:J105"/>
    <mergeCell ref="Q104:R104"/>
    <mergeCell ref="K104:L104"/>
    <mergeCell ref="M104:N104"/>
    <mergeCell ref="K105:L105"/>
    <mergeCell ref="M105:N105"/>
    <mergeCell ref="K102:L102"/>
    <mergeCell ref="M102:N102"/>
    <mergeCell ref="K103:L103"/>
    <mergeCell ref="M103:N103"/>
    <mergeCell ref="K106:L106"/>
    <mergeCell ref="M106:N106"/>
    <mergeCell ref="K107:L107"/>
    <mergeCell ref="I117:J117"/>
    <mergeCell ref="S117:U117"/>
    <mergeCell ref="I118:J118"/>
    <mergeCell ref="S118:U118"/>
    <mergeCell ref="I119:J119"/>
    <mergeCell ref="S119:U119"/>
    <mergeCell ref="S109:U109"/>
    <mergeCell ref="I110:J110"/>
    <mergeCell ref="Q110:R110"/>
    <mergeCell ref="S110:U110"/>
    <mergeCell ref="I111:J111"/>
    <mergeCell ref="S111:U111"/>
    <mergeCell ref="I112:J112"/>
    <mergeCell ref="Q112:R112"/>
    <mergeCell ref="S112:U112"/>
    <mergeCell ref="Q109:R109"/>
    <mergeCell ref="I109:J109"/>
    <mergeCell ref="Q111:R111"/>
    <mergeCell ref="Q115:R115"/>
    <mergeCell ref="Q117:R117"/>
    <mergeCell ref="Q118:R118"/>
    <mergeCell ref="I113:J113"/>
    <mergeCell ref="Q113:R113"/>
    <mergeCell ref="S113:U113"/>
    <mergeCell ref="K116:L116"/>
    <mergeCell ref="M116:N116"/>
    <mergeCell ref="K117:L117"/>
    <mergeCell ref="M117:N117"/>
    <mergeCell ref="K118:L118"/>
    <mergeCell ref="M118:N118"/>
    <mergeCell ref="K119:L119"/>
    <mergeCell ref="M119:N119"/>
    <mergeCell ref="I127:J127"/>
    <mergeCell ref="S127:U127"/>
    <mergeCell ref="I128:J128"/>
    <mergeCell ref="S128:U128"/>
    <mergeCell ref="I129:J129"/>
    <mergeCell ref="S129:U129"/>
    <mergeCell ref="I124:J124"/>
    <mergeCell ref="Q124:R124"/>
    <mergeCell ref="S124:U124"/>
    <mergeCell ref="I125:J125"/>
    <mergeCell ref="Q125:R125"/>
    <mergeCell ref="S125:U125"/>
    <mergeCell ref="I126:J126"/>
    <mergeCell ref="Q126:R126"/>
    <mergeCell ref="S126:U126"/>
    <mergeCell ref="Q129:R129"/>
    <mergeCell ref="K124:L124"/>
    <mergeCell ref="M124:N124"/>
    <mergeCell ref="K125:L125"/>
    <mergeCell ref="M125:N125"/>
    <mergeCell ref="K126:L126"/>
    <mergeCell ref="M126:N126"/>
    <mergeCell ref="K127:L127"/>
    <mergeCell ref="M127:N127"/>
    <mergeCell ref="K128:L128"/>
    <mergeCell ref="M128:N128"/>
    <mergeCell ref="S134:U134"/>
    <mergeCell ref="I135:J135"/>
    <mergeCell ref="S135:U135"/>
    <mergeCell ref="I136:J136"/>
    <mergeCell ref="Q136:R136"/>
    <mergeCell ref="S136:U136"/>
    <mergeCell ref="I137:J137"/>
    <mergeCell ref="Q137:R137"/>
    <mergeCell ref="S137:U137"/>
    <mergeCell ref="S130:U130"/>
    <mergeCell ref="I131:J131"/>
    <mergeCell ref="S131:U131"/>
    <mergeCell ref="I132:J132"/>
    <mergeCell ref="Q132:R132"/>
    <mergeCell ref="S132:U132"/>
    <mergeCell ref="I133:J133"/>
    <mergeCell ref="S133:U133"/>
    <mergeCell ref="Q130:R130"/>
    <mergeCell ref="Q131:R131"/>
    <mergeCell ref="Q133:R133"/>
    <mergeCell ref="Q135:R135"/>
    <mergeCell ref="I130:J130"/>
    <mergeCell ref="I134:J134"/>
    <mergeCell ref="Q134:R134"/>
    <mergeCell ref="K134:L134"/>
    <mergeCell ref="M134:N134"/>
    <mergeCell ref="K135:L135"/>
    <mergeCell ref="M135:N135"/>
    <mergeCell ref="K136:L136"/>
    <mergeCell ref="M136:N136"/>
    <mergeCell ref="K137:L137"/>
    <mergeCell ref="M137:N137"/>
    <mergeCell ref="I148:J148"/>
    <mergeCell ref="Q148:R148"/>
    <mergeCell ref="S148:U148"/>
    <mergeCell ref="I149:J149"/>
    <mergeCell ref="Q149:R149"/>
    <mergeCell ref="S149:U149"/>
    <mergeCell ref="I150:J150"/>
    <mergeCell ref="Q150:R150"/>
    <mergeCell ref="S150:U150"/>
    <mergeCell ref="S142:U142"/>
    <mergeCell ref="I143:J143"/>
    <mergeCell ref="S143:U143"/>
    <mergeCell ref="I144:J144"/>
    <mergeCell ref="Q144:R144"/>
    <mergeCell ref="S144:U144"/>
    <mergeCell ref="Q145:R145"/>
    <mergeCell ref="Q147:R147"/>
    <mergeCell ref="I145:J145"/>
    <mergeCell ref="S145:U145"/>
    <mergeCell ref="I146:J146"/>
    <mergeCell ref="Q146:R146"/>
    <mergeCell ref="S146:U146"/>
    <mergeCell ref="I147:J147"/>
    <mergeCell ref="K147:L147"/>
    <mergeCell ref="M147:N147"/>
    <mergeCell ref="K148:L148"/>
    <mergeCell ref="M148:N148"/>
    <mergeCell ref="K149:L149"/>
    <mergeCell ref="M149:N149"/>
    <mergeCell ref="K150:L150"/>
    <mergeCell ref="M150:N150"/>
    <mergeCell ref="I154:J154"/>
    <mergeCell ref="S154:U154"/>
    <mergeCell ref="I155:J155"/>
    <mergeCell ref="S155:U155"/>
    <mergeCell ref="I156:J156"/>
    <mergeCell ref="Q156:R156"/>
    <mergeCell ref="S156:U156"/>
    <mergeCell ref="I151:J151"/>
    <mergeCell ref="S151:U151"/>
    <mergeCell ref="I152:J152"/>
    <mergeCell ref="S152:U152"/>
    <mergeCell ref="I153:J153"/>
    <mergeCell ref="S153:U153"/>
    <mergeCell ref="Q151:R151"/>
    <mergeCell ref="Q153:R153"/>
    <mergeCell ref="K156:L156"/>
    <mergeCell ref="M156:N156"/>
    <mergeCell ref="K151:L151"/>
    <mergeCell ref="M151:N151"/>
    <mergeCell ref="K152:L152"/>
    <mergeCell ref="M152:N152"/>
    <mergeCell ref="K153:L153"/>
    <mergeCell ref="M153:N153"/>
    <mergeCell ref="K154:L154"/>
    <mergeCell ref="M154:N154"/>
    <mergeCell ref="K155:L155"/>
    <mergeCell ref="M155:N155"/>
    <mergeCell ref="I160:J160"/>
    <mergeCell ref="Q160:R160"/>
    <mergeCell ref="S160:U160"/>
    <mergeCell ref="I161:J161"/>
    <mergeCell ref="Q161:R161"/>
    <mergeCell ref="S161:U161"/>
    <mergeCell ref="I162:J162"/>
    <mergeCell ref="Q162:R162"/>
    <mergeCell ref="S162:U162"/>
    <mergeCell ref="I157:J157"/>
    <mergeCell ref="S157:U157"/>
    <mergeCell ref="I158:J158"/>
    <mergeCell ref="Q158:R158"/>
    <mergeCell ref="S158:U158"/>
    <mergeCell ref="I159:J159"/>
    <mergeCell ref="S159:U159"/>
    <mergeCell ref="Q159:R159"/>
    <mergeCell ref="K157:L157"/>
    <mergeCell ref="M157:N157"/>
    <mergeCell ref="K158:L158"/>
    <mergeCell ref="M158:N158"/>
    <mergeCell ref="K159:L159"/>
    <mergeCell ref="M159:N159"/>
    <mergeCell ref="K160:L160"/>
    <mergeCell ref="M160:N160"/>
    <mergeCell ref="K161:L161"/>
    <mergeCell ref="M161:N161"/>
    <mergeCell ref="K162:L162"/>
    <mergeCell ref="M162:N162"/>
    <mergeCell ref="S167:U167"/>
    <mergeCell ref="I168:J168"/>
    <mergeCell ref="Q168:R168"/>
    <mergeCell ref="S168:U168"/>
    <mergeCell ref="I169:J169"/>
    <mergeCell ref="S169:U169"/>
    <mergeCell ref="I170:J170"/>
    <mergeCell ref="Q170:R170"/>
    <mergeCell ref="S170:U170"/>
    <mergeCell ref="S163:U163"/>
    <mergeCell ref="I164:J164"/>
    <mergeCell ref="S164:U164"/>
    <mergeCell ref="I165:J165"/>
    <mergeCell ref="S165:U165"/>
    <mergeCell ref="I166:J166"/>
    <mergeCell ref="S166:U166"/>
    <mergeCell ref="K170:L170"/>
    <mergeCell ref="M170:N170"/>
    <mergeCell ref="K163:L163"/>
    <mergeCell ref="M163:N163"/>
    <mergeCell ref="K164:L164"/>
    <mergeCell ref="M164:N164"/>
    <mergeCell ref="K165:L165"/>
    <mergeCell ref="M165:N165"/>
    <mergeCell ref="K166:L166"/>
    <mergeCell ref="M166:N166"/>
    <mergeCell ref="K167:L167"/>
    <mergeCell ref="M167:N167"/>
    <mergeCell ref="K168:L168"/>
    <mergeCell ref="M168:N168"/>
    <mergeCell ref="K169:L169"/>
    <mergeCell ref="M169:N169"/>
    <mergeCell ref="I174:J174"/>
    <mergeCell ref="Q174:R174"/>
    <mergeCell ref="S174:U174"/>
    <mergeCell ref="I175:J175"/>
    <mergeCell ref="Q175:R175"/>
    <mergeCell ref="S175:U175"/>
    <mergeCell ref="I176:J176"/>
    <mergeCell ref="Q176:R176"/>
    <mergeCell ref="S176:U176"/>
    <mergeCell ref="S171:U171"/>
    <mergeCell ref="I172:J172"/>
    <mergeCell ref="Q172:R172"/>
    <mergeCell ref="S172:U172"/>
    <mergeCell ref="I173:J173"/>
    <mergeCell ref="Q173:R173"/>
    <mergeCell ref="S173:U173"/>
    <mergeCell ref="K171:L171"/>
    <mergeCell ref="M171:N171"/>
    <mergeCell ref="K172:L172"/>
    <mergeCell ref="M172:N172"/>
    <mergeCell ref="K173:L173"/>
    <mergeCell ref="M173:N173"/>
    <mergeCell ref="K174:L174"/>
    <mergeCell ref="M174:N174"/>
    <mergeCell ref="K175:L175"/>
    <mergeCell ref="M175:N175"/>
    <mergeCell ref="K176:L176"/>
    <mergeCell ref="M176:N176"/>
    <mergeCell ref="I180:J180"/>
    <mergeCell ref="Q180:R180"/>
    <mergeCell ref="S180:U180"/>
    <mergeCell ref="I181:J181"/>
    <mergeCell ref="Q181:R181"/>
    <mergeCell ref="S181:U181"/>
    <mergeCell ref="I182:J182"/>
    <mergeCell ref="Q182:R182"/>
    <mergeCell ref="S182:U182"/>
    <mergeCell ref="I177:J177"/>
    <mergeCell ref="Q177:R177"/>
    <mergeCell ref="S177:U177"/>
    <mergeCell ref="I178:J178"/>
    <mergeCell ref="Q178:R178"/>
    <mergeCell ref="S178:U178"/>
    <mergeCell ref="I179:J179"/>
    <mergeCell ref="Q179:R179"/>
    <mergeCell ref="S179:U179"/>
    <mergeCell ref="K177:L177"/>
    <mergeCell ref="M177:N177"/>
    <mergeCell ref="K178:L178"/>
    <mergeCell ref="M178:N178"/>
    <mergeCell ref="K179:L179"/>
    <mergeCell ref="M179:N179"/>
    <mergeCell ref="K180:L180"/>
    <mergeCell ref="M180:N180"/>
    <mergeCell ref="K181:L181"/>
    <mergeCell ref="M181:N181"/>
    <mergeCell ref="K182:L182"/>
    <mergeCell ref="M182:N182"/>
    <mergeCell ref="I186:J186"/>
    <mergeCell ref="Q186:R186"/>
    <mergeCell ref="S186:U186"/>
    <mergeCell ref="I187:J187"/>
    <mergeCell ref="Q187:R187"/>
    <mergeCell ref="S187:U187"/>
    <mergeCell ref="I188:J188"/>
    <mergeCell ref="Q188:R188"/>
    <mergeCell ref="S188:U188"/>
    <mergeCell ref="I183:J183"/>
    <mergeCell ref="Q183:R183"/>
    <mergeCell ref="S183:U183"/>
    <mergeCell ref="I184:J184"/>
    <mergeCell ref="Q184:R184"/>
    <mergeCell ref="S184:U184"/>
    <mergeCell ref="I185:J185"/>
    <mergeCell ref="Q185:R185"/>
    <mergeCell ref="S185:U185"/>
    <mergeCell ref="K185:L185"/>
    <mergeCell ref="M185:N185"/>
    <mergeCell ref="K186:L186"/>
    <mergeCell ref="M186:N186"/>
    <mergeCell ref="K187:L187"/>
    <mergeCell ref="M187:N187"/>
    <mergeCell ref="K188:L188"/>
    <mergeCell ref="M188:N188"/>
    <mergeCell ref="K183:L183"/>
    <mergeCell ref="M183:N183"/>
    <mergeCell ref="K184:L184"/>
    <mergeCell ref="M184:N184"/>
    <mergeCell ref="I192:J192"/>
    <mergeCell ref="Q192:R192"/>
    <mergeCell ref="S192:U192"/>
    <mergeCell ref="I193:J193"/>
    <mergeCell ref="Q193:R193"/>
    <mergeCell ref="S193:U193"/>
    <mergeCell ref="I194:J194"/>
    <mergeCell ref="Q194:R194"/>
    <mergeCell ref="S194:U194"/>
    <mergeCell ref="I189:J189"/>
    <mergeCell ref="Q189:R189"/>
    <mergeCell ref="S189:U189"/>
    <mergeCell ref="I190:J190"/>
    <mergeCell ref="Q190:R190"/>
    <mergeCell ref="S190:U190"/>
    <mergeCell ref="I191:J191"/>
    <mergeCell ref="Q191:R191"/>
    <mergeCell ref="S191:U191"/>
    <mergeCell ref="K189:L189"/>
    <mergeCell ref="M189:N189"/>
    <mergeCell ref="K190:L190"/>
    <mergeCell ref="M190:N190"/>
    <mergeCell ref="K191:L191"/>
    <mergeCell ref="M191:N191"/>
    <mergeCell ref="K192:L192"/>
    <mergeCell ref="M192:N192"/>
    <mergeCell ref="K193:L193"/>
    <mergeCell ref="M193:N193"/>
    <mergeCell ref="K194:L194"/>
    <mergeCell ref="M194:N194"/>
    <mergeCell ref="I198:J198"/>
    <mergeCell ref="Q198:R198"/>
    <mergeCell ref="S198:U198"/>
    <mergeCell ref="I199:J199"/>
    <mergeCell ref="Q199:R199"/>
    <mergeCell ref="S199:U199"/>
    <mergeCell ref="I200:J200"/>
    <mergeCell ref="Q200:R200"/>
    <mergeCell ref="S200:U200"/>
    <mergeCell ref="I195:J195"/>
    <mergeCell ref="Q195:R195"/>
    <mergeCell ref="S195:U195"/>
    <mergeCell ref="I196:J196"/>
    <mergeCell ref="Q196:R196"/>
    <mergeCell ref="S196:U196"/>
    <mergeCell ref="I197:J197"/>
    <mergeCell ref="Q197:R197"/>
    <mergeCell ref="S197:U197"/>
    <mergeCell ref="K195:L195"/>
    <mergeCell ref="M195:N195"/>
    <mergeCell ref="K196:L196"/>
    <mergeCell ref="M196:N196"/>
    <mergeCell ref="K197:L197"/>
    <mergeCell ref="M197:N197"/>
    <mergeCell ref="K198:L198"/>
    <mergeCell ref="M198:N198"/>
    <mergeCell ref="K199:L199"/>
    <mergeCell ref="M199:N199"/>
    <mergeCell ref="K200:L200"/>
    <mergeCell ref="M200:N200"/>
    <mergeCell ref="I204:J204"/>
    <mergeCell ref="Q204:R204"/>
    <mergeCell ref="S204:U204"/>
    <mergeCell ref="I205:J205"/>
    <mergeCell ref="Q205:R205"/>
    <mergeCell ref="S205:U205"/>
    <mergeCell ref="I206:J206"/>
    <mergeCell ref="Q206:R206"/>
    <mergeCell ref="S206:U206"/>
    <mergeCell ref="I201:J201"/>
    <mergeCell ref="Q201:R201"/>
    <mergeCell ref="S201:U201"/>
    <mergeCell ref="I202:J202"/>
    <mergeCell ref="Q202:R202"/>
    <mergeCell ref="S202:U202"/>
    <mergeCell ref="I203:J203"/>
    <mergeCell ref="Q203:R203"/>
    <mergeCell ref="S203:U203"/>
    <mergeCell ref="K202:L202"/>
    <mergeCell ref="M202:N202"/>
    <mergeCell ref="K203:L203"/>
    <mergeCell ref="M203:N203"/>
    <mergeCell ref="K204:L204"/>
    <mergeCell ref="M204:N204"/>
    <mergeCell ref="K205:L205"/>
    <mergeCell ref="M205:N205"/>
    <mergeCell ref="K201:L201"/>
    <mergeCell ref="M201:N201"/>
    <mergeCell ref="K206:L206"/>
    <mergeCell ref="M206:N206"/>
    <mergeCell ref="I210:J210"/>
    <mergeCell ref="Q210:R210"/>
    <mergeCell ref="S210:U210"/>
    <mergeCell ref="I211:J211"/>
    <mergeCell ref="Q211:R211"/>
    <mergeCell ref="S211:U211"/>
    <mergeCell ref="I212:J212"/>
    <mergeCell ref="Q212:R212"/>
    <mergeCell ref="S212:U212"/>
    <mergeCell ref="I207:J207"/>
    <mergeCell ref="Q207:R207"/>
    <mergeCell ref="S207:U207"/>
    <mergeCell ref="I208:J208"/>
    <mergeCell ref="Q208:R208"/>
    <mergeCell ref="S208:U208"/>
    <mergeCell ref="I209:J209"/>
    <mergeCell ref="Q209:R209"/>
    <mergeCell ref="S209:U209"/>
    <mergeCell ref="K207:L207"/>
    <mergeCell ref="M207:N207"/>
    <mergeCell ref="K208:L208"/>
    <mergeCell ref="M208:N208"/>
    <mergeCell ref="K209:L209"/>
    <mergeCell ref="M209:N209"/>
    <mergeCell ref="K210:L210"/>
    <mergeCell ref="M210:N210"/>
    <mergeCell ref="K211:L211"/>
    <mergeCell ref="M211:N211"/>
    <mergeCell ref="K212:L212"/>
    <mergeCell ref="M212:N212"/>
    <mergeCell ref="I216:J216"/>
    <mergeCell ref="Q216:R216"/>
    <mergeCell ref="S216:U216"/>
    <mergeCell ref="I217:J217"/>
    <mergeCell ref="Q217:R217"/>
    <mergeCell ref="S217:U217"/>
    <mergeCell ref="I218:J218"/>
    <mergeCell ref="Q218:R218"/>
    <mergeCell ref="S218:U218"/>
    <mergeCell ref="I213:J213"/>
    <mergeCell ref="Q213:R213"/>
    <mergeCell ref="S213:U213"/>
    <mergeCell ref="I214:J214"/>
    <mergeCell ref="Q214:R214"/>
    <mergeCell ref="S214:U214"/>
    <mergeCell ref="I215:J215"/>
    <mergeCell ref="Q215:R215"/>
    <mergeCell ref="S215:U215"/>
    <mergeCell ref="K215:L215"/>
    <mergeCell ref="M215:N215"/>
    <mergeCell ref="K216:L216"/>
    <mergeCell ref="M216:N216"/>
    <mergeCell ref="K217:L217"/>
    <mergeCell ref="M217:N217"/>
    <mergeCell ref="K218:L218"/>
    <mergeCell ref="M218:N218"/>
    <mergeCell ref="K213:L213"/>
    <mergeCell ref="M213:N213"/>
    <mergeCell ref="K214:L214"/>
    <mergeCell ref="M214:N214"/>
    <mergeCell ref="I222:J222"/>
    <mergeCell ref="Q222:R222"/>
    <mergeCell ref="S222:U222"/>
    <mergeCell ref="I223:J223"/>
    <mergeCell ref="Q223:R223"/>
    <mergeCell ref="S223:U223"/>
    <mergeCell ref="I224:J224"/>
    <mergeCell ref="Q224:R224"/>
    <mergeCell ref="S224:U224"/>
    <mergeCell ref="I219:J219"/>
    <mergeCell ref="Q219:R219"/>
    <mergeCell ref="S219:U219"/>
    <mergeCell ref="I220:J220"/>
    <mergeCell ref="Q220:R220"/>
    <mergeCell ref="S220:U220"/>
    <mergeCell ref="I221:J221"/>
    <mergeCell ref="Q221:R221"/>
    <mergeCell ref="S221:U221"/>
    <mergeCell ref="K219:L219"/>
    <mergeCell ref="M219:N219"/>
    <mergeCell ref="K220:L220"/>
    <mergeCell ref="M220:N220"/>
    <mergeCell ref="K221:L221"/>
    <mergeCell ref="M221:N221"/>
    <mergeCell ref="K222:L222"/>
    <mergeCell ref="M222:N222"/>
    <mergeCell ref="K223:L223"/>
    <mergeCell ref="M223:N223"/>
    <mergeCell ref="K224:L224"/>
    <mergeCell ref="M224:N224"/>
    <mergeCell ref="I228:J228"/>
    <mergeCell ref="Q228:R228"/>
    <mergeCell ref="S228:U228"/>
    <mergeCell ref="I229:J229"/>
    <mergeCell ref="Q229:R229"/>
    <mergeCell ref="S229:U229"/>
    <mergeCell ref="I230:J230"/>
    <mergeCell ref="Q230:R230"/>
    <mergeCell ref="S230:U230"/>
    <mergeCell ref="I225:J225"/>
    <mergeCell ref="Q225:R225"/>
    <mergeCell ref="S225:U225"/>
    <mergeCell ref="I226:J226"/>
    <mergeCell ref="Q226:R226"/>
    <mergeCell ref="S226:U226"/>
    <mergeCell ref="I227:J227"/>
    <mergeCell ref="Q227:R227"/>
    <mergeCell ref="S227:U227"/>
    <mergeCell ref="K225:L225"/>
    <mergeCell ref="M225:N225"/>
    <mergeCell ref="K226:L226"/>
    <mergeCell ref="M226:N226"/>
    <mergeCell ref="K227:L227"/>
    <mergeCell ref="M227:N227"/>
    <mergeCell ref="K228:L228"/>
    <mergeCell ref="M228:N228"/>
    <mergeCell ref="K229:L229"/>
    <mergeCell ref="M229:N229"/>
    <mergeCell ref="K230:L230"/>
    <mergeCell ref="M230:N230"/>
    <mergeCell ref="I234:J234"/>
    <mergeCell ref="Q234:R234"/>
    <mergeCell ref="S234:U234"/>
    <mergeCell ref="I235:J235"/>
    <mergeCell ref="Q235:R235"/>
    <mergeCell ref="S235:U235"/>
    <mergeCell ref="I236:J236"/>
    <mergeCell ref="Q236:R236"/>
    <mergeCell ref="S236:U236"/>
    <mergeCell ref="I231:J231"/>
    <mergeCell ref="Q231:R231"/>
    <mergeCell ref="S231:U231"/>
    <mergeCell ref="I232:J232"/>
    <mergeCell ref="Q232:R232"/>
    <mergeCell ref="S232:U232"/>
    <mergeCell ref="I233:J233"/>
    <mergeCell ref="Q233:R233"/>
    <mergeCell ref="S233:U233"/>
    <mergeCell ref="K232:L232"/>
    <mergeCell ref="M232:N232"/>
    <mergeCell ref="K233:L233"/>
    <mergeCell ref="M233:N233"/>
    <mergeCell ref="K234:L234"/>
    <mergeCell ref="M234:N234"/>
    <mergeCell ref="K235:L235"/>
    <mergeCell ref="M235:N235"/>
    <mergeCell ref="K231:L231"/>
    <mergeCell ref="M231:N231"/>
    <mergeCell ref="K236:L236"/>
    <mergeCell ref="M236:N236"/>
    <mergeCell ref="I240:J240"/>
    <mergeCell ref="Q240:R240"/>
    <mergeCell ref="S240:U240"/>
    <mergeCell ref="I241:J241"/>
    <mergeCell ref="Q241:R241"/>
    <mergeCell ref="S241:U241"/>
    <mergeCell ref="I242:J242"/>
    <mergeCell ref="Q242:R242"/>
    <mergeCell ref="S242:U242"/>
    <mergeCell ref="I237:J237"/>
    <mergeCell ref="Q237:R237"/>
    <mergeCell ref="S237:U237"/>
    <mergeCell ref="I238:J238"/>
    <mergeCell ref="Q238:R238"/>
    <mergeCell ref="S238:U238"/>
    <mergeCell ref="I239:J239"/>
    <mergeCell ref="Q239:R239"/>
    <mergeCell ref="S239:U239"/>
    <mergeCell ref="K237:L237"/>
    <mergeCell ref="M237:N237"/>
    <mergeCell ref="K238:L238"/>
    <mergeCell ref="M238:N238"/>
    <mergeCell ref="K239:L239"/>
    <mergeCell ref="M239:N239"/>
    <mergeCell ref="K240:L240"/>
    <mergeCell ref="M240:N240"/>
    <mergeCell ref="K241:L241"/>
    <mergeCell ref="M241:N241"/>
    <mergeCell ref="K242:L242"/>
    <mergeCell ref="M242:N242"/>
    <mergeCell ref="I246:J246"/>
    <mergeCell ref="Q246:R246"/>
    <mergeCell ref="S246:U246"/>
    <mergeCell ref="I247:J247"/>
    <mergeCell ref="Q247:R247"/>
    <mergeCell ref="S247:U247"/>
    <mergeCell ref="I248:J248"/>
    <mergeCell ref="Q248:R248"/>
    <mergeCell ref="S248:U248"/>
    <mergeCell ref="I243:J243"/>
    <mergeCell ref="Q243:R243"/>
    <mergeCell ref="S243:U243"/>
    <mergeCell ref="I244:J244"/>
    <mergeCell ref="Q244:R244"/>
    <mergeCell ref="S244:U244"/>
    <mergeCell ref="I245:J245"/>
    <mergeCell ref="Q245:R245"/>
    <mergeCell ref="S245:U245"/>
    <mergeCell ref="K245:L245"/>
    <mergeCell ref="M245:N245"/>
    <mergeCell ref="K246:L246"/>
    <mergeCell ref="M246:N246"/>
    <mergeCell ref="K247:L247"/>
    <mergeCell ref="M247:N247"/>
    <mergeCell ref="K248:L248"/>
    <mergeCell ref="M248:N248"/>
    <mergeCell ref="K243:L243"/>
    <mergeCell ref="M243:N243"/>
    <mergeCell ref="K244:L244"/>
    <mergeCell ref="M244:N244"/>
    <mergeCell ref="I252:J252"/>
    <mergeCell ref="Q252:R252"/>
    <mergeCell ref="S252:U252"/>
    <mergeCell ref="I253:J253"/>
    <mergeCell ref="Q253:R253"/>
    <mergeCell ref="S253:U253"/>
    <mergeCell ref="I254:J254"/>
    <mergeCell ref="Q254:R254"/>
    <mergeCell ref="S254:U254"/>
    <mergeCell ref="I249:J249"/>
    <mergeCell ref="Q249:R249"/>
    <mergeCell ref="S249:U249"/>
    <mergeCell ref="I250:J250"/>
    <mergeCell ref="Q250:R250"/>
    <mergeCell ref="S250:U250"/>
    <mergeCell ref="I251:J251"/>
    <mergeCell ref="Q251:R251"/>
    <mergeCell ref="S251:U251"/>
    <mergeCell ref="K249:L249"/>
    <mergeCell ref="M249:N249"/>
    <mergeCell ref="K250:L250"/>
    <mergeCell ref="M250:N250"/>
    <mergeCell ref="K251:L251"/>
    <mergeCell ref="M251:N251"/>
    <mergeCell ref="K252:L252"/>
    <mergeCell ref="M252:N252"/>
    <mergeCell ref="K253:L253"/>
    <mergeCell ref="M253:N253"/>
    <mergeCell ref="K254:L254"/>
    <mergeCell ref="M254:N254"/>
    <mergeCell ref="I258:J258"/>
    <mergeCell ref="Q258:R258"/>
    <mergeCell ref="S258:U258"/>
    <mergeCell ref="I259:J259"/>
    <mergeCell ref="Q259:R259"/>
    <mergeCell ref="S259:U259"/>
    <mergeCell ref="I260:J260"/>
    <mergeCell ref="Q260:R260"/>
    <mergeCell ref="S260:U260"/>
    <mergeCell ref="I255:J255"/>
    <mergeCell ref="Q255:R255"/>
    <mergeCell ref="S255:U255"/>
    <mergeCell ref="I256:J256"/>
    <mergeCell ref="Q256:R256"/>
    <mergeCell ref="S256:U256"/>
    <mergeCell ref="I257:J257"/>
    <mergeCell ref="Q257:R257"/>
    <mergeCell ref="S257:U257"/>
    <mergeCell ref="K255:L255"/>
    <mergeCell ref="M255:N255"/>
    <mergeCell ref="K256:L256"/>
    <mergeCell ref="M256:N256"/>
    <mergeCell ref="K257:L257"/>
    <mergeCell ref="M257:N257"/>
    <mergeCell ref="K258:L258"/>
    <mergeCell ref="M258:N258"/>
    <mergeCell ref="K259:L259"/>
    <mergeCell ref="M259:N259"/>
    <mergeCell ref="K260:L260"/>
    <mergeCell ref="M260:N260"/>
    <mergeCell ref="I264:J264"/>
    <mergeCell ref="Q264:R264"/>
    <mergeCell ref="S264:U264"/>
    <mergeCell ref="I265:J265"/>
    <mergeCell ref="Q265:R265"/>
    <mergeCell ref="S265:U265"/>
    <mergeCell ref="I266:J266"/>
    <mergeCell ref="Q266:R266"/>
    <mergeCell ref="S266:U266"/>
    <mergeCell ref="I261:J261"/>
    <mergeCell ref="Q261:R261"/>
    <mergeCell ref="S261:U261"/>
    <mergeCell ref="I262:J262"/>
    <mergeCell ref="Q262:R262"/>
    <mergeCell ref="S262:U262"/>
    <mergeCell ref="I263:J263"/>
    <mergeCell ref="Q263:R263"/>
    <mergeCell ref="S263:U263"/>
    <mergeCell ref="K262:L262"/>
    <mergeCell ref="M262:N262"/>
    <mergeCell ref="K263:L263"/>
    <mergeCell ref="M263:N263"/>
    <mergeCell ref="K264:L264"/>
    <mergeCell ref="M264:N264"/>
    <mergeCell ref="K265:L265"/>
    <mergeCell ref="M265:N265"/>
    <mergeCell ref="K261:L261"/>
    <mergeCell ref="M261:N261"/>
    <mergeCell ref="K266:L266"/>
    <mergeCell ref="M266:N266"/>
    <mergeCell ref="I270:J270"/>
    <mergeCell ref="Q270:R270"/>
    <mergeCell ref="S270:U270"/>
    <mergeCell ref="I271:J271"/>
    <mergeCell ref="Q271:R271"/>
    <mergeCell ref="S271:U271"/>
    <mergeCell ref="I272:J272"/>
    <mergeCell ref="Q272:R272"/>
    <mergeCell ref="S272:U272"/>
    <mergeCell ref="I267:J267"/>
    <mergeCell ref="Q267:R267"/>
    <mergeCell ref="S267:U267"/>
    <mergeCell ref="I268:J268"/>
    <mergeCell ref="Q268:R268"/>
    <mergeCell ref="S268:U268"/>
    <mergeCell ref="I269:J269"/>
    <mergeCell ref="Q269:R269"/>
    <mergeCell ref="S269:U269"/>
    <mergeCell ref="K267:L267"/>
    <mergeCell ref="M267:N267"/>
    <mergeCell ref="K268:L268"/>
    <mergeCell ref="M268:N268"/>
    <mergeCell ref="K269:L269"/>
    <mergeCell ref="M269:N269"/>
    <mergeCell ref="K270:L270"/>
    <mergeCell ref="M270:N270"/>
    <mergeCell ref="K271:L271"/>
    <mergeCell ref="M271:N271"/>
    <mergeCell ref="K272:L272"/>
    <mergeCell ref="M272:N272"/>
    <mergeCell ref="I276:J276"/>
    <mergeCell ref="Q276:R276"/>
    <mergeCell ref="S276:U276"/>
    <mergeCell ref="I277:J277"/>
    <mergeCell ref="Q277:R277"/>
    <mergeCell ref="S277:U277"/>
    <mergeCell ref="I278:J278"/>
    <mergeCell ref="Q278:R278"/>
    <mergeCell ref="S278:U278"/>
    <mergeCell ref="I273:J273"/>
    <mergeCell ref="Q273:R273"/>
    <mergeCell ref="S273:U273"/>
    <mergeCell ref="I274:J274"/>
    <mergeCell ref="Q274:R274"/>
    <mergeCell ref="S274:U274"/>
    <mergeCell ref="I275:J275"/>
    <mergeCell ref="Q275:R275"/>
    <mergeCell ref="S275:U275"/>
    <mergeCell ref="K275:L275"/>
    <mergeCell ref="M275:N275"/>
    <mergeCell ref="K276:L276"/>
    <mergeCell ref="M276:N276"/>
    <mergeCell ref="K277:L277"/>
    <mergeCell ref="M277:N277"/>
    <mergeCell ref="K278:L278"/>
    <mergeCell ref="M278:N278"/>
    <mergeCell ref="K273:L273"/>
    <mergeCell ref="M273:N273"/>
    <mergeCell ref="K274:L274"/>
    <mergeCell ref="M274:N274"/>
    <mergeCell ref="I282:J282"/>
    <mergeCell ref="Q282:R282"/>
    <mergeCell ref="S282:U282"/>
    <mergeCell ref="I283:J283"/>
    <mergeCell ref="Q283:R283"/>
    <mergeCell ref="S283:U283"/>
    <mergeCell ref="I284:J284"/>
    <mergeCell ref="Q284:R284"/>
    <mergeCell ref="S284:U284"/>
    <mergeCell ref="I279:J279"/>
    <mergeCell ref="Q279:R279"/>
    <mergeCell ref="S279:U279"/>
    <mergeCell ref="I280:J280"/>
    <mergeCell ref="Q280:R280"/>
    <mergeCell ref="S280:U280"/>
    <mergeCell ref="I281:J281"/>
    <mergeCell ref="Q281:R281"/>
    <mergeCell ref="S281:U281"/>
    <mergeCell ref="K279:L279"/>
    <mergeCell ref="M279:N279"/>
    <mergeCell ref="K280:L280"/>
    <mergeCell ref="M280:N280"/>
    <mergeCell ref="K281:L281"/>
    <mergeCell ref="M281:N281"/>
    <mergeCell ref="K282:L282"/>
    <mergeCell ref="M282:N282"/>
    <mergeCell ref="I288:J288"/>
    <mergeCell ref="Q288:R288"/>
    <mergeCell ref="S288:U288"/>
    <mergeCell ref="I289:J289"/>
    <mergeCell ref="Q289:R289"/>
    <mergeCell ref="S289:U289"/>
    <mergeCell ref="I290:J290"/>
    <mergeCell ref="Q290:R290"/>
    <mergeCell ref="S290:U290"/>
    <mergeCell ref="I285:J285"/>
    <mergeCell ref="Q285:R285"/>
    <mergeCell ref="S285:U285"/>
    <mergeCell ref="I286:J286"/>
    <mergeCell ref="Q286:R286"/>
    <mergeCell ref="S286:U286"/>
    <mergeCell ref="I287:J287"/>
    <mergeCell ref="Q287:R287"/>
    <mergeCell ref="S287:U287"/>
    <mergeCell ref="I294:J294"/>
    <mergeCell ref="Q294:R294"/>
    <mergeCell ref="S294:U294"/>
    <mergeCell ref="I295:J295"/>
    <mergeCell ref="Q295:R295"/>
    <mergeCell ref="S295:U295"/>
    <mergeCell ref="I296:J296"/>
    <mergeCell ref="Q296:R296"/>
    <mergeCell ref="S296:U296"/>
    <mergeCell ref="I291:J291"/>
    <mergeCell ref="Q291:R291"/>
    <mergeCell ref="S291:U291"/>
    <mergeCell ref="I292:J292"/>
    <mergeCell ref="Q292:R292"/>
    <mergeCell ref="S292:U292"/>
    <mergeCell ref="I293:J293"/>
    <mergeCell ref="Q293:R293"/>
    <mergeCell ref="S293:U293"/>
    <mergeCell ref="K292:L292"/>
    <mergeCell ref="M292:N292"/>
    <mergeCell ref="K293:L293"/>
    <mergeCell ref="M293:N293"/>
    <mergeCell ref="K294:L294"/>
    <mergeCell ref="M294:N294"/>
    <mergeCell ref="K295:L295"/>
    <mergeCell ref="M295:N295"/>
    <mergeCell ref="K291:L291"/>
    <mergeCell ref="M291:N291"/>
    <mergeCell ref="K296:L296"/>
    <mergeCell ref="M296:N296"/>
    <mergeCell ref="I303:J303"/>
    <mergeCell ref="Q303:R303"/>
    <mergeCell ref="S303:U303"/>
    <mergeCell ref="I300:J300"/>
    <mergeCell ref="Q300:R300"/>
    <mergeCell ref="S300:U300"/>
    <mergeCell ref="I301:J301"/>
    <mergeCell ref="Q301:R301"/>
    <mergeCell ref="S301:U301"/>
    <mergeCell ref="I302:J302"/>
    <mergeCell ref="Q302:R302"/>
    <mergeCell ref="S302:U302"/>
    <mergeCell ref="I297:J297"/>
    <mergeCell ref="Q297:R297"/>
    <mergeCell ref="S297:U297"/>
    <mergeCell ref="I298:J298"/>
    <mergeCell ref="Q298:R298"/>
    <mergeCell ref="S298:U298"/>
    <mergeCell ref="I299:J299"/>
    <mergeCell ref="Q299:R299"/>
    <mergeCell ref="S299:U299"/>
    <mergeCell ref="K297:L297"/>
    <mergeCell ref="M297:N297"/>
    <mergeCell ref="K298:L298"/>
    <mergeCell ref="M298:N298"/>
    <mergeCell ref="K299:L299"/>
    <mergeCell ref="M299:N299"/>
    <mergeCell ref="K300:L300"/>
    <mergeCell ref="M300:N300"/>
    <mergeCell ref="K301:L301"/>
    <mergeCell ref="M301:N301"/>
    <mergeCell ref="K302:L302"/>
  </mergeCells>
  <conditionalFormatting sqref="E53">
    <cfRule type="expression" dxfId="41" priority="32">
      <formula>$E$54&lt;&gt;""</formula>
    </cfRule>
  </conditionalFormatting>
  <conditionalFormatting sqref="E54:E303">
    <cfRule type="expression" dxfId="40" priority="24">
      <formula>$E54&lt;&gt;""</formula>
    </cfRule>
  </conditionalFormatting>
  <conditionalFormatting sqref="F53:L53">
    <cfRule type="expression" dxfId="39" priority="4">
      <formula>$E$54&lt;&gt;""</formula>
    </cfRule>
  </conditionalFormatting>
  <conditionalFormatting sqref="F54:L303">
    <cfRule type="expression" dxfId="38" priority="1">
      <formula>$E54&lt;&gt;""</formula>
    </cfRule>
  </conditionalFormatting>
  <conditionalFormatting sqref="M53:N53">
    <cfRule type="expression" dxfId="37" priority="2">
      <formula>$E$54&lt;&gt;""</formula>
    </cfRule>
  </conditionalFormatting>
  <conditionalFormatting sqref="M54:N303">
    <cfRule type="expression" dxfId="36" priority="3">
      <formula>$E54&lt;&gt;""</formula>
    </cfRule>
  </conditionalFormatting>
  <conditionalFormatting sqref="O53:P53">
    <cfRule type="expression" dxfId="35" priority="13">
      <formula>$E$54&lt;&gt;""</formula>
    </cfRule>
  </conditionalFormatting>
  <conditionalFormatting sqref="O54:P303">
    <cfRule type="expression" dxfId="34" priority="9">
      <formula>$E54&lt;&gt;""</formula>
    </cfRule>
  </conditionalFormatting>
  <conditionalFormatting sqref="Q53:R53">
    <cfRule type="expression" dxfId="33" priority="26">
      <formula>$E$54&lt;&gt;""</formula>
    </cfRule>
  </conditionalFormatting>
  <conditionalFormatting sqref="Q54:U303">
    <cfRule type="expression" dxfId="32" priority="17">
      <formula>$E54&lt;&gt;""</formula>
    </cfRule>
  </conditionalFormatting>
  <conditionalFormatting sqref="S53:U53">
    <cfRule type="expression" dxfId="31" priority="25">
      <formula>$E$54&lt;&gt;""</formula>
    </cfRule>
  </conditionalFormatting>
  <dataValidations disablePrompts="1" count="1">
    <dataValidation operator="equal" allowBlank="1" showInputMessage="1" showErrorMessage="1" sqref="E40" xr:uid="{00000000-0002-0000-0A00-000000000000}"/>
  </dataValidations>
  <hyperlinks>
    <hyperlink ref="A4" location="'0.2_Plan de reducción'!C1" display="0.2 Plan de reducción" xr:uid="{00000000-0004-0000-0A00-000000000000}"/>
    <hyperlink ref="A6" location="'1.2_Vehículos y maquinaria'!C1" display="1.2 Categoría 1: Vehículos y maquinaria" xr:uid="{00000000-0004-0000-0A00-000001000000}"/>
    <hyperlink ref="A7" location="'1.3_Emisiones de proceso'!C1" display="1.3 Categoría 1: E. proceso y uso del suelo" xr:uid="{00000000-0004-0000-0A00-000002000000}"/>
    <hyperlink ref="A8" location="'1.4_Emisiones fugitivas'!C1" display="1.4 Categoría 1: Emisiones fugitivas" xr:uid="{00000000-0004-0000-0A00-000003000000}"/>
    <hyperlink ref="A9" location="'2.1_Categoría 2 Balears'!C1" display="2.1 Categoría 2 Registro balear" xr:uid="{00000000-0004-0000-0A00-000004000000}"/>
    <hyperlink ref="A10" location="'2.2_Categoría 2 España'!C1" display="2.2 Categoría 2 Registro estatal" xr:uid="{00000000-0004-0000-0A00-000005000000}"/>
    <hyperlink ref="A5" location="'1.1_Instalaciones fijas'!C1" display="1.1 Categoría 1: Instalaciones fijas" xr:uid="{00000000-0004-0000-0A00-000006000000}"/>
    <hyperlink ref="A3" location="'0.1_Datos generales organiz.'!C1" display="0.1 Datos de la organización" xr:uid="{00000000-0004-0000-0A00-000007000000}"/>
    <hyperlink ref="A11" location="'0.1_Datos generales organiz.'!C1" display="3. Categorías 3, 4, 5 y 6" xr:uid="{00000000-0004-0000-0A00-000008000000}"/>
    <hyperlink ref="A12" location="'4.1_Resultados Balears'!C1" display="4.1 Resultados Registro balear" xr:uid="{00000000-0004-0000-0A00-000009000000}"/>
    <hyperlink ref="A13" location="'4.2_Resultados España'!C1" display="4.2 Resultados Registro estatal" xr:uid="{00000000-0004-0000-0A00-00000A000000}"/>
  </hyperlinks>
  <pageMargins left="0.25" right="0.25" top="0.75" bottom="0.75" header="0.3" footer="0.3"/>
  <pageSetup paperSize="9" scale="63" firstPageNumber="0" fitToHeight="0" orientation="landscape" horizontalDpi="300" verticalDpi="300" r:id="rId1"/>
  <rowBreaks count="1" manualBreakCount="1">
    <brk id="48" max="16383" man="1"/>
  </rowBreaks>
  <colBreaks count="1" manualBreakCount="1">
    <brk id="4"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autoPageBreaks="0" fitToPage="1"/>
  </sheetPr>
  <dimension ref="A1:AMM312"/>
  <sheetViews>
    <sheetView showRowColHeaders="0" zoomScaleNormal="100" workbookViewId="0">
      <pane xSplit="1" topLeftCell="B1" activePane="topRight" state="frozen"/>
      <selection activeCell="A52" sqref="A52"/>
      <selection pane="topRight" activeCell="C1" sqref="C1:W1"/>
    </sheetView>
  </sheetViews>
  <sheetFormatPr baseColWidth="10" defaultColWidth="9.140625" defaultRowHeight="16.5" x14ac:dyDescent="0.3"/>
  <cols>
    <col min="1" max="1" width="32.7109375" style="4" customWidth="1"/>
    <col min="2" max="2" width="1.85546875" style="4" customWidth="1"/>
    <col min="3" max="3" width="2.140625" style="1" customWidth="1"/>
    <col min="4" max="4" width="1.28515625" style="1" customWidth="1"/>
    <col min="5" max="5" width="17.85546875" style="1" customWidth="1"/>
    <col min="6" max="6" width="15" style="1" customWidth="1"/>
    <col min="7" max="7" width="15.85546875" style="69" customWidth="1"/>
    <col min="8" max="8" width="9.5703125" style="69" customWidth="1"/>
    <col min="9" max="9" width="8.7109375" style="69" customWidth="1"/>
    <col min="10" max="10" width="4" style="69" customWidth="1"/>
    <col min="11" max="11" width="5.140625" style="69" customWidth="1"/>
    <col min="12" max="12" width="9" style="69" customWidth="1"/>
    <col min="13" max="13" width="16.42578125" style="69" customWidth="1"/>
    <col min="14" max="14" width="17" style="69" customWidth="1"/>
    <col min="15" max="16" width="17.42578125" style="69" customWidth="1"/>
    <col min="17" max="17" width="7.140625" style="1" customWidth="1"/>
    <col min="18" max="18" width="22.85546875" style="1" customWidth="1"/>
    <col min="19" max="19" width="8.85546875" style="1" customWidth="1"/>
    <col min="20" max="20" width="8.28515625" style="1" customWidth="1"/>
    <col min="21" max="21" width="12.7109375" style="1" customWidth="1"/>
    <col min="22" max="22" width="4" style="1" customWidth="1"/>
    <col min="23" max="23" width="3.140625" style="1" customWidth="1"/>
    <col min="24" max="26" width="9.140625" style="47"/>
    <col min="27" max="27" width="0" style="47" hidden="1" customWidth="1"/>
    <col min="28" max="34" width="9.140625" style="47"/>
    <col min="35" max="1027" width="9.140625" style="1"/>
  </cols>
  <sheetData>
    <row r="1" spans="1:24" s="17" customFormat="1" ht="40.700000000000003" customHeight="1" x14ac:dyDescent="0.25">
      <c r="A1" s="4"/>
      <c r="B1" s="10"/>
      <c r="C1" s="545" t="s">
        <v>1574</v>
      </c>
      <c r="D1" s="545"/>
      <c r="E1" s="545"/>
      <c r="F1" s="545"/>
      <c r="G1" s="545"/>
      <c r="H1" s="545"/>
      <c r="I1" s="545"/>
      <c r="J1" s="545"/>
      <c r="K1" s="545"/>
      <c r="L1" s="545"/>
      <c r="M1" s="545"/>
      <c r="N1" s="545"/>
      <c r="O1" s="545"/>
      <c r="P1" s="545"/>
      <c r="Q1" s="545"/>
      <c r="R1" s="545"/>
      <c r="S1" s="545"/>
      <c r="T1" s="545"/>
      <c r="U1" s="545"/>
      <c r="V1" s="545"/>
      <c r="W1" s="545"/>
    </row>
    <row r="2" spans="1:24" s="17" customFormat="1" ht="40.700000000000003" customHeight="1" x14ac:dyDescent="0.25">
      <c r="A2" s="4"/>
      <c r="B2" s="10"/>
      <c r="Q2" s="18"/>
      <c r="R2" s="18"/>
      <c r="S2" s="18"/>
      <c r="T2" s="18"/>
      <c r="U2" s="18"/>
      <c r="V2" s="18"/>
    </row>
    <row r="3" spans="1:24" s="17" customFormat="1" ht="15.75" customHeight="1" x14ac:dyDescent="0.2">
      <c r="A3" s="12" t="s">
        <v>1227</v>
      </c>
      <c r="B3" s="11"/>
      <c r="E3" s="621" t="s">
        <v>1532</v>
      </c>
      <c r="F3" s="621"/>
      <c r="G3" s="632" t="str">
        <f>IF(ISTEXT(Dades!$E$796),Dades!$E$796,"")</f>
        <v/>
      </c>
      <c r="H3" s="633"/>
      <c r="I3" s="633"/>
      <c r="J3" s="633"/>
      <c r="K3" s="633"/>
      <c r="L3" s="633"/>
      <c r="M3" s="633"/>
      <c r="N3" s="633"/>
      <c r="O3" s="633"/>
      <c r="P3" s="634"/>
      <c r="Q3" s="621" t="s">
        <v>1</v>
      </c>
      <c r="R3" s="621"/>
      <c r="S3" s="632" t="str">
        <f>IF(ISTEXT(Dades!$G$796),Dades!$G$796,"")</f>
        <v/>
      </c>
      <c r="T3" s="633"/>
      <c r="U3" s="635"/>
    </row>
    <row r="4" spans="1:24" s="17" customFormat="1" ht="15.75" customHeight="1" x14ac:dyDescent="0.3">
      <c r="A4" s="12" t="s">
        <v>1228</v>
      </c>
      <c r="B4" s="11"/>
      <c r="E4" s="70"/>
      <c r="F4" s="71"/>
      <c r="G4" s="26"/>
      <c r="H4" s="26"/>
      <c r="I4" s="26"/>
      <c r="J4" s="26"/>
      <c r="K4" s="26"/>
      <c r="L4" s="26"/>
      <c r="M4" s="26"/>
      <c r="N4" s="26"/>
      <c r="O4" s="26"/>
      <c r="P4" s="26"/>
      <c r="Q4" s="26"/>
      <c r="R4" s="26"/>
      <c r="S4" s="26"/>
      <c r="T4" s="26"/>
      <c r="U4" s="26"/>
      <c r="V4" s="26"/>
    </row>
    <row r="5" spans="1:24" s="17" customFormat="1" ht="15.75" customHeight="1" x14ac:dyDescent="0.2">
      <c r="A5" s="12" t="s">
        <v>1229</v>
      </c>
      <c r="B5" s="11"/>
      <c r="E5" s="628" t="s">
        <v>1533</v>
      </c>
      <c r="F5" s="629"/>
      <c r="G5" s="632" t="str">
        <f>IF(ISTEXT(Dades!$E$797),Dades!$E$797,"")</f>
        <v/>
      </c>
      <c r="H5" s="633"/>
      <c r="I5" s="633"/>
      <c r="J5" s="633"/>
      <c r="K5" s="633"/>
      <c r="L5" s="633"/>
      <c r="M5" s="633"/>
      <c r="N5" s="633"/>
      <c r="O5" s="633"/>
      <c r="P5" s="633"/>
      <c r="Q5" s="633"/>
      <c r="R5" s="633"/>
      <c r="S5" s="633"/>
      <c r="T5" s="633"/>
      <c r="U5" s="635"/>
    </row>
    <row r="6" spans="1:24" ht="15.75" customHeight="1" x14ac:dyDescent="0.3">
      <c r="A6" s="12" t="s">
        <v>1230</v>
      </c>
      <c r="B6" s="11"/>
      <c r="E6" s="70"/>
      <c r="F6" s="71"/>
      <c r="G6" s="26"/>
      <c r="H6" s="26"/>
      <c r="I6" s="26"/>
      <c r="J6" s="26"/>
      <c r="K6" s="26"/>
      <c r="L6" s="26"/>
      <c r="M6" s="26"/>
      <c r="N6" s="26"/>
      <c r="O6" s="26"/>
      <c r="P6" s="26"/>
      <c r="Q6" s="26"/>
      <c r="R6" s="26"/>
      <c r="S6" s="26"/>
      <c r="T6" s="26"/>
      <c r="U6" s="26"/>
      <c r="V6" s="26"/>
    </row>
    <row r="7" spans="1:24" ht="15.75" customHeight="1" x14ac:dyDescent="0.3">
      <c r="A7" s="12" t="s">
        <v>1231</v>
      </c>
      <c r="D7" s="581" t="s">
        <v>1535</v>
      </c>
      <c r="E7" s="581"/>
      <c r="F7" s="581"/>
      <c r="G7" s="581"/>
      <c r="H7" s="581"/>
      <c r="I7" s="581"/>
      <c r="J7" s="581"/>
      <c r="K7" s="581"/>
      <c r="L7" s="581"/>
      <c r="M7" s="581"/>
      <c r="N7" s="581"/>
      <c r="O7" s="581"/>
      <c r="P7" s="581"/>
      <c r="Q7" s="581"/>
      <c r="R7" s="581"/>
      <c r="S7" s="581"/>
      <c r="T7" s="581"/>
      <c r="U7" s="581"/>
      <c r="V7" s="581"/>
      <c r="W7" s="47"/>
    </row>
    <row r="8" spans="1:24" ht="15.75" customHeight="1" x14ac:dyDescent="0.3">
      <c r="A8" s="12" t="s">
        <v>1232</v>
      </c>
      <c r="E8" s="622" t="s">
        <v>1536</v>
      </c>
      <c r="F8" s="622"/>
      <c r="G8" s="622"/>
      <c r="H8" s="622"/>
      <c r="I8" s="622"/>
      <c r="J8" s="622"/>
      <c r="K8" s="622"/>
      <c r="L8" s="622"/>
      <c r="M8" s="622"/>
      <c r="N8" s="180"/>
      <c r="O8" s="180"/>
      <c r="P8" s="180"/>
      <c r="Q8" s="72"/>
      <c r="R8" s="72"/>
      <c r="S8" s="72"/>
      <c r="T8" s="72"/>
      <c r="U8" s="72"/>
      <c r="V8" s="72"/>
      <c r="W8" s="72"/>
      <c r="X8" s="72"/>
    </row>
    <row r="9" spans="1:24" ht="15.75" customHeight="1" x14ac:dyDescent="0.3">
      <c r="A9" s="12" t="s">
        <v>1233</v>
      </c>
      <c r="E9" s="622"/>
      <c r="F9" s="622"/>
      <c r="G9" s="622"/>
      <c r="H9" s="622"/>
      <c r="I9" s="622"/>
      <c r="J9" s="622"/>
      <c r="K9" s="622"/>
      <c r="L9" s="622"/>
      <c r="M9" s="622"/>
      <c r="N9" s="180"/>
      <c r="O9" s="180"/>
      <c r="P9" s="180"/>
      <c r="Q9" s="72"/>
      <c r="R9" s="72"/>
      <c r="S9" s="72"/>
      <c r="T9" s="72"/>
      <c r="U9" s="72"/>
      <c r="V9" s="72"/>
      <c r="W9" s="72"/>
      <c r="X9" s="72"/>
    </row>
    <row r="10" spans="1:24" ht="15.75" customHeight="1" x14ac:dyDescent="0.3">
      <c r="A10" s="12" t="s">
        <v>1234</v>
      </c>
      <c r="E10" s="623" t="s">
        <v>1575</v>
      </c>
      <c r="F10" s="623"/>
      <c r="G10" s="73">
        <f>IF(ISNUMBER('0.1_Datos generales organiz.'!G3),'0.1_Datos generales organiz.'!G3,"")</f>
        <v>2024</v>
      </c>
      <c r="H10" s="26"/>
      <c r="I10" s="26"/>
      <c r="J10" s="26"/>
      <c r="K10" s="26"/>
      <c r="L10" s="74"/>
      <c r="M10" s="75"/>
      <c r="N10" s="75"/>
      <c r="O10" s="75"/>
      <c r="P10" s="75"/>
      <c r="Q10" s="26"/>
      <c r="R10" s="26"/>
      <c r="S10" s="26"/>
      <c r="T10" s="26"/>
      <c r="U10" s="26"/>
      <c r="V10" s="26"/>
    </row>
    <row r="11" spans="1:24" ht="15.75" customHeight="1" x14ac:dyDescent="0.3">
      <c r="A11" s="12" t="s">
        <v>1235</v>
      </c>
      <c r="E11" s="17"/>
      <c r="F11" s="17"/>
      <c r="G11" s="17"/>
      <c r="H11" s="17"/>
      <c r="I11" s="17"/>
      <c r="J11" s="17"/>
      <c r="K11" s="17"/>
      <c r="L11" s="74"/>
      <c r="M11" s="75"/>
      <c r="N11" s="75"/>
      <c r="O11" s="75"/>
      <c r="P11" s="75"/>
      <c r="Q11" s="26"/>
      <c r="R11" s="26"/>
      <c r="S11" s="26"/>
      <c r="T11" s="26"/>
      <c r="U11" s="26"/>
      <c r="V11" s="26"/>
    </row>
    <row r="12" spans="1:24" ht="15.75" customHeight="1" x14ac:dyDescent="0.3">
      <c r="A12" s="12" t="s">
        <v>1236</v>
      </c>
      <c r="E12" s="17"/>
      <c r="F12" s="17"/>
      <c r="G12" s="17"/>
      <c r="H12" s="547" t="s">
        <v>888</v>
      </c>
      <c r="I12" s="549"/>
      <c r="J12" s="547" t="s">
        <v>883</v>
      </c>
      <c r="K12" s="548"/>
      <c r="L12" s="549"/>
      <c r="M12" s="257" t="s">
        <v>884</v>
      </c>
      <c r="N12" s="257" t="s">
        <v>889</v>
      </c>
      <c r="O12" s="75"/>
      <c r="P12" s="75"/>
      <c r="Q12" s="26"/>
      <c r="R12" s="26"/>
      <c r="S12" s="26"/>
      <c r="T12" s="26"/>
      <c r="U12" s="26"/>
      <c r="V12" s="26"/>
    </row>
    <row r="13" spans="1:24" ht="15.75" customHeight="1" x14ac:dyDescent="0.3">
      <c r="A13" s="433" t="s">
        <v>1237</v>
      </c>
      <c r="E13" s="624" t="s">
        <v>1576</v>
      </c>
      <c r="F13" s="624"/>
      <c r="G13" s="624"/>
      <c r="H13" s="625">
        <f>ROUND((H27/1000),2)</f>
        <v>0</v>
      </c>
      <c r="I13" s="626"/>
      <c r="J13" s="625">
        <f>ROUND((J27/1000),2)</f>
        <v>0</v>
      </c>
      <c r="K13" s="636"/>
      <c r="L13" s="626">
        <f>ROUND((L27/1000),2)</f>
        <v>0</v>
      </c>
      <c r="M13" s="342">
        <f>ROUND((M27/1000),2)</f>
        <v>0</v>
      </c>
      <c r="N13" s="358">
        <f>ROUND((N27/1000),2)</f>
        <v>0</v>
      </c>
      <c r="O13" s="75"/>
      <c r="P13" s="75"/>
      <c r="Q13" s="26"/>
      <c r="R13" s="26"/>
      <c r="S13" s="26"/>
      <c r="T13" s="26"/>
      <c r="U13" s="26"/>
      <c r="V13" s="26"/>
    </row>
    <row r="14" spans="1:24" ht="15.75" customHeight="1" x14ac:dyDescent="0.3">
      <c r="A14" s="627"/>
      <c r="E14" s="624" t="s">
        <v>1577</v>
      </c>
      <c r="F14" s="624"/>
      <c r="G14" s="624"/>
      <c r="H14" s="625">
        <f>ROUND((H32/1000),2)</f>
        <v>0</v>
      </c>
      <c r="I14" s="626"/>
      <c r="J14" s="625">
        <f>ROUND((J32/1000),2)</f>
        <v>0</v>
      </c>
      <c r="K14" s="636"/>
      <c r="L14" s="626">
        <f>ROUND((L28/1000),2)</f>
        <v>0</v>
      </c>
      <c r="M14" s="342">
        <f>ROUND((M32/1000),2)</f>
        <v>0</v>
      </c>
      <c r="N14" s="358">
        <f>ROUND((N32/1000),2)</f>
        <v>0</v>
      </c>
      <c r="O14" s="75"/>
      <c r="P14" s="75"/>
      <c r="Q14" s="26"/>
      <c r="R14" s="26"/>
      <c r="S14" s="26"/>
      <c r="T14" s="26"/>
      <c r="U14" s="26"/>
      <c r="V14" s="26"/>
    </row>
    <row r="15" spans="1:24" ht="3" customHeight="1" x14ac:dyDescent="0.3">
      <c r="A15" s="627"/>
      <c r="E15" s="26"/>
      <c r="F15" s="26"/>
      <c r="G15" s="26"/>
      <c r="H15" s="76"/>
      <c r="I15" s="76"/>
      <c r="J15" s="26"/>
      <c r="K15" s="26"/>
      <c r="L15" s="74"/>
      <c r="M15" s="77"/>
      <c r="N15" s="359"/>
      <c r="O15" s="77"/>
      <c r="P15" s="77"/>
      <c r="Q15" s="26"/>
      <c r="R15" s="26"/>
      <c r="S15" s="26"/>
      <c r="T15" s="26"/>
      <c r="U15" s="26"/>
      <c r="V15" s="26"/>
    </row>
    <row r="16" spans="1:24" ht="15.75" customHeight="1" x14ac:dyDescent="0.3">
      <c r="A16" s="12"/>
      <c r="E16" s="624" t="s">
        <v>1087</v>
      </c>
      <c r="F16" s="624"/>
      <c r="G16" s="624"/>
      <c r="H16" s="655">
        <f>ROUND((H34/1000),2)</f>
        <v>0</v>
      </c>
      <c r="I16" s="656"/>
      <c r="J16" s="655">
        <f>ROUND((J34/1000),2)</f>
        <v>0</v>
      </c>
      <c r="K16" s="657"/>
      <c r="L16" s="656"/>
      <c r="M16" s="343">
        <f>ROUND((M34/1000),2)</f>
        <v>0</v>
      </c>
      <c r="N16" s="360">
        <f>ROUND((N34/1000),2)</f>
        <v>0</v>
      </c>
      <c r="O16" s="75"/>
      <c r="P16" s="75"/>
      <c r="Q16" s="26"/>
      <c r="R16" s="26"/>
      <c r="S16" s="26"/>
      <c r="T16" s="26"/>
      <c r="U16" s="26"/>
      <c r="V16" s="26"/>
    </row>
    <row r="17" spans="1:23" ht="15.75" customHeight="1" x14ac:dyDescent="0.3">
      <c r="A17" s="13"/>
      <c r="E17" s="17"/>
      <c r="F17" s="17"/>
      <c r="G17" s="17"/>
      <c r="H17" s="17"/>
      <c r="I17" s="17"/>
      <c r="J17" s="17"/>
      <c r="K17" s="17"/>
      <c r="L17" s="74"/>
      <c r="M17" s="77"/>
      <c r="N17" s="77"/>
      <c r="O17" s="77"/>
      <c r="P17" s="77"/>
      <c r="Q17" s="26"/>
      <c r="R17" s="26"/>
      <c r="S17" s="26"/>
      <c r="T17" s="26"/>
      <c r="U17" s="26"/>
      <c r="V17" s="26"/>
    </row>
    <row r="18" spans="1:23" ht="15.75" customHeight="1" x14ac:dyDescent="0.3">
      <c r="A18" s="12"/>
      <c r="E18" s="622" t="s">
        <v>1578</v>
      </c>
      <c r="F18" s="622"/>
      <c r="G18" s="622"/>
      <c r="H18" s="622"/>
      <c r="I18" s="622"/>
      <c r="J18" s="622"/>
      <c r="K18" s="622"/>
      <c r="L18" s="622"/>
      <c r="M18" s="622"/>
      <c r="N18" s="622"/>
      <c r="O18" s="77"/>
      <c r="P18" s="77"/>
      <c r="Q18" s="26"/>
      <c r="R18" s="26"/>
      <c r="S18" s="26"/>
      <c r="T18" s="26"/>
      <c r="U18" s="26"/>
      <c r="V18" s="26"/>
    </row>
    <row r="19" spans="1:23" s="17" customFormat="1" ht="6" customHeight="1" x14ac:dyDescent="0.25">
      <c r="A19" s="12"/>
      <c r="B19" s="4"/>
      <c r="E19" s="78"/>
      <c r="F19" s="78"/>
      <c r="G19" s="78"/>
      <c r="H19" s="78"/>
      <c r="I19" s="78"/>
      <c r="J19" s="78"/>
      <c r="K19" s="78"/>
      <c r="L19" s="78"/>
      <c r="M19" s="79"/>
      <c r="N19" s="78"/>
      <c r="O19" s="78"/>
      <c r="P19" s="78"/>
      <c r="Q19" s="26"/>
      <c r="R19" s="26"/>
      <c r="S19" s="26"/>
      <c r="T19" s="26"/>
      <c r="U19" s="26"/>
      <c r="V19" s="26"/>
    </row>
    <row r="20" spans="1:23" s="17" customFormat="1" ht="15.75" customHeight="1" x14ac:dyDescent="0.25">
      <c r="A20" s="12"/>
      <c r="B20" s="4"/>
      <c r="E20" s="78"/>
      <c r="F20" s="78"/>
      <c r="G20" s="78"/>
      <c r="H20" s="647" t="s">
        <v>879</v>
      </c>
      <c r="I20" s="647"/>
      <c r="J20" s="648" t="s">
        <v>880</v>
      </c>
      <c r="K20" s="649"/>
      <c r="L20" s="650"/>
      <c r="M20" s="339" t="s">
        <v>881</v>
      </c>
      <c r="N20" s="339" t="s">
        <v>882</v>
      </c>
      <c r="O20" s="78"/>
      <c r="P20" s="78"/>
      <c r="Q20" s="26"/>
      <c r="R20" s="26"/>
      <c r="S20" s="26"/>
      <c r="T20" s="26"/>
      <c r="U20" s="26"/>
      <c r="V20" s="26"/>
    </row>
    <row r="21" spans="1:23" s="17" customFormat="1" ht="15.75" customHeight="1" x14ac:dyDescent="0.25">
      <c r="A21" s="12"/>
      <c r="B21" s="4"/>
      <c r="E21" s="658" t="s">
        <v>1576</v>
      </c>
      <c r="F21" s="607" t="s">
        <v>1557</v>
      </c>
      <c r="G21" s="607"/>
      <c r="H21" s="630">
        <f>SUM('1.1_Instalaciones fijas'!$O$15:$O$36,'1.1_Instalaciones fijas'!$I$44:$I$58)</f>
        <v>0</v>
      </c>
      <c r="I21" s="631"/>
      <c r="J21" s="630">
        <f>SUM('1.1_Instalaciones fijas'!$P$15:$P$36,'1.1_Instalaciones fijas'!$J$44:$J$58)</f>
        <v>0</v>
      </c>
      <c r="K21" s="643"/>
      <c r="L21" s="631"/>
      <c r="M21" s="340">
        <f>SUM('1.1_Instalaciones fijas'!$Q$15:$Q$36,'1.1_Instalaciones fijas'!$K$44:$K$58)</f>
        <v>0</v>
      </c>
      <c r="N21" s="348">
        <f>'1.1_Instalaciones fijas'!$R$37+'1.1_Instalaciones fijas'!$L$59</f>
        <v>0</v>
      </c>
      <c r="O21" s="26"/>
      <c r="P21" s="26"/>
      <c r="Q21" s="26"/>
      <c r="R21" s="26"/>
      <c r="S21" s="26"/>
      <c r="T21" s="26"/>
      <c r="U21" s="26"/>
      <c r="V21" s="26"/>
    </row>
    <row r="22" spans="1:23" s="17" customFormat="1" ht="15.75" customHeight="1" x14ac:dyDescent="0.25">
      <c r="A22" s="12"/>
      <c r="B22" s="4"/>
      <c r="E22" s="658"/>
      <c r="F22" s="607" t="s">
        <v>1580</v>
      </c>
      <c r="G22" s="607"/>
      <c r="H22" s="630">
        <f>SUM('1.2_Vehículos y maquinaria'!$P$23:$P$44,'1.2_Vehículos y maquinaria'!$S$71)</f>
        <v>0</v>
      </c>
      <c r="I22" s="631"/>
      <c r="J22" s="630">
        <f>SUM('1.2_Vehículos y maquinaria'!$Q$23:$Q$44)</f>
        <v>0</v>
      </c>
      <c r="K22" s="643"/>
      <c r="L22" s="631"/>
      <c r="M22" s="340">
        <f>SUM('1.2_Vehículos y maquinaria'!$R$23:$R$44)</f>
        <v>0</v>
      </c>
      <c r="N22" s="348">
        <f>'1.2_Vehículos y maquinaria'!$S$45+'1.2_Vehículos y maquinaria'!$S$71</f>
        <v>0</v>
      </c>
    </row>
    <row r="23" spans="1:23" s="17" customFormat="1" ht="15.75" customHeight="1" x14ac:dyDescent="0.25">
      <c r="A23" s="12"/>
      <c r="B23" s="4"/>
      <c r="E23" s="658"/>
      <c r="F23" s="607" t="s">
        <v>1581</v>
      </c>
      <c r="G23" s="607"/>
      <c r="H23" s="630">
        <f>SUM('1.2_Vehículos y maquinaria'!$P$83:$P$92)</f>
        <v>0</v>
      </c>
      <c r="I23" s="631"/>
      <c r="J23" s="630">
        <f>SUM('1.2_Vehículos y maquinaria'!$Q$83:$Q$92)</f>
        <v>0</v>
      </c>
      <c r="K23" s="643"/>
      <c r="L23" s="631"/>
      <c r="M23" s="340">
        <f>SUM('1.2_Vehículos y maquinaria'!$R$83:$R$92)</f>
        <v>0</v>
      </c>
      <c r="N23" s="348">
        <f>'1.2_Vehículos y maquinaria'!$S$93</f>
        <v>0</v>
      </c>
    </row>
    <row r="24" spans="1:23" s="17" customFormat="1" ht="15.75" customHeight="1" x14ac:dyDescent="0.25">
      <c r="A24" s="12"/>
      <c r="B24" s="4"/>
      <c r="E24" s="658"/>
      <c r="F24" s="607" t="s">
        <v>1582</v>
      </c>
      <c r="G24" s="607"/>
      <c r="H24" s="630">
        <f>SUM('1.2_Vehículos y maquinaria'!$P$100:$P$109)</f>
        <v>0</v>
      </c>
      <c r="I24" s="631"/>
      <c r="J24" s="630">
        <f>SUM('1.2_Vehículos y maquinaria'!$Q$100:$Q$109)</f>
        <v>0</v>
      </c>
      <c r="K24" s="643"/>
      <c r="L24" s="631"/>
      <c r="M24" s="340">
        <f>SUM('1.2_Vehículos y maquinaria'!$R$100:$R$109)</f>
        <v>0</v>
      </c>
      <c r="N24" s="348">
        <f>'1.2_Vehículos y maquinaria'!$S$110</f>
        <v>0</v>
      </c>
    </row>
    <row r="25" spans="1:23" s="17" customFormat="1" ht="15.75" customHeight="1" x14ac:dyDescent="0.25">
      <c r="A25" s="12"/>
      <c r="B25" s="4"/>
      <c r="E25" s="658"/>
      <c r="F25" s="607" t="s">
        <v>1560</v>
      </c>
      <c r="G25" s="607"/>
      <c r="H25" s="608" t="s">
        <v>31</v>
      </c>
      <c r="I25" s="609"/>
      <c r="J25" s="630" t="s">
        <v>31</v>
      </c>
      <c r="K25" s="643"/>
      <c r="L25" s="631"/>
      <c r="M25" s="346" t="s">
        <v>31</v>
      </c>
      <c r="N25" s="348">
        <f>'1.4_Emisiones fugitivas'!$O$37+'1.4_Emisiones fugitivas'!$N$59</f>
        <v>0</v>
      </c>
      <c r="O25" s="80"/>
      <c r="P25" s="80"/>
      <c r="Q25" s="80"/>
      <c r="R25" s="80"/>
      <c r="S25" s="80"/>
      <c r="T25" s="80"/>
      <c r="U25" s="80"/>
      <c r="V25" s="80"/>
      <c r="W25" s="80"/>
    </row>
    <row r="26" spans="1:23" s="17" customFormat="1" ht="15.75" customHeight="1" x14ac:dyDescent="0.25">
      <c r="A26" s="12"/>
      <c r="B26" s="4"/>
      <c r="E26" s="658"/>
      <c r="F26" s="607" t="s">
        <v>1583</v>
      </c>
      <c r="G26" s="607"/>
      <c r="H26" s="630">
        <f>SUM('1.3_Emisiones de proceso'!$J$18:$J$32)</f>
        <v>0</v>
      </c>
      <c r="I26" s="631"/>
      <c r="J26" s="630">
        <f>SUM('1.3_Emisiones de proceso'!$K$18:$K$32)</f>
        <v>0</v>
      </c>
      <c r="K26" s="643"/>
      <c r="L26" s="631"/>
      <c r="M26" s="340">
        <f>SUM('1.3_Emisiones de proceso'!$L$18:$L$32)</f>
        <v>0</v>
      </c>
      <c r="N26" s="348">
        <f>'1.3_Emisiones de proceso'!$M$33</f>
        <v>0</v>
      </c>
      <c r="O26" s="80"/>
      <c r="P26" s="80"/>
      <c r="Q26" s="80"/>
      <c r="R26" s="80"/>
      <c r="S26" s="80"/>
      <c r="T26" s="80"/>
      <c r="U26" s="80"/>
      <c r="V26" s="80"/>
      <c r="W26" s="80"/>
    </row>
    <row r="27" spans="1:23" s="17" customFormat="1" ht="15.75" customHeight="1" x14ac:dyDescent="0.25">
      <c r="A27" s="12"/>
      <c r="B27" s="4"/>
      <c r="E27" s="607" t="s">
        <v>1114</v>
      </c>
      <c r="F27" s="607"/>
      <c r="G27" s="607"/>
      <c r="H27" s="644">
        <f>ROUND(SUM(H21:I26),2)</f>
        <v>0</v>
      </c>
      <c r="I27" s="646"/>
      <c r="J27" s="644">
        <f>ROUND(SUM(J21:L26),2)</f>
        <v>0</v>
      </c>
      <c r="K27" s="645"/>
      <c r="L27" s="646"/>
      <c r="M27" s="350">
        <f>ROUND(SUM(M21:M26),2)</f>
        <v>0</v>
      </c>
      <c r="N27" s="351">
        <f>ROUND(SUM(N21:N26),2)</f>
        <v>0</v>
      </c>
      <c r="O27" s="75"/>
      <c r="P27" s="75"/>
      <c r="Q27" s="26"/>
      <c r="R27" s="26"/>
      <c r="S27" s="26"/>
      <c r="T27" s="26"/>
      <c r="U27" s="26"/>
      <c r="V27" s="26"/>
    </row>
    <row r="28" spans="1:23" s="17" customFormat="1" ht="3" customHeight="1" x14ac:dyDescent="0.25">
      <c r="A28" s="12"/>
      <c r="B28" s="4"/>
      <c r="E28" s="81"/>
      <c r="F28" s="82"/>
      <c r="G28" s="82"/>
      <c r="H28" s="83"/>
      <c r="I28" s="83"/>
      <c r="J28" s="84"/>
      <c r="K28" s="84"/>
      <c r="M28" s="75"/>
      <c r="N28" s="347"/>
      <c r="O28" s="75"/>
      <c r="P28" s="75"/>
      <c r="Q28" s="26"/>
      <c r="R28" s="26"/>
      <c r="S28" s="26"/>
      <c r="T28" s="26"/>
      <c r="U28" s="26"/>
      <c r="V28" s="26"/>
    </row>
    <row r="29" spans="1:23" s="17" customFormat="1" ht="16.5" customHeight="1" x14ac:dyDescent="0.25">
      <c r="A29" s="12"/>
      <c r="B29" s="4"/>
      <c r="E29" s="637" t="s">
        <v>1579</v>
      </c>
      <c r="F29" s="607" t="s">
        <v>1584</v>
      </c>
      <c r="G29" s="607"/>
      <c r="H29" s="608" t="s">
        <v>31</v>
      </c>
      <c r="I29" s="609"/>
      <c r="J29" s="630" t="s">
        <v>31</v>
      </c>
      <c r="K29" s="643"/>
      <c r="L29" s="631"/>
      <c r="M29" s="346" t="s">
        <v>31</v>
      </c>
      <c r="N29" s="348">
        <f>'2.2_Categoría 2 España'!$J$41</f>
        <v>0</v>
      </c>
      <c r="O29" s="75"/>
      <c r="P29" s="75"/>
      <c r="Q29" s="26"/>
      <c r="R29" s="26"/>
      <c r="S29" s="26"/>
      <c r="T29" s="26"/>
      <c r="U29" s="26"/>
      <c r="V29" s="26"/>
    </row>
    <row r="30" spans="1:23" s="17" customFormat="1" ht="16.5" customHeight="1" x14ac:dyDescent="0.25">
      <c r="A30" s="12"/>
      <c r="B30" s="4"/>
      <c r="E30" s="638"/>
      <c r="F30" s="607" t="s">
        <v>1585</v>
      </c>
      <c r="G30" s="607"/>
      <c r="H30" s="608" t="s">
        <v>31</v>
      </c>
      <c r="I30" s="609"/>
      <c r="J30" s="630" t="s">
        <v>31</v>
      </c>
      <c r="K30" s="643"/>
      <c r="L30" s="631"/>
      <c r="M30" s="346" t="s">
        <v>31</v>
      </c>
      <c r="N30" s="348">
        <f>'2.2_Categoría 2 España'!$K$70</f>
        <v>0</v>
      </c>
      <c r="O30" s="75"/>
      <c r="P30" s="75"/>
      <c r="Q30" s="26"/>
      <c r="R30" s="26"/>
      <c r="S30" s="26"/>
      <c r="T30" s="26"/>
      <c r="U30" s="26"/>
      <c r="V30" s="26"/>
    </row>
    <row r="31" spans="1:23" s="17" customFormat="1" ht="16.5" customHeight="1" x14ac:dyDescent="0.25">
      <c r="A31" s="12"/>
      <c r="B31" s="4"/>
      <c r="E31" s="639"/>
      <c r="F31" s="607" t="s">
        <v>1563</v>
      </c>
      <c r="G31" s="607"/>
      <c r="H31" s="608" t="s">
        <v>31</v>
      </c>
      <c r="I31" s="609"/>
      <c r="J31" s="630" t="s">
        <v>31</v>
      </c>
      <c r="K31" s="643"/>
      <c r="L31" s="631"/>
      <c r="M31" s="346" t="s">
        <v>31</v>
      </c>
      <c r="N31" s="348">
        <f>'2.2_Categoría 2 España'!$J$99</f>
        <v>0</v>
      </c>
      <c r="O31" s="75"/>
      <c r="P31" s="75"/>
      <c r="Q31" s="26"/>
      <c r="R31" s="26"/>
      <c r="S31" s="26"/>
      <c r="T31" s="26"/>
      <c r="U31" s="26"/>
      <c r="V31" s="26"/>
    </row>
    <row r="32" spans="1:23" ht="16.5" customHeight="1" x14ac:dyDescent="0.3">
      <c r="A32" s="12"/>
      <c r="E32" s="607" t="s">
        <v>1114</v>
      </c>
      <c r="F32" s="607"/>
      <c r="G32" s="607"/>
      <c r="H32" s="644">
        <f>ROUND(SUM(H29:I31),2)</f>
        <v>0</v>
      </c>
      <c r="I32" s="646"/>
      <c r="J32" s="644">
        <f>ROUND(SUM(J29:L31),2)</f>
        <v>0</v>
      </c>
      <c r="K32" s="645"/>
      <c r="L32" s="646"/>
      <c r="M32" s="350">
        <f>ROUND(SUM(M29:M31),2)</f>
        <v>0</v>
      </c>
      <c r="N32" s="351">
        <f>ROUND(SUM(N29:N31),2)</f>
        <v>0</v>
      </c>
      <c r="O32" s="75"/>
      <c r="P32" s="75"/>
      <c r="Q32" s="26"/>
      <c r="R32" s="26"/>
      <c r="S32" s="26"/>
      <c r="T32" s="26"/>
      <c r="U32" s="26"/>
      <c r="V32" s="26"/>
    </row>
    <row r="33" spans="1:23" ht="3" customHeight="1" x14ac:dyDescent="0.3">
      <c r="A33" s="12"/>
      <c r="E33" s="26"/>
      <c r="F33" s="26"/>
      <c r="G33" s="26"/>
      <c r="H33" s="76"/>
      <c r="I33" s="76"/>
      <c r="J33" s="26"/>
      <c r="K33" s="26"/>
      <c r="L33" s="17"/>
      <c r="M33" s="75"/>
      <c r="N33" s="347"/>
      <c r="O33" s="75"/>
      <c r="P33" s="75"/>
      <c r="Q33" s="26"/>
      <c r="R33" s="26"/>
      <c r="S33" s="26"/>
      <c r="T33" s="26"/>
      <c r="U33" s="26"/>
      <c r="V33" s="26"/>
    </row>
    <row r="34" spans="1:23" ht="16.5" customHeight="1" x14ac:dyDescent="0.3">
      <c r="A34" s="27"/>
      <c r="E34" s="654" t="s">
        <v>1087</v>
      </c>
      <c r="F34" s="654"/>
      <c r="G34" s="654"/>
      <c r="H34" s="651">
        <f>IF(ISNUMBER(SUM(H27+H32)),ROUND(SUM(H27+H32),2),"")</f>
        <v>0</v>
      </c>
      <c r="I34" s="653"/>
      <c r="J34" s="651">
        <f>IF(ISNUMBER(SUM(J27+J32)),ROUND(SUM(J27+J32),2),"")</f>
        <v>0</v>
      </c>
      <c r="K34" s="652"/>
      <c r="L34" s="653"/>
      <c r="M34" s="341">
        <f>IF(ISNUMBER(SUM(M27+M32)),ROUND(SUM(M27+M32),2),"")</f>
        <v>0</v>
      </c>
      <c r="N34" s="352">
        <f>IF(ISNUMBER(SUM(N27+N32)),ROUND(SUM(N27+N32),2),"")</f>
        <v>0</v>
      </c>
      <c r="O34" s="75"/>
      <c r="P34" s="75"/>
      <c r="Q34" s="26"/>
      <c r="R34" s="26"/>
      <c r="S34" s="26"/>
      <c r="T34" s="26"/>
      <c r="U34" s="26"/>
      <c r="V34" s="26"/>
    </row>
    <row r="35" spans="1:23" s="17" customFormat="1" ht="16.5" customHeight="1" x14ac:dyDescent="0.25">
      <c r="A35" s="27"/>
      <c r="B35" s="4"/>
      <c r="E35" s="618" t="s">
        <v>1586</v>
      </c>
      <c r="F35" s="618"/>
      <c r="G35" s="618"/>
      <c r="H35" s="618"/>
      <c r="I35" s="618"/>
      <c r="J35" s="618"/>
      <c r="K35" s="618"/>
      <c r="M35" s="75"/>
      <c r="N35" s="75"/>
      <c r="O35" s="75"/>
      <c r="P35" s="75"/>
      <c r="Q35" s="26"/>
      <c r="R35" s="26"/>
      <c r="S35" s="26"/>
      <c r="T35" s="26"/>
      <c r="U35" s="26"/>
      <c r="V35" s="26"/>
    </row>
    <row r="36" spans="1:23" s="17" customFormat="1" ht="11.25" customHeight="1" x14ac:dyDescent="0.25">
      <c r="A36" s="27"/>
      <c r="B36" s="4"/>
      <c r="E36" s="85"/>
      <c r="F36" s="85"/>
      <c r="G36" s="85"/>
      <c r="H36" s="85"/>
      <c r="I36" s="85"/>
      <c r="J36" s="85"/>
      <c r="K36" s="85"/>
      <c r="L36" s="26"/>
      <c r="M36" s="26"/>
      <c r="N36" s="26"/>
      <c r="O36" s="26"/>
      <c r="P36" s="26"/>
      <c r="Q36" s="26"/>
      <c r="R36" s="26"/>
      <c r="S36" s="26"/>
      <c r="T36" s="26"/>
      <c r="U36" s="26"/>
      <c r="V36" s="26"/>
    </row>
    <row r="37" spans="1:23" s="17" customFormat="1" ht="17.25" customHeight="1" x14ac:dyDescent="0.25">
      <c r="A37" s="27"/>
      <c r="B37" s="4"/>
      <c r="D37" s="581" t="s">
        <v>1587</v>
      </c>
      <c r="E37" s="581"/>
      <c r="F37" s="581"/>
      <c r="G37" s="581"/>
      <c r="H37" s="581"/>
      <c r="I37" s="581"/>
      <c r="J37" s="581"/>
      <c r="K37" s="581"/>
      <c r="L37" s="581"/>
      <c r="M37" s="581"/>
      <c r="N37" s="581"/>
      <c r="O37" s="581"/>
      <c r="P37" s="581"/>
      <c r="Q37" s="581"/>
      <c r="R37" s="581"/>
      <c r="S37" s="581"/>
      <c r="T37" s="581"/>
      <c r="U37" s="581"/>
      <c r="V37" s="581"/>
    </row>
    <row r="38" spans="1:23" s="17" customFormat="1" ht="15.75" customHeight="1" x14ac:dyDescent="0.25">
      <c r="A38" s="27"/>
      <c r="B38" s="4"/>
      <c r="E38" s="26"/>
      <c r="F38" s="26"/>
      <c r="G38" s="26"/>
      <c r="H38" s="26"/>
      <c r="I38" s="26"/>
      <c r="J38" s="26"/>
      <c r="K38" s="26"/>
      <c r="L38" s="26"/>
      <c r="M38" s="26"/>
      <c r="N38" s="26"/>
      <c r="O38" s="26"/>
      <c r="P38" s="26"/>
      <c r="Q38" s="26"/>
      <c r="R38" s="26"/>
      <c r="S38" s="26"/>
      <c r="T38" s="26"/>
      <c r="U38" s="26"/>
      <c r="V38" s="26"/>
    </row>
    <row r="39" spans="1:23" s="17" customFormat="1" ht="6" customHeight="1" x14ac:dyDescent="0.25">
      <c r="A39" s="27"/>
      <c r="B39" s="4"/>
      <c r="E39" s="88"/>
      <c r="F39" s="89"/>
      <c r="G39" s="90"/>
      <c r="H39" s="91"/>
      <c r="I39" s="610"/>
      <c r="J39" s="611"/>
      <c r="K39" s="26"/>
      <c r="L39" s="26"/>
      <c r="M39" s="26"/>
      <c r="N39" s="26"/>
      <c r="O39" s="26"/>
      <c r="P39" s="26"/>
      <c r="Q39" s="26"/>
      <c r="R39" s="26"/>
      <c r="S39" s="26"/>
      <c r="T39" s="26"/>
      <c r="U39" s="26"/>
      <c r="V39" s="26"/>
    </row>
    <row r="40" spans="1:23" s="17" customFormat="1" ht="17.25" customHeight="1" x14ac:dyDescent="0.25">
      <c r="A40" s="27"/>
      <c r="B40" s="4"/>
      <c r="E40" s="619" t="s">
        <v>1588</v>
      </c>
      <c r="F40" s="620"/>
      <c r="G40" s="87" t="str">
        <f>IF(ISNUMBER(Dades!$W$799),N13/Dades!$W$799,"-")</f>
        <v>-</v>
      </c>
      <c r="H40" s="93" t="s">
        <v>1093</v>
      </c>
      <c r="I40" s="612" t="str">
        <f>IF(ISTEXT('0.1_Datos generales organiz.'!$L$22),'0.1_Datos generales organiz.'!$L$22,"")</f>
        <v/>
      </c>
      <c r="J40" s="613"/>
      <c r="K40" s="26"/>
      <c r="L40" s="26"/>
      <c r="M40" s="26"/>
      <c r="N40" s="26"/>
      <c r="O40" s="26"/>
      <c r="P40" s="26"/>
      <c r="Q40" s="26"/>
      <c r="R40" s="26"/>
      <c r="S40" s="26"/>
      <c r="T40" s="26"/>
      <c r="U40" s="26"/>
      <c r="V40" s="26"/>
    </row>
    <row r="41" spans="1:23" s="17" customFormat="1" ht="6" customHeight="1" x14ac:dyDescent="0.25">
      <c r="A41" s="27"/>
      <c r="B41" s="4"/>
      <c r="E41" s="94"/>
      <c r="F41" s="92"/>
      <c r="G41" s="95"/>
      <c r="H41" s="96"/>
      <c r="I41" s="614"/>
      <c r="J41" s="615"/>
      <c r="K41" s="26"/>
      <c r="L41" s="26"/>
      <c r="M41" s="26"/>
      <c r="N41" s="26"/>
      <c r="O41" s="26"/>
      <c r="P41" s="26"/>
      <c r="Q41" s="26"/>
      <c r="R41" s="26"/>
      <c r="S41" s="26"/>
      <c r="T41" s="26"/>
      <c r="U41" s="26"/>
      <c r="V41" s="26"/>
    </row>
    <row r="42" spans="1:23" s="17" customFormat="1" ht="17.25" customHeight="1" x14ac:dyDescent="0.25">
      <c r="A42" s="27"/>
      <c r="B42" s="4"/>
      <c r="E42" s="619" t="s">
        <v>1589</v>
      </c>
      <c r="F42" s="620"/>
      <c r="G42" s="87" t="str">
        <f>IF(ISNUMBER(Dades!$W$799),N14/Dades!$W$799,"-")</f>
        <v>-</v>
      </c>
      <c r="H42" s="93" t="s">
        <v>1093</v>
      </c>
      <c r="I42" s="612" t="str">
        <f>IF(ISTEXT('0.1_Datos generales organiz.'!$L$22),'0.1_Datos generales organiz.'!$L$22,"")</f>
        <v/>
      </c>
      <c r="J42" s="613"/>
      <c r="K42" s="26"/>
      <c r="L42" s="26"/>
      <c r="M42" s="26"/>
      <c r="N42" s="26"/>
      <c r="O42" s="26"/>
      <c r="P42" s="26"/>
      <c r="Q42" s="26"/>
      <c r="R42" s="26"/>
      <c r="S42" s="26"/>
      <c r="T42" s="26"/>
      <c r="U42" s="26"/>
      <c r="V42" s="26"/>
    </row>
    <row r="43" spans="1:23" s="17" customFormat="1" ht="6" customHeight="1" x14ac:dyDescent="0.25">
      <c r="A43" s="27"/>
      <c r="B43" s="4"/>
      <c r="E43" s="97"/>
      <c r="F43" s="98"/>
      <c r="G43" s="99"/>
      <c r="H43" s="93"/>
      <c r="I43" s="614"/>
      <c r="J43" s="615"/>
      <c r="K43" s="26"/>
      <c r="L43" s="26"/>
      <c r="M43" s="26"/>
      <c r="N43" s="26"/>
      <c r="O43" s="26"/>
      <c r="P43" s="26"/>
      <c r="Q43" s="26"/>
      <c r="R43" s="26"/>
      <c r="S43" s="26"/>
      <c r="T43" s="26"/>
      <c r="U43" s="26"/>
      <c r="V43" s="26"/>
    </row>
    <row r="44" spans="1:23" s="17" customFormat="1" ht="17.25" customHeight="1" x14ac:dyDescent="0.25">
      <c r="A44" s="27"/>
      <c r="B44" s="4"/>
      <c r="E44" s="619" t="s">
        <v>1590</v>
      </c>
      <c r="F44" s="620"/>
      <c r="G44" s="87" t="str">
        <f>IF(ISNUMBER(Dades!$W$799),N16/Dades!$W$799,"-")</f>
        <v>-</v>
      </c>
      <c r="H44" s="93" t="s">
        <v>1093</v>
      </c>
      <c r="I44" s="612" t="str">
        <f>IF(ISTEXT('0.1_Datos generales organiz.'!$L$22),'0.1_Datos generales organiz.'!$L$22,"")</f>
        <v/>
      </c>
      <c r="J44" s="613"/>
      <c r="K44" s="26"/>
      <c r="L44" s="26"/>
      <c r="M44" s="26"/>
      <c r="N44" s="26"/>
      <c r="O44" s="26"/>
      <c r="P44" s="26"/>
      <c r="Q44" s="26"/>
      <c r="R44" s="26"/>
      <c r="S44" s="26"/>
      <c r="T44" s="26"/>
      <c r="U44" s="26"/>
      <c r="V44" s="26"/>
    </row>
    <row r="45" spans="1:23" s="17" customFormat="1" ht="5.25" customHeight="1" x14ac:dyDescent="0.25">
      <c r="A45" s="27"/>
      <c r="B45" s="4"/>
      <c r="E45" s="100"/>
      <c r="F45" s="101"/>
      <c r="G45" s="102"/>
      <c r="H45" s="103"/>
      <c r="I45" s="616"/>
      <c r="J45" s="617"/>
      <c r="K45" s="26"/>
      <c r="L45" s="26"/>
      <c r="M45" s="26"/>
      <c r="N45" s="26"/>
      <c r="O45" s="26"/>
      <c r="P45" s="26"/>
      <c r="Q45" s="26"/>
      <c r="R45" s="26"/>
      <c r="S45" s="26"/>
      <c r="T45" s="26"/>
      <c r="U45" s="26"/>
      <c r="V45" s="26"/>
    </row>
    <row r="46" spans="1:23" s="17" customFormat="1" ht="21" customHeight="1" x14ac:dyDescent="0.25">
      <c r="A46" s="27"/>
      <c r="B46" s="4"/>
      <c r="E46" s="26"/>
      <c r="F46" s="26"/>
      <c r="G46" s="26"/>
      <c r="H46" s="26"/>
      <c r="I46" s="26"/>
      <c r="J46" s="26"/>
      <c r="K46" s="26"/>
      <c r="L46" s="26"/>
      <c r="M46" s="26"/>
      <c r="N46" s="26"/>
      <c r="O46" s="26"/>
      <c r="P46" s="26"/>
      <c r="Q46" s="26"/>
      <c r="R46" s="26"/>
      <c r="S46" s="26"/>
      <c r="T46" s="26"/>
      <c r="U46" s="26"/>
      <c r="V46" s="26"/>
    </row>
    <row r="47" spans="1:23" s="47" customFormat="1" ht="6" customHeight="1" x14ac:dyDescent="0.3">
      <c r="A47" s="4"/>
      <c r="B47" s="4"/>
      <c r="C47" s="1"/>
      <c r="D47" s="1"/>
      <c r="K47" s="86"/>
      <c r="L47" s="1"/>
      <c r="M47" s="1"/>
      <c r="N47" s="1"/>
      <c r="O47" s="1"/>
      <c r="P47" s="1"/>
      <c r="Q47" s="1"/>
      <c r="R47" s="1"/>
      <c r="S47" s="1"/>
      <c r="T47" s="1"/>
      <c r="U47" s="1"/>
      <c r="V47" s="1"/>
    </row>
    <row r="48" spans="1:23" ht="18.75" x14ac:dyDescent="0.3">
      <c r="D48" s="581" t="s">
        <v>1591</v>
      </c>
      <c r="E48" s="581"/>
      <c r="F48" s="581"/>
      <c r="G48" s="581"/>
      <c r="H48" s="581"/>
      <c r="I48" s="581"/>
      <c r="J48" s="581"/>
      <c r="K48" s="581"/>
      <c r="L48" s="581"/>
      <c r="M48" s="581"/>
      <c r="N48" s="581"/>
      <c r="O48" s="581"/>
      <c r="P48" s="581"/>
      <c r="Q48" s="581"/>
      <c r="R48" s="581"/>
      <c r="S48" s="581"/>
      <c r="T48" s="581"/>
      <c r="U48" s="581"/>
      <c r="V48" s="581"/>
      <c r="W48" s="47"/>
    </row>
    <row r="49" spans="1:27" x14ac:dyDescent="0.3">
      <c r="D49" s="104"/>
      <c r="E49" s="105"/>
      <c r="L49" s="1"/>
      <c r="M49" s="1"/>
      <c r="N49" s="1"/>
      <c r="O49" s="1"/>
      <c r="P49" s="1"/>
    </row>
    <row r="50" spans="1:27" x14ac:dyDescent="0.3">
      <c r="A50" s="106"/>
      <c r="B50" s="106"/>
      <c r="C50" s="47"/>
      <c r="D50" s="47"/>
      <c r="E50" s="47"/>
      <c r="F50" s="47"/>
      <c r="G50" s="47"/>
      <c r="H50" s="47"/>
      <c r="I50" s="47"/>
      <c r="J50" s="47"/>
      <c r="K50" s="47"/>
      <c r="L50" s="47"/>
      <c r="M50" s="47"/>
      <c r="N50" s="47"/>
      <c r="O50" s="47"/>
      <c r="P50" s="47"/>
      <c r="Q50" s="47"/>
      <c r="R50" s="47"/>
      <c r="S50" s="47"/>
      <c r="T50" s="349"/>
      <c r="U50" s="47"/>
      <c r="V50" s="47"/>
      <c r="W50" s="47"/>
    </row>
    <row r="51" spans="1:27" ht="35.25" customHeight="1" x14ac:dyDescent="0.3">
      <c r="A51" s="106"/>
      <c r="B51" s="106"/>
      <c r="C51" s="47"/>
      <c r="D51" s="47"/>
      <c r="E51" s="161" t="s">
        <v>1265</v>
      </c>
      <c r="F51" s="107" t="s">
        <v>1557</v>
      </c>
      <c r="G51" s="107" t="s">
        <v>1558</v>
      </c>
      <c r="H51" s="107" t="s">
        <v>1560</v>
      </c>
      <c r="I51" s="640" t="s">
        <v>1559</v>
      </c>
      <c r="J51" s="640"/>
      <c r="K51" s="642" t="s">
        <v>1588</v>
      </c>
      <c r="L51" s="642"/>
      <c r="M51" s="642"/>
      <c r="N51" s="107" t="s">
        <v>1584</v>
      </c>
      <c r="O51" s="107" t="s">
        <v>1585</v>
      </c>
      <c r="P51" s="107" t="s">
        <v>1563</v>
      </c>
      <c r="Q51" s="641" t="s">
        <v>1589</v>
      </c>
      <c r="R51" s="642"/>
      <c r="S51" s="642" t="s">
        <v>1590</v>
      </c>
      <c r="T51" s="642"/>
      <c r="U51" s="642"/>
      <c r="V51" s="47"/>
      <c r="W51" s="47"/>
      <c r="AA51" s="47" t="s">
        <v>1265</v>
      </c>
    </row>
    <row r="52" spans="1:27" ht="16.5" customHeight="1" x14ac:dyDescent="0.3">
      <c r="A52" s="108"/>
      <c r="B52" s="106"/>
      <c r="C52" s="47"/>
      <c r="D52" s="47"/>
      <c r="E52" s="107" t="str">
        <f>IF(Dades!C842="","",Dades!C842)</f>
        <v/>
      </c>
      <c r="F52" s="165">
        <f>DSUM('1.1_Instalaciones fijas'!$E$14:$R$36,"emissions",'4.2_Resultados España'!AA$51:AA52)+DSUM('1.1_Instalaciones fijas'!$E$43:$L$58,"emissions",'4.2_Resultados España'!AA$51:AA52)</f>
        <v>0</v>
      </c>
      <c r="G52" s="165">
        <f>DSUM('1.2_Vehículos y maquinaria'!$E$22:$S$44,"emissions",'4.2_Resultados España'!AA51:AA52)+DSUM('1.2_Vehículos y maquinaria'!$E$50:$S$70,"emissions",'4.2_Resultados España'!AA51:AA52)+DSUM('1.2_Vehículos y maquinaria'!$E$82:$S$92,"emissions",'4.2_Resultados España'!AA51:AA52)+DSUM('1.2_Vehículos y maquinaria'!$E$99:$S$109,"emissions",'4.2_Resultados España'!AA51:AA52)</f>
        <v>0</v>
      </c>
      <c r="H52" s="165">
        <f>DSUM('1.4_Emisiones fugitivas'!$E$14:$O$36,"emissions",'4.2_Resultados España'!AA51:AA52)+DSUM('1.4_Emisiones fugitivas'!$E$48:$N$58,"emissions",'4.2_Resultados España'!AA51:AA52)</f>
        <v>0</v>
      </c>
      <c r="I52" s="605">
        <f>DSUM('1.3_Emisiones de proceso'!$E$17:$M$32,"emissions",'4.2_Resultados España'!AA51:AA52)</f>
        <v>0</v>
      </c>
      <c r="J52" s="605"/>
      <c r="K52" s="606">
        <f>SUM(F52:J52)</f>
        <v>0</v>
      </c>
      <c r="L52" s="606"/>
      <c r="M52" s="606"/>
      <c r="N52" s="165">
        <f>DSUM('2.2_Categoría 2 España'!$E$18:$J$40,"emissions",'4.2_Resultados España'!AA51:AA52)</f>
        <v>0</v>
      </c>
      <c r="O52" s="165">
        <f>DSUM('2.2_Categoría 2 España'!$E$49:$K$69,"emissions",'4.2_Resultados España'!AA51:AA52)</f>
        <v>0</v>
      </c>
      <c r="P52" s="165">
        <f>DSUM('2.2_Categoría 2 España'!$E$78:$J$98,"emissions",'4.2_Resultados España'!AA51:AA52)</f>
        <v>0</v>
      </c>
      <c r="Q52" s="605">
        <f>SUM(N52:P52)</f>
        <v>0</v>
      </c>
      <c r="R52" s="606"/>
      <c r="S52" s="606">
        <f>K52+Q52</f>
        <v>0</v>
      </c>
      <c r="T52" s="606"/>
      <c r="U52" s="606"/>
      <c r="V52" s="47"/>
      <c r="W52" s="47"/>
      <c r="AA52" s="47" t="str">
        <f>"="&amp;E52</f>
        <v>=</v>
      </c>
    </row>
    <row r="53" spans="1:27" ht="16.5" customHeight="1" x14ac:dyDescent="0.3">
      <c r="A53" s="108"/>
      <c r="B53" s="106"/>
      <c r="C53" s="47"/>
      <c r="D53" s="47"/>
      <c r="E53" s="107" t="str">
        <f>IF(Dades!C843="","",Dades!C843)</f>
        <v/>
      </c>
      <c r="F53" s="165">
        <f>(DSUM('1.1_Instalaciones fijas'!$E$14:$R$36,"emissions",'4.2_Resultados España'!AA$51:AA53)+DSUM('1.1_Instalaciones fijas'!$E$43:$L$58,"emissions",'4.2_Resultados España'!AA$51:AA53))-SUM(F$52:F52)</f>
        <v>0</v>
      </c>
      <c r="G53" s="165">
        <f>(DSUM('1.2_Vehículos y maquinaria'!$E$22:$S$44,"emissions",'4.2_Resultados España'!AA$51:AA53)+DSUM('1.2_Vehículos y maquinaria'!$E$50:$S$70,"emissions",'4.2_Resultados España'!AA$51:AA53)+DSUM('1.2_Vehículos y maquinaria'!$E$82:$S$92,"emissions",'4.2_Resultados España'!AA$51:AA53)+DSUM('1.2_Vehículos y maquinaria'!$E$99:$S$109,"emissions",'4.2_Resultados España'!AA$51:AA53))-SUM(G$52:G52)</f>
        <v>0</v>
      </c>
      <c r="H53" s="165">
        <f>(DSUM('1.4_Emisiones fugitivas'!$E$14:$O$36,"emissions",'4.2_Resultados España'!AA$51:AA53)+DSUM('1.4_Emisiones fugitivas'!$E$48:$N$58,"emissions",'4.2_Resultados España'!AA$51:AA53))-SUM(H$52:H52)</f>
        <v>0</v>
      </c>
      <c r="I53" s="605">
        <f>DSUM('1.3_Emisiones de proceso'!$E$17:$M$32,"emissions",'4.2_Resultados España'!AA$51:AA53)-SUM(I$52:I52)</f>
        <v>0</v>
      </c>
      <c r="J53" s="605"/>
      <c r="K53" s="606">
        <f>SUM(F53:J53)</f>
        <v>0</v>
      </c>
      <c r="L53" s="606"/>
      <c r="M53" s="606"/>
      <c r="N53" s="165">
        <f>DSUM('2.2_Categoría 2 España'!$E$18:$J$40,"emissions",'4.2_Resultados España'!AA$51:AA53)-SUM(N$52:N52)</f>
        <v>0</v>
      </c>
      <c r="O53" s="165">
        <f>DSUM('2.2_Categoría 2 España'!$E$49:$K$69,"emissions",'4.2_Resultados España'!AA$51:AA53)-SUM(O$52:O52)</f>
        <v>0</v>
      </c>
      <c r="P53" s="165">
        <f>DSUM('2.2_Categoría 2 España'!$E$78:$J$98,"emissions",'4.2_Resultados España'!AA$51:AA53)-SUM(P$52:P52)</f>
        <v>0</v>
      </c>
      <c r="Q53" s="605">
        <f>SUM(N53:P53)</f>
        <v>0</v>
      </c>
      <c r="R53" s="606"/>
      <c r="S53" s="606">
        <f>K53+Q53</f>
        <v>0</v>
      </c>
      <c r="T53" s="606"/>
      <c r="U53" s="606"/>
      <c r="V53" s="47"/>
      <c r="W53" s="47"/>
      <c r="AA53" s="47" t="str">
        <f t="shared" ref="AA53:AA116" si="0">"="&amp;E53</f>
        <v>=</v>
      </c>
    </row>
    <row r="54" spans="1:27" ht="16.5" customHeight="1" x14ac:dyDescent="0.3">
      <c r="A54" s="108"/>
      <c r="B54" s="106"/>
      <c r="C54" s="47"/>
      <c r="D54" s="47"/>
      <c r="E54" s="107" t="str">
        <f>IF(Dades!C844="","",Dades!C844)</f>
        <v/>
      </c>
      <c r="F54" s="165">
        <f>(DSUM('1.1_Instalaciones fijas'!$E$14:$R$36,"emissions",'4.2_Resultados España'!AA$51:AA54)+DSUM('1.1_Instalaciones fijas'!$E$43:$L$58,"emissions",'4.2_Resultados España'!AA$51:AA54))-SUM(F$52:F53)</f>
        <v>0</v>
      </c>
      <c r="G54" s="165">
        <f>(DSUM('1.2_Vehículos y maquinaria'!$E$22:$S$44,"emissions",'4.2_Resultados España'!AA$51:AA54)+DSUM('1.2_Vehículos y maquinaria'!$E$50:$S$70,"emissions",'4.2_Resultados España'!AA$51:AA54)+DSUM('1.2_Vehículos y maquinaria'!$E$82:$S$92,"emissions",'4.2_Resultados España'!AA$51:AA54)+DSUM('1.2_Vehículos y maquinaria'!$E$99:$S$109,"emissions",'4.2_Resultados España'!AA$51:AA54))-SUM(G$52:G53)</f>
        <v>0</v>
      </c>
      <c r="H54" s="165">
        <f>(DSUM('1.4_Emisiones fugitivas'!$E$14:$O$36,"emissions",'4.2_Resultados España'!AA$51:AA54)+DSUM('1.4_Emisiones fugitivas'!$E$48:$N$58,"emissions",'4.2_Resultados España'!AA$51:AA54))-SUM(H$52:H53)</f>
        <v>0</v>
      </c>
      <c r="I54" s="605">
        <f>DSUM('1.3_Emisiones de proceso'!$E$17:$M$32,"emissions",'4.2_Resultados España'!AA$51:AA54)-SUM(I$52:I53)</f>
        <v>0</v>
      </c>
      <c r="J54" s="605"/>
      <c r="K54" s="606">
        <f t="shared" ref="K54:K117" si="1">SUM(F54:J54)</f>
        <v>0</v>
      </c>
      <c r="L54" s="606"/>
      <c r="M54" s="606"/>
      <c r="N54" s="165">
        <f>DSUM('2.2_Categoría 2 España'!$E$18:$J$40,"emissions",'4.2_Resultados España'!AA$51:AA54)-SUM(N$52:N53)</f>
        <v>0</v>
      </c>
      <c r="O54" s="165">
        <f>DSUM('2.2_Categoría 2 España'!$E$49:$K$69,"emissions",'4.2_Resultados España'!AA$51:AA54)-SUM(O$52:O53)</f>
        <v>0</v>
      </c>
      <c r="P54" s="165">
        <f>DSUM('2.2_Categoría 2 España'!$E$78:$J$98,"emissions",'4.2_Resultados España'!AA$51:AA54)-SUM(P$52:P53)</f>
        <v>0</v>
      </c>
      <c r="Q54" s="605">
        <f t="shared" ref="Q54:Q117" si="2">SUM(N54:P54)</f>
        <v>0</v>
      </c>
      <c r="R54" s="606"/>
      <c r="S54" s="606">
        <f t="shared" ref="S54:S117" si="3">K54+Q54</f>
        <v>0</v>
      </c>
      <c r="T54" s="606"/>
      <c r="U54" s="606"/>
      <c r="V54" s="47"/>
      <c r="W54" s="47"/>
      <c r="AA54" s="47" t="str">
        <f t="shared" si="0"/>
        <v>=</v>
      </c>
    </row>
    <row r="55" spans="1:27" ht="16.5" customHeight="1" x14ac:dyDescent="0.3">
      <c r="A55" s="108"/>
      <c r="B55" s="106"/>
      <c r="C55" s="47"/>
      <c r="D55" s="47"/>
      <c r="E55" s="107" t="str">
        <f>IF(Dades!C845="","",Dades!C845)</f>
        <v/>
      </c>
      <c r="F55" s="165">
        <f>(DSUM('1.1_Instalaciones fijas'!$E$14:$R$36,"emissions",'4.2_Resultados España'!AA$51:AA55)+DSUM('1.1_Instalaciones fijas'!$E$43:$L$58,"emissions",'4.2_Resultados España'!AA$51:AA55))-SUM(F$52:F54)</f>
        <v>0</v>
      </c>
      <c r="G55" s="165">
        <f>(DSUM('1.2_Vehículos y maquinaria'!$E$22:$S$44,"emissions",'4.2_Resultados España'!AA$51:AA55)+DSUM('1.2_Vehículos y maquinaria'!$E$50:$S$70,"emissions",'4.2_Resultados España'!AA$51:AA55)+DSUM('1.2_Vehículos y maquinaria'!$E$82:$S$92,"emissions",'4.2_Resultados España'!AA$51:AA55)+DSUM('1.2_Vehículos y maquinaria'!$E$99:$S$109,"emissions",'4.2_Resultados España'!AA$51:AA55))-SUM(G$52:G54)</f>
        <v>0</v>
      </c>
      <c r="H55" s="165">
        <f>(DSUM('1.4_Emisiones fugitivas'!$E$14:$O$36,"emissions",'4.2_Resultados España'!AA$51:AA55)+DSUM('1.4_Emisiones fugitivas'!$E$48:$N$58,"emissions",'4.2_Resultados España'!AA$51:AA55))-SUM(H$52:H54)</f>
        <v>0</v>
      </c>
      <c r="I55" s="605">
        <f>DSUM('1.3_Emisiones de proceso'!$E$17:$M$32,"emissions",'4.2_Resultados España'!AA$51:AA55)-SUM(I$52:I54)</f>
        <v>0</v>
      </c>
      <c r="J55" s="605"/>
      <c r="K55" s="606">
        <f t="shared" si="1"/>
        <v>0</v>
      </c>
      <c r="L55" s="606"/>
      <c r="M55" s="606"/>
      <c r="N55" s="165">
        <f>DSUM('2.2_Categoría 2 España'!$E$18:$J$40,"emissions",'4.2_Resultados España'!AA$51:AA55)-SUM(N$52:N54)</f>
        <v>0</v>
      </c>
      <c r="O55" s="165">
        <f>DSUM('2.2_Categoría 2 España'!$E$49:$K$69,"emissions",'4.2_Resultados España'!AA$51:AA55)-SUM(O$52:O54)</f>
        <v>0</v>
      </c>
      <c r="P55" s="165">
        <f>DSUM('2.2_Categoría 2 España'!$E$78:$J$98,"emissions",'4.2_Resultados España'!AA$51:AA55)-SUM(P$52:P54)</f>
        <v>0</v>
      </c>
      <c r="Q55" s="605">
        <f t="shared" si="2"/>
        <v>0</v>
      </c>
      <c r="R55" s="606"/>
      <c r="S55" s="606">
        <f t="shared" si="3"/>
        <v>0</v>
      </c>
      <c r="T55" s="606"/>
      <c r="U55" s="606"/>
      <c r="V55" s="47"/>
      <c r="W55" s="47"/>
      <c r="AA55" s="47" t="str">
        <f t="shared" si="0"/>
        <v>=</v>
      </c>
    </row>
    <row r="56" spans="1:27" ht="16.5" customHeight="1" x14ac:dyDescent="0.3">
      <c r="A56" s="108"/>
      <c r="B56" s="106"/>
      <c r="C56" s="47"/>
      <c r="D56" s="47"/>
      <c r="E56" s="107" t="str">
        <f>IF(Dades!C846="","",Dades!C846)</f>
        <v/>
      </c>
      <c r="F56" s="165">
        <f>(DSUM('1.1_Instalaciones fijas'!$E$14:$R$36,"emissions",'4.2_Resultados España'!AA$51:AA56)+DSUM('1.1_Instalaciones fijas'!$E$43:$L$58,"emissions",'4.2_Resultados España'!AA$51:AA56))-SUM(F$52:F55)</f>
        <v>0</v>
      </c>
      <c r="G56" s="165">
        <f>(DSUM('1.2_Vehículos y maquinaria'!$E$22:$S$44,"emissions",'4.2_Resultados España'!AA$51:AA56)+DSUM('1.2_Vehículos y maquinaria'!$E$50:$S$70,"emissions",'4.2_Resultados España'!AA$51:AA56)+DSUM('1.2_Vehículos y maquinaria'!$E$82:$S$92,"emissions",'4.2_Resultados España'!AA$51:AA56)+DSUM('1.2_Vehículos y maquinaria'!$E$99:$S$109,"emissions",'4.2_Resultados España'!AA$51:AA56))-SUM(G$52:G55)</f>
        <v>0</v>
      </c>
      <c r="H56" s="165">
        <f>(DSUM('1.4_Emisiones fugitivas'!$E$14:$O$36,"emissions",'4.2_Resultados España'!AA$51:AA56)+DSUM('1.4_Emisiones fugitivas'!$E$48:$N$58,"emissions",'4.2_Resultados España'!AA$51:AA56))-SUM(H$52:H55)</f>
        <v>0</v>
      </c>
      <c r="I56" s="605">
        <f>DSUM('1.3_Emisiones de proceso'!$E$17:$M$32,"emissions",'4.2_Resultados España'!AA$51:AA56)-SUM(I$52:I55)</f>
        <v>0</v>
      </c>
      <c r="J56" s="605"/>
      <c r="K56" s="606">
        <f t="shared" si="1"/>
        <v>0</v>
      </c>
      <c r="L56" s="606"/>
      <c r="M56" s="606"/>
      <c r="N56" s="165">
        <f>DSUM('2.2_Categoría 2 España'!$E$18:$J$40,"emissions",'4.2_Resultados España'!AA$51:AA56)-SUM(N$52:N55)</f>
        <v>0</v>
      </c>
      <c r="O56" s="165">
        <f>DSUM('2.2_Categoría 2 España'!$E$49:$K$69,"emissions",'4.2_Resultados España'!AA$51:AA56)-SUM(O$52:O55)</f>
        <v>0</v>
      </c>
      <c r="P56" s="165">
        <f>DSUM('2.2_Categoría 2 España'!$E$78:$J$98,"emissions",'4.2_Resultados España'!AA$51:AA56)-SUM(P$52:P55)</f>
        <v>0</v>
      </c>
      <c r="Q56" s="605">
        <f t="shared" si="2"/>
        <v>0</v>
      </c>
      <c r="R56" s="606"/>
      <c r="S56" s="606">
        <f t="shared" si="3"/>
        <v>0</v>
      </c>
      <c r="T56" s="606"/>
      <c r="U56" s="606"/>
      <c r="V56" s="47"/>
      <c r="W56" s="47"/>
      <c r="AA56" s="47" t="str">
        <f t="shared" si="0"/>
        <v>=</v>
      </c>
    </row>
    <row r="57" spans="1:27" x14ac:dyDescent="0.3">
      <c r="A57" s="108"/>
      <c r="B57" s="106"/>
      <c r="C57" s="47"/>
      <c r="D57" s="47"/>
      <c r="E57" s="107" t="str">
        <f>IF(Dades!C847="","",Dades!C847)</f>
        <v/>
      </c>
      <c r="F57" s="165">
        <f>(DSUM('1.1_Instalaciones fijas'!$E$14:$R$36,"emissions",'4.2_Resultados España'!AA$51:AA57)+DSUM('1.1_Instalaciones fijas'!$E$43:$L$58,"emissions",'4.2_Resultados España'!AA$51:AA57))-SUM(F$52:F56)</f>
        <v>0</v>
      </c>
      <c r="G57" s="165">
        <f>(DSUM('1.2_Vehículos y maquinaria'!$E$22:$S$44,"emissions",'4.2_Resultados España'!AA$51:AA57)+DSUM('1.2_Vehículos y maquinaria'!$E$50:$S$70,"emissions",'4.2_Resultados España'!AA$51:AA57)+DSUM('1.2_Vehículos y maquinaria'!$E$82:$S$92,"emissions",'4.2_Resultados España'!AA$51:AA57)+DSUM('1.2_Vehículos y maquinaria'!$E$99:$S$109,"emissions",'4.2_Resultados España'!AA$51:AA57))-SUM(G$52:G56)</f>
        <v>0</v>
      </c>
      <c r="H57" s="165">
        <f>(DSUM('1.4_Emisiones fugitivas'!$E$14:$O$36,"emissions",'4.2_Resultados España'!AA$51:AA57)+DSUM('1.4_Emisiones fugitivas'!$E$48:$N$58,"emissions",'4.2_Resultados España'!AA$51:AA57))-SUM(H$52:H56)</f>
        <v>0</v>
      </c>
      <c r="I57" s="605">
        <f>DSUM('1.3_Emisiones de proceso'!$E$17:$M$32,"emissions",'4.2_Resultados España'!AA$51:AA57)-SUM(I$52:I56)</f>
        <v>0</v>
      </c>
      <c r="J57" s="605"/>
      <c r="K57" s="606">
        <f t="shared" si="1"/>
        <v>0</v>
      </c>
      <c r="L57" s="606"/>
      <c r="M57" s="606"/>
      <c r="N57" s="165">
        <f>DSUM('2.2_Categoría 2 España'!$E$18:$J$40,"emissions",'4.2_Resultados España'!AA$51:AA57)-SUM(N$52:N56)</f>
        <v>0</v>
      </c>
      <c r="O57" s="165">
        <f>DSUM('2.2_Categoría 2 España'!$E$49:$K$69,"emissions",'4.2_Resultados España'!AA$51:AA57)-SUM(O$52:O56)</f>
        <v>0</v>
      </c>
      <c r="P57" s="165">
        <f>DSUM('2.2_Categoría 2 España'!$E$78:$J$98,"emissions",'4.2_Resultados España'!AA$51:AA57)-SUM(P$52:P56)</f>
        <v>0</v>
      </c>
      <c r="Q57" s="605">
        <f t="shared" si="2"/>
        <v>0</v>
      </c>
      <c r="R57" s="606"/>
      <c r="S57" s="606">
        <f t="shared" si="3"/>
        <v>0</v>
      </c>
      <c r="T57" s="606"/>
      <c r="U57" s="606"/>
      <c r="V57" s="47"/>
      <c r="W57" s="47"/>
      <c r="AA57" s="47" t="str">
        <f t="shared" si="0"/>
        <v>=</v>
      </c>
    </row>
    <row r="58" spans="1:27" ht="16.5" customHeight="1" x14ac:dyDescent="0.3">
      <c r="A58" s="108"/>
      <c r="B58" s="106"/>
      <c r="C58" s="47"/>
      <c r="D58" s="47"/>
      <c r="E58" s="107" t="str">
        <f>IF(Dades!C848="","",Dades!C848)</f>
        <v/>
      </c>
      <c r="F58" s="165">
        <f>(DSUM('1.1_Instalaciones fijas'!$E$14:$R$36,"emissions",'4.2_Resultados España'!AA$51:AA58)+DSUM('1.1_Instalaciones fijas'!$E$43:$L$58,"emissions",'4.2_Resultados España'!AA$51:AA58))-SUM(F$52:F57)</f>
        <v>0</v>
      </c>
      <c r="G58" s="165">
        <f>(DSUM('1.2_Vehículos y maquinaria'!$E$22:$S$44,"emissions",'4.2_Resultados España'!AA$51:AA58)+DSUM('1.2_Vehículos y maquinaria'!$E$50:$S$70,"emissions",'4.2_Resultados España'!AA$51:AA58)+DSUM('1.2_Vehículos y maquinaria'!$E$82:$S$92,"emissions",'4.2_Resultados España'!AA$51:AA58)+DSUM('1.2_Vehículos y maquinaria'!$E$99:$S$109,"emissions",'4.2_Resultados España'!AA$51:AA58))-SUM(G$52:G57)</f>
        <v>0</v>
      </c>
      <c r="H58" s="165">
        <f>(DSUM('1.4_Emisiones fugitivas'!$E$14:$O$36,"emissions",'4.2_Resultados España'!AA$51:AA58)+DSUM('1.4_Emisiones fugitivas'!$E$48:$N$58,"emissions",'4.2_Resultados España'!AA$51:AA58))-SUM(H$52:H57)</f>
        <v>0</v>
      </c>
      <c r="I58" s="605">
        <f>DSUM('1.3_Emisiones de proceso'!$E$17:$M$32,"emissions",'4.2_Resultados España'!AA$51:AA58)-SUM(I$52:I57)</f>
        <v>0</v>
      </c>
      <c r="J58" s="605"/>
      <c r="K58" s="606">
        <f t="shared" si="1"/>
        <v>0</v>
      </c>
      <c r="L58" s="606"/>
      <c r="M58" s="606"/>
      <c r="N58" s="165">
        <f>DSUM('2.2_Categoría 2 España'!$E$18:$J$40,"emissions",'4.2_Resultados España'!AA$51:AA58)-SUM(N$52:N57)</f>
        <v>0</v>
      </c>
      <c r="O58" s="165">
        <f>DSUM('2.2_Categoría 2 España'!$E$49:$K$69,"emissions",'4.2_Resultados España'!AA$51:AA58)-SUM(O$52:O57)</f>
        <v>0</v>
      </c>
      <c r="P58" s="165">
        <f>DSUM('2.2_Categoría 2 España'!$E$78:$J$98,"emissions",'4.2_Resultados España'!AA$51:AA58)-SUM(P$52:P57)</f>
        <v>0</v>
      </c>
      <c r="Q58" s="605">
        <f t="shared" si="2"/>
        <v>0</v>
      </c>
      <c r="R58" s="606"/>
      <c r="S58" s="606">
        <f t="shared" si="3"/>
        <v>0</v>
      </c>
      <c r="T58" s="606"/>
      <c r="U58" s="606"/>
      <c r="V58" s="47"/>
      <c r="W58" s="47"/>
      <c r="AA58" s="47" t="str">
        <f t="shared" si="0"/>
        <v>=</v>
      </c>
    </row>
    <row r="59" spans="1:27" x14ac:dyDescent="0.3">
      <c r="A59" s="108"/>
      <c r="B59" s="106"/>
      <c r="C59" s="47"/>
      <c r="D59" s="47"/>
      <c r="E59" s="107" t="str">
        <f>IF(Dades!C849="","",Dades!C849)</f>
        <v/>
      </c>
      <c r="F59" s="165">
        <f>(DSUM('1.1_Instalaciones fijas'!$E$14:$R$36,"emissions",'4.2_Resultados España'!AA$51:AA59)+DSUM('1.1_Instalaciones fijas'!$E$43:$L$58,"emissions",'4.2_Resultados España'!AA$51:AA59))-SUM(F$52:F58)</f>
        <v>0</v>
      </c>
      <c r="G59" s="165">
        <f>(DSUM('1.2_Vehículos y maquinaria'!$E$22:$S$44,"emissions",'4.2_Resultados España'!AA$51:AA59)+DSUM('1.2_Vehículos y maquinaria'!$E$50:$S$70,"emissions",'4.2_Resultados España'!AA$51:AA59)+DSUM('1.2_Vehículos y maquinaria'!$E$82:$S$92,"emissions",'4.2_Resultados España'!AA$51:AA59)+DSUM('1.2_Vehículos y maquinaria'!$E$99:$S$109,"emissions",'4.2_Resultados España'!AA$51:AA59))-SUM(G$52:G58)</f>
        <v>0</v>
      </c>
      <c r="H59" s="165">
        <f>(DSUM('1.4_Emisiones fugitivas'!$E$14:$O$36,"emissions",'4.2_Resultados España'!AA$51:AA59)+DSUM('1.4_Emisiones fugitivas'!$E$48:$N$58,"emissions",'4.2_Resultados España'!AA$51:AA59))-SUM(H$52:H58)</f>
        <v>0</v>
      </c>
      <c r="I59" s="605">
        <f>DSUM('1.3_Emisiones de proceso'!$E$17:$M$32,"emissions",'4.2_Resultados España'!AA$51:AA59)-SUM(I$52:I58)</f>
        <v>0</v>
      </c>
      <c r="J59" s="605"/>
      <c r="K59" s="606">
        <f t="shared" si="1"/>
        <v>0</v>
      </c>
      <c r="L59" s="606"/>
      <c r="M59" s="606"/>
      <c r="N59" s="165">
        <f>DSUM('2.2_Categoría 2 España'!$E$18:$J$40,"emissions",'4.2_Resultados España'!AA$51:AA59)-SUM(N$52:N58)</f>
        <v>0</v>
      </c>
      <c r="O59" s="165">
        <f>DSUM('2.2_Categoría 2 España'!$E$49:$K$69,"emissions",'4.2_Resultados España'!AA$51:AA59)-SUM(O$52:O58)</f>
        <v>0</v>
      </c>
      <c r="P59" s="165">
        <f>DSUM('2.2_Categoría 2 España'!$E$78:$J$98,"emissions",'4.2_Resultados España'!AA$51:AA59)-SUM(P$52:P58)</f>
        <v>0</v>
      </c>
      <c r="Q59" s="605">
        <f t="shared" si="2"/>
        <v>0</v>
      </c>
      <c r="R59" s="606"/>
      <c r="S59" s="606">
        <f t="shared" si="3"/>
        <v>0</v>
      </c>
      <c r="T59" s="606"/>
      <c r="U59" s="606"/>
      <c r="V59" s="47"/>
      <c r="W59" s="47"/>
      <c r="AA59" s="47" t="str">
        <f t="shared" si="0"/>
        <v>=</v>
      </c>
    </row>
    <row r="60" spans="1:27" x14ac:dyDescent="0.3">
      <c r="A60" s="108"/>
      <c r="B60" s="106"/>
      <c r="C60" s="47"/>
      <c r="D60" s="47"/>
      <c r="E60" s="107" t="str">
        <f>IF(Dades!C850="","",Dades!C850)</f>
        <v/>
      </c>
      <c r="F60" s="165">
        <f>(DSUM('1.1_Instalaciones fijas'!$E$14:$R$36,"emissions",'4.2_Resultados España'!AA$51:AA60)+DSUM('1.1_Instalaciones fijas'!$E$43:$L$58,"emissions",'4.2_Resultados España'!AA$51:AA60))-SUM(F$52:F59)</f>
        <v>0</v>
      </c>
      <c r="G60" s="165">
        <f>(DSUM('1.2_Vehículos y maquinaria'!$E$22:$S$44,"emissions",'4.2_Resultados España'!AA$51:AA60)+DSUM('1.2_Vehículos y maquinaria'!$E$50:$S$70,"emissions",'4.2_Resultados España'!AA$51:AA60)+DSUM('1.2_Vehículos y maquinaria'!$E$82:$S$92,"emissions",'4.2_Resultados España'!AA$51:AA60)+DSUM('1.2_Vehículos y maquinaria'!$E$99:$S$109,"emissions",'4.2_Resultados España'!AA$51:AA60))-SUM(G$52:G59)</f>
        <v>0</v>
      </c>
      <c r="H60" s="165">
        <f>(DSUM('1.4_Emisiones fugitivas'!$E$14:$O$36,"emissions",'4.2_Resultados España'!AA$51:AA60)+DSUM('1.4_Emisiones fugitivas'!$E$48:$N$58,"emissions",'4.2_Resultados España'!AA$51:AA60))-SUM(H$52:H59)</f>
        <v>0</v>
      </c>
      <c r="I60" s="605">
        <f>DSUM('1.3_Emisiones de proceso'!$E$17:$M$32,"emissions",'4.2_Resultados España'!AA$51:AA60)-SUM(I$52:I59)</f>
        <v>0</v>
      </c>
      <c r="J60" s="605"/>
      <c r="K60" s="606">
        <f t="shared" si="1"/>
        <v>0</v>
      </c>
      <c r="L60" s="606"/>
      <c r="M60" s="606"/>
      <c r="N60" s="165">
        <f>DSUM('2.2_Categoría 2 España'!$E$18:$J$40,"emissions",'4.2_Resultados España'!AA$51:AA60)-SUM(N$52:N59)</f>
        <v>0</v>
      </c>
      <c r="O60" s="165">
        <f>DSUM('2.2_Categoría 2 España'!$E$49:$K$69,"emissions",'4.2_Resultados España'!AA$51:AA60)-SUM(O$52:O59)</f>
        <v>0</v>
      </c>
      <c r="P60" s="165">
        <f>DSUM('2.2_Categoría 2 España'!$E$78:$J$98,"emissions",'4.2_Resultados España'!AA$51:AA60)-SUM(P$52:P59)</f>
        <v>0</v>
      </c>
      <c r="Q60" s="605">
        <f t="shared" si="2"/>
        <v>0</v>
      </c>
      <c r="R60" s="606"/>
      <c r="S60" s="606">
        <f t="shared" si="3"/>
        <v>0</v>
      </c>
      <c r="T60" s="606"/>
      <c r="U60" s="606"/>
      <c r="V60" s="47"/>
      <c r="W60" s="47"/>
      <c r="AA60" s="47" t="str">
        <f t="shared" si="0"/>
        <v>=</v>
      </c>
    </row>
    <row r="61" spans="1:27" x14ac:dyDescent="0.3">
      <c r="A61" s="108"/>
      <c r="B61" s="106"/>
      <c r="C61" s="47"/>
      <c r="D61" s="47"/>
      <c r="E61" s="107" t="str">
        <f>IF(Dades!C851="","",Dades!C851)</f>
        <v/>
      </c>
      <c r="F61" s="165">
        <f>(DSUM('1.1_Instalaciones fijas'!$E$14:$R$36,"emissions",'4.2_Resultados España'!AA$51:AA61)+DSUM('1.1_Instalaciones fijas'!$E$43:$L$58,"emissions",'4.2_Resultados España'!AA$51:AA61))-SUM(F$52:F60)</f>
        <v>0</v>
      </c>
      <c r="G61" s="165">
        <f>(DSUM('1.2_Vehículos y maquinaria'!$E$22:$S$44,"emissions",'4.2_Resultados España'!AA$51:AA61)+DSUM('1.2_Vehículos y maquinaria'!$E$50:$S$70,"emissions",'4.2_Resultados España'!AA$51:AA61)+DSUM('1.2_Vehículos y maquinaria'!$E$82:$S$92,"emissions",'4.2_Resultados España'!AA$51:AA61)+DSUM('1.2_Vehículos y maquinaria'!$E$99:$S$109,"emissions",'4.2_Resultados España'!AA$51:AA61))-SUM(G$52:G60)</f>
        <v>0</v>
      </c>
      <c r="H61" s="165">
        <f>(DSUM('1.4_Emisiones fugitivas'!$E$14:$O$36,"emissions",'4.2_Resultados España'!AA$51:AA61)+DSUM('1.4_Emisiones fugitivas'!$E$48:$N$58,"emissions",'4.2_Resultados España'!AA$51:AA61))-SUM(H$52:H60)</f>
        <v>0</v>
      </c>
      <c r="I61" s="605">
        <f>DSUM('1.3_Emisiones de proceso'!$E$17:$M$32,"emissions",'4.2_Resultados España'!AA$51:AA61)-SUM(I$52:I60)</f>
        <v>0</v>
      </c>
      <c r="J61" s="605"/>
      <c r="K61" s="606">
        <f t="shared" si="1"/>
        <v>0</v>
      </c>
      <c r="L61" s="606"/>
      <c r="M61" s="606"/>
      <c r="N61" s="165">
        <f>DSUM('2.2_Categoría 2 España'!$E$18:$J$40,"emissions",'4.2_Resultados España'!AA$51:AA61)-SUM(N$52:N60)</f>
        <v>0</v>
      </c>
      <c r="O61" s="165">
        <f>DSUM('2.2_Categoría 2 España'!$E$49:$K$69,"emissions",'4.2_Resultados España'!AA$51:AA61)-SUM(O$52:O60)</f>
        <v>0</v>
      </c>
      <c r="P61" s="165">
        <f>DSUM('2.2_Categoría 2 España'!$E$78:$J$98,"emissions",'4.2_Resultados España'!AA$51:AA61)-SUM(P$52:P60)</f>
        <v>0</v>
      </c>
      <c r="Q61" s="605">
        <f t="shared" si="2"/>
        <v>0</v>
      </c>
      <c r="R61" s="606"/>
      <c r="S61" s="606">
        <f t="shared" si="3"/>
        <v>0</v>
      </c>
      <c r="T61" s="606"/>
      <c r="U61" s="606"/>
      <c r="V61" s="47"/>
      <c r="W61" s="47"/>
      <c r="AA61" s="47" t="str">
        <f t="shared" si="0"/>
        <v>=</v>
      </c>
    </row>
    <row r="62" spans="1:27" x14ac:dyDescent="0.3">
      <c r="A62" s="108"/>
      <c r="B62" s="106"/>
      <c r="C62" s="47"/>
      <c r="D62" s="47"/>
      <c r="E62" s="107" t="str">
        <f>IF(Dades!C852="","",Dades!C852)</f>
        <v/>
      </c>
      <c r="F62" s="165">
        <f>(DSUM('1.1_Instalaciones fijas'!$E$14:$R$36,"emissions",'4.2_Resultados España'!AA$51:AA62)+DSUM('1.1_Instalaciones fijas'!$E$43:$L$58,"emissions",'4.2_Resultados España'!AA$51:AA62))-SUM(F$52:F61)</f>
        <v>0</v>
      </c>
      <c r="G62" s="165">
        <f>(DSUM('1.2_Vehículos y maquinaria'!$E$22:$S$44,"emissions",'4.2_Resultados España'!AA$51:AA62)+DSUM('1.2_Vehículos y maquinaria'!$E$50:$S$70,"emissions",'4.2_Resultados España'!AA$51:AA62)+DSUM('1.2_Vehículos y maquinaria'!$E$82:$S$92,"emissions",'4.2_Resultados España'!AA$51:AA62)+DSUM('1.2_Vehículos y maquinaria'!$E$99:$S$109,"emissions",'4.2_Resultados España'!AA$51:AA62))-SUM(G$52:G61)</f>
        <v>0</v>
      </c>
      <c r="H62" s="165">
        <f>(DSUM('1.4_Emisiones fugitivas'!$E$14:$O$36,"emissions",'4.2_Resultados España'!AA$51:AA62)+DSUM('1.4_Emisiones fugitivas'!$E$48:$N$58,"emissions",'4.2_Resultados España'!AA$51:AA62))-SUM(H$52:H61)</f>
        <v>0</v>
      </c>
      <c r="I62" s="605">
        <f>DSUM('1.3_Emisiones de proceso'!$E$17:$M$32,"emissions",'4.2_Resultados España'!AA$51:AA62)-SUM(I$52:I61)</f>
        <v>0</v>
      </c>
      <c r="J62" s="605"/>
      <c r="K62" s="606">
        <f t="shared" si="1"/>
        <v>0</v>
      </c>
      <c r="L62" s="606"/>
      <c r="M62" s="606"/>
      <c r="N62" s="165">
        <f>DSUM('2.2_Categoría 2 España'!$E$18:$J$40,"emissions",'4.2_Resultados España'!AA$51:AA62)-SUM(N$52:N61)</f>
        <v>0</v>
      </c>
      <c r="O62" s="165">
        <f>DSUM('2.2_Categoría 2 España'!$E$49:$K$69,"emissions",'4.2_Resultados España'!AA$51:AA62)-SUM(O$52:O61)</f>
        <v>0</v>
      </c>
      <c r="P62" s="165">
        <f>DSUM('2.2_Categoría 2 España'!$E$78:$J$98,"emissions",'4.2_Resultados España'!AA$51:AA62)-SUM(P$52:P61)</f>
        <v>0</v>
      </c>
      <c r="Q62" s="605">
        <f t="shared" si="2"/>
        <v>0</v>
      </c>
      <c r="R62" s="606"/>
      <c r="S62" s="606">
        <f t="shared" si="3"/>
        <v>0</v>
      </c>
      <c r="T62" s="606"/>
      <c r="U62" s="606"/>
      <c r="V62" s="47"/>
      <c r="W62" s="47"/>
      <c r="AA62" s="47" t="str">
        <f t="shared" si="0"/>
        <v>=</v>
      </c>
    </row>
    <row r="63" spans="1:27" x14ac:dyDescent="0.3">
      <c r="A63" s="108"/>
      <c r="B63" s="106"/>
      <c r="C63" s="47"/>
      <c r="D63" s="47"/>
      <c r="E63" s="107" t="str">
        <f>IF(Dades!C853="","",Dades!C853)</f>
        <v/>
      </c>
      <c r="F63" s="165">
        <f>(DSUM('1.1_Instalaciones fijas'!$E$14:$R$36,"emissions",'4.2_Resultados España'!AA$51:AA63)+DSUM('1.1_Instalaciones fijas'!$E$43:$L$58,"emissions",'4.2_Resultados España'!AA$51:AA63))-SUM(F$52:F62)</f>
        <v>0</v>
      </c>
      <c r="G63" s="165">
        <f>(DSUM('1.2_Vehículos y maquinaria'!$E$22:$S$44,"emissions",'4.2_Resultados España'!AA$51:AA63)+DSUM('1.2_Vehículos y maquinaria'!$E$50:$S$70,"emissions",'4.2_Resultados España'!AA$51:AA63)+DSUM('1.2_Vehículos y maquinaria'!$E$82:$S$92,"emissions",'4.2_Resultados España'!AA$51:AA63)+DSUM('1.2_Vehículos y maquinaria'!$E$99:$S$109,"emissions",'4.2_Resultados España'!AA$51:AA63))-SUM(G$52:G62)</f>
        <v>0</v>
      </c>
      <c r="H63" s="165">
        <f>(DSUM('1.4_Emisiones fugitivas'!$E$14:$O$36,"emissions",'4.2_Resultados España'!AA$51:AA63)+DSUM('1.4_Emisiones fugitivas'!$E$48:$N$58,"emissions",'4.2_Resultados España'!AA$51:AA63))-SUM(H$52:H62)</f>
        <v>0</v>
      </c>
      <c r="I63" s="605">
        <f>DSUM('1.3_Emisiones de proceso'!$E$17:$M$32,"emissions",'4.2_Resultados España'!AA$51:AA63)-SUM(I$52:I62)</f>
        <v>0</v>
      </c>
      <c r="J63" s="605"/>
      <c r="K63" s="606">
        <f t="shared" si="1"/>
        <v>0</v>
      </c>
      <c r="L63" s="606"/>
      <c r="M63" s="606"/>
      <c r="N63" s="165">
        <f>DSUM('2.2_Categoría 2 España'!$E$18:$J$40,"emissions",'4.2_Resultados España'!AA$51:AA63)-SUM(N$52:N62)</f>
        <v>0</v>
      </c>
      <c r="O63" s="165">
        <f>DSUM('2.2_Categoría 2 España'!$E$49:$K$69,"emissions",'4.2_Resultados España'!AA$51:AA63)-SUM(O$52:O62)</f>
        <v>0</v>
      </c>
      <c r="P63" s="165">
        <f>DSUM('2.2_Categoría 2 España'!$E$78:$J$98,"emissions",'4.2_Resultados España'!AA$51:AA63)-SUM(P$52:P62)</f>
        <v>0</v>
      </c>
      <c r="Q63" s="605">
        <f t="shared" si="2"/>
        <v>0</v>
      </c>
      <c r="R63" s="606"/>
      <c r="S63" s="606">
        <f t="shared" si="3"/>
        <v>0</v>
      </c>
      <c r="T63" s="606"/>
      <c r="U63" s="606"/>
      <c r="V63" s="47"/>
      <c r="W63" s="47"/>
      <c r="AA63" s="47" t="str">
        <f t="shared" si="0"/>
        <v>=</v>
      </c>
    </row>
    <row r="64" spans="1:27" ht="16.5" customHeight="1" x14ac:dyDescent="0.3">
      <c r="A64" s="108"/>
      <c r="B64" s="106"/>
      <c r="C64" s="47"/>
      <c r="D64" s="47"/>
      <c r="E64" s="107" t="str">
        <f>IF(Dades!C854="","",Dades!C854)</f>
        <v/>
      </c>
      <c r="F64" s="165">
        <f>(DSUM('1.1_Instalaciones fijas'!$E$14:$R$36,"emissions",'4.2_Resultados España'!AA$51:AA64)+DSUM('1.1_Instalaciones fijas'!$E$43:$L$58,"emissions",'4.2_Resultados España'!AA$51:AA64))-SUM(F$52:F63)</f>
        <v>0</v>
      </c>
      <c r="G64" s="165">
        <f>(DSUM('1.2_Vehículos y maquinaria'!$E$22:$S$44,"emissions",'4.2_Resultados España'!AA$51:AA64)+DSUM('1.2_Vehículos y maquinaria'!$E$50:$S$70,"emissions",'4.2_Resultados España'!AA$51:AA64)+DSUM('1.2_Vehículos y maquinaria'!$E$82:$S$92,"emissions",'4.2_Resultados España'!AA$51:AA64)+DSUM('1.2_Vehículos y maquinaria'!$E$99:$S$109,"emissions",'4.2_Resultados España'!AA$51:AA64))-SUM(G$52:G63)</f>
        <v>0</v>
      </c>
      <c r="H64" s="165">
        <f>(DSUM('1.4_Emisiones fugitivas'!$E$14:$O$36,"emissions",'4.2_Resultados España'!AA$51:AA64)+DSUM('1.4_Emisiones fugitivas'!$E$48:$N$58,"emissions",'4.2_Resultados España'!AA$51:AA64))-SUM(H$52:H63)</f>
        <v>0</v>
      </c>
      <c r="I64" s="605">
        <f>DSUM('1.3_Emisiones de proceso'!$E$17:$M$32,"emissions",'4.2_Resultados España'!AA$51:AA64)-SUM(I$52:I63)</f>
        <v>0</v>
      </c>
      <c r="J64" s="605"/>
      <c r="K64" s="606">
        <f t="shared" si="1"/>
        <v>0</v>
      </c>
      <c r="L64" s="606"/>
      <c r="M64" s="606"/>
      <c r="N64" s="165">
        <f>DSUM('2.2_Categoría 2 España'!$E$18:$J$40,"emissions",'4.2_Resultados España'!AA$51:AA64)-SUM(N$52:N63)</f>
        <v>0</v>
      </c>
      <c r="O64" s="165">
        <f>DSUM('2.2_Categoría 2 España'!$E$49:$K$69,"emissions",'4.2_Resultados España'!AA$51:AA64)-SUM(O$52:O63)</f>
        <v>0</v>
      </c>
      <c r="P64" s="165">
        <f>DSUM('2.2_Categoría 2 España'!$E$78:$J$98,"emissions",'4.2_Resultados España'!AA$51:AA64)-SUM(P$52:P63)</f>
        <v>0</v>
      </c>
      <c r="Q64" s="605">
        <f t="shared" si="2"/>
        <v>0</v>
      </c>
      <c r="R64" s="606"/>
      <c r="S64" s="606">
        <f t="shared" si="3"/>
        <v>0</v>
      </c>
      <c r="T64" s="606"/>
      <c r="U64" s="606"/>
      <c r="V64" s="47"/>
      <c r="W64" s="47"/>
      <c r="AA64" s="47" t="str">
        <f t="shared" si="0"/>
        <v>=</v>
      </c>
    </row>
    <row r="65" spans="1:27" ht="16.5" customHeight="1" x14ac:dyDescent="0.3">
      <c r="A65" s="108"/>
      <c r="B65" s="106"/>
      <c r="C65" s="47"/>
      <c r="D65" s="47"/>
      <c r="E65" s="107" t="str">
        <f>IF(Dades!C855="","",Dades!C855)</f>
        <v/>
      </c>
      <c r="F65" s="165">
        <f>(DSUM('1.1_Instalaciones fijas'!$E$14:$R$36,"emissions",'4.2_Resultados España'!AA$51:AA65)+DSUM('1.1_Instalaciones fijas'!$E$43:$L$58,"emissions",'4.2_Resultados España'!AA$51:AA65))-SUM(F$52:F64)</f>
        <v>0</v>
      </c>
      <c r="G65" s="165">
        <f>(DSUM('1.2_Vehículos y maquinaria'!$E$22:$S$44,"emissions",'4.2_Resultados España'!AA$51:AA65)+DSUM('1.2_Vehículos y maquinaria'!$E$50:$S$70,"emissions",'4.2_Resultados España'!AA$51:AA65)+DSUM('1.2_Vehículos y maquinaria'!$E$82:$S$92,"emissions",'4.2_Resultados España'!AA$51:AA65)+DSUM('1.2_Vehículos y maquinaria'!$E$99:$S$109,"emissions",'4.2_Resultados España'!AA$51:AA65))-SUM(G$52:G64)</f>
        <v>0</v>
      </c>
      <c r="H65" s="165">
        <f>(DSUM('1.4_Emisiones fugitivas'!$E$14:$O$36,"emissions",'4.2_Resultados España'!AA$51:AA65)+DSUM('1.4_Emisiones fugitivas'!$E$48:$N$58,"emissions",'4.2_Resultados España'!AA$51:AA65))-SUM(H$52:H64)</f>
        <v>0</v>
      </c>
      <c r="I65" s="605">
        <f>DSUM('1.3_Emisiones de proceso'!$E$17:$M$32,"emissions",'4.2_Resultados España'!AA$51:AA65)-SUM(I$52:I64)</f>
        <v>0</v>
      </c>
      <c r="J65" s="605"/>
      <c r="K65" s="606">
        <f t="shared" si="1"/>
        <v>0</v>
      </c>
      <c r="L65" s="606"/>
      <c r="M65" s="606"/>
      <c r="N65" s="165">
        <f>DSUM('2.2_Categoría 2 España'!$E$18:$J$40,"emissions",'4.2_Resultados España'!AA$51:AA65)-SUM(N$52:N64)</f>
        <v>0</v>
      </c>
      <c r="O65" s="165">
        <f>DSUM('2.2_Categoría 2 España'!$E$49:$K$69,"emissions",'4.2_Resultados España'!AA$51:AA65)-SUM(O$52:O64)</f>
        <v>0</v>
      </c>
      <c r="P65" s="165">
        <f>DSUM('2.2_Categoría 2 España'!$E$78:$J$98,"emissions",'4.2_Resultados España'!AA$51:AA65)-SUM(P$52:P64)</f>
        <v>0</v>
      </c>
      <c r="Q65" s="605">
        <f t="shared" si="2"/>
        <v>0</v>
      </c>
      <c r="R65" s="606"/>
      <c r="S65" s="606">
        <f t="shared" si="3"/>
        <v>0</v>
      </c>
      <c r="T65" s="606"/>
      <c r="U65" s="606"/>
      <c r="V65" s="47"/>
      <c r="W65" s="47"/>
      <c r="AA65" s="47" t="str">
        <f t="shared" si="0"/>
        <v>=</v>
      </c>
    </row>
    <row r="66" spans="1:27" ht="16.5" customHeight="1" x14ac:dyDescent="0.3">
      <c r="A66" s="108"/>
      <c r="B66" s="106"/>
      <c r="C66" s="47"/>
      <c r="D66" s="47"/>
      <c r="E66" s="107" t="str">
        <f>IF(Dades!C856="","",Dades!C856)</f>
        <v/>
      </c>
      <c r="F66" s="165">
        <f>(DSUM('1.1_Instalaciones fijas'!$E$14:$R$36,"emissions",'4.2_Resultados España'!AA$51:AA66)+DSUM('1.1_Instalaciones fijas'!$E$43:$L$58,"emissions",'4.2_Resultados España'!AA$51:AA66))-SUM(F$52:F65)</f>
        <v>0</v>
      </c>
      <c r="G66" s="165">
        <f>(DSUM('1.2_Vehículos y maquinaria'!$E$22:$S$44,"emissions",'4.2_Resultados España'!AA$51:AA66)+DSUM('1.2_Vehículos y maquinaria'!$E$50:$S$70,"emissions",'4.2_Resultados España'!AA$51:AA66)+DSUM('1.2_Vehículos y maquinaria'!$E$82:$S$92,"emissions",'4.2_Resultados España'!AA$51:AA66)+DSUM('1.2_Vehículos y maquinaria'!$E$99:$S$109,"emissions",'4.2_Resultados España'!AA$51:AA66))-SUM(G$52:G65)</f>
        <v>0</v>
      </c>
      <c r="H66" s="165">
        <f>(DSUM('1.4_Emisiones fugitivas'!$E$14:$O$36,"emissions",'4.2_Resultados España'!AA$51:AA66)+DSUM('1.4_Emisiones fugitivas'!$E$48:$N$58,"emissions",'4.2_Resultados España'!AA$51:AA66))-SUM(H$52:H65)</f>
        <v>0</v>
      </c>
      <c r="I66" s="605">
        <f>DSUM('1.3_Emisiones de proceso'!$E$17:$M$32,"emissions",'4.2_Resultados España'!AA$51:AA66)-SUM(I$52:I65)</f>
        <v>0</v>
      </c>
      <c r="J66" s="605"/>
      <c r="K66" s="606">
        <f t="shared" si="1"/>
        <v>0</v>
      </c>
      <c r="L66" s="606"/>
      <c r="M66" s="606"/>
      <c r="N66" s="165">
        <f>DSUM('2.2_Categoría 2 España'!$E$18:$J$40,"emissions",'4.2_Resultados España'!AA$51:AA66)-SUM(N$52:N65)</f>
        <v>0</v>
      </c>
      <c r="O66" s="165">
        <f>DSUM('2.2_Categoría 2 España'!$E$49:$K$69,"emissions",'4.2_Resultados España'!AA$51:AA66)-SUM(O$52:O65)</f>
        <v>0</v>
      </c>
      <c r="P66" s="165">
        <f>DSUM('2.2_Categoría 2 España'!$E$78:$J$98,"emissions",'4.2_Resultados España'!AA$51:AA66)-SUM(P$52:P65)</f>
        <v>0</v>
      </c>
      <c r="Q66" s="605">
        <f t="shared" si="2"/>
        <v>0</v>
      </c>
      <c r="R66" s="606"/>
      <c r="S66" s="606">
        <f t="shared" si="3"/>
        <v>0</v>
      </c>
      <c r="T66" s="606"/>
      <c r="U66" s="606"/>
      <c r="V66" s="47"/>
      <c r="W66" s="47"/>
      <c r="AA66" s="47" t="str">
        <f t="shared" si="0"/>
        <v>=</v>
      </c>
    </row>
    <row r="67" spans="1:27" ht="16.5" customHeight="1" x14ac:dyDescent="0.3">
      <c r="A67" s="108"/>
      <c r="B67" s="106"/>
      <c r="C67" s="47"/>
      <c r="D67" s="47"/>
      <c r="E67" s="107" t="str">
        <f>IF(Dades!C857="","",Dades!C857)</f>
        <v/>
      </c>
      <c r="F67" s="165">
        <f>(DSUM('1.1_Instalaciones fijas'!$E$14:$R$36,"emissions",'4.2_Resultados España'!AA$51:AA67)+DSUM('1.1_Instalaciones fijas'!$E$43:$L$58,"emissions",'4.2_Resultados España'!AA$51:AA67))-SUM(F$52:F66)</f>
        <v>0</v>
      </c>
      <c r="G67" s="165">
        <f>(DSUM('1.2_Vehículos y maquinaria'!$E$22:$S$44,"emissions",'4.2_Resultados España'!AA$51:AA67)+DSUM('1.2_Vehículos y maquinaria'!$E$50:$S$70,"emissions",'4.2_Resultados España'!AA$51:AA67)+DSUM('1.2_Vehículos y maquinaria'!$E$82:$S$92,"emissions",'4.2_Resultados España'!AA$51:AA67)+DSUM('1.2_Vehículos y maquinaria'!$E$99:$S$109,"emissions",'4.2_Resultados España'!AA$51:AA67))-SUM(G$52:G66)</f>
        <v>0</v>
      </c>
      <c r="H67" s="165">
        <f>(DSUM('1.4_Emisiones fugitivas'!$E$14:$O$36,"emissions",'4.2_Resultados España'!AA$51:AA67)+DSUM('1.4_Emisiones fugitivas'!$E$48:$N$58,"emissions",'4.2_Resultados España'!AA$51:AA67))-SUM(H$52:H66)</f>
        <v>0</v>
      </c>
      <c r="I67" s="605">
        <f>DSUM('1.3_Emisiones de proceso'!$E$17:$M$32,"emissions",'4.2_Resultados España'!AA$51:AA67)-SUM(I$52:I66)</f>
        <v>0</v>
      </c>
      <c r="J67" s="605"/>
      <c r="K67" s="606">
        <f t="shared" si="1"/>
        <v>0</v>
      </c>
      <c r="L67" s="606"/>
      <c r="M67" s="606"/>
      <c r="N67" s="165">
        <f>DSUM('2.2_Categoría 2 España'!$E$18:$J$40,"emissions",'4.2_Resultados España'!AA$51:AA67)-SUM(N$52:N66)</f>
        <v>0</v>
      </c>
      <c r="O67" s="165">
        <f>DSUM('2.2_Categoría 2 España'!$E$49:$K$69,"emissions",'4.2_Resultados España'!AA$51:AA67)-SUM(O$52:O66)</f>
        <v>0</v>
      </c>
      <c r="P67" s="165">
        <f>DSUM('2.2_Categoría 2 España'!$E$78:$J$98,"emissions",'4.2_Resultados España'!AA$51:AA67)-SUM(P$52:P66)</f>
        <v>0</v>
      </c>
      <c r="Q67" s="605">
        <f t="shared" si="2"/>
        <v>0</v>
      </c>
      <c r="R67" s="606"/>
      <c r="S67" s="606">
        <f t="shared" si="3"/>
        <v>0</v>
      </c>
      <c r="T67" s="606"/>
      <c r="U67" s="606"/>
      <c r="V67" s="47"/>
      <c r="W67" s="47"/>
      <c r="AA67" s="47" t="str">
        <f t="shared" si="0"/>
        <v>=</v>
      </c>
    </row>
    <row r="68" spans="1:27" ht="16.5" customHeight="1" x14ac:dyDescent="0.3">
      <c r="A68" s="108"/>
      <c r="B68" s="106"/>
      <c r="C68" s="47"/>
      <c r="D68" s="47"/>
      <c r="E68" s="107" t="str">
        <f>IF(Dades!C858="","",Dades!C858)</f>
        <v/>
      </c>
      <c r="F68" s="165">
        <f>(DSUM('1.1_Instalaciones fijas'!$E$14:$R$36,"emissions",'4.2_Resultados España'!AA$51:AA68)+DSUM('1.1_Instalaciones fijas'!$E$43:$L$58,"emissions",'4.2_Resultados España'!AA$51:AA68))-SUM(F$52:F67)</f>
        <v>0</v>
      </c>
      <c r="G68" s="165">
        <f>(DSUM('1.2_Vehículos y maquinaria'!$E$22:$S$44,"emissions",'4.2_Resultados España'!AA$51:AA68)+DSUM('1.2_Vehículos y maquinaria'!$E$50:$S$70,"emissions",'4.2_Resultados España'!AA$51:AA68)+DSUM('1.2_Vehículos y maquinaria'!$E$82:$S$92,"emissions",'4.2_Resultados España'!AA$51:AA68)+DSUM('1.2_Vehículos y maquinaria'!$E$99:$S$109,"emissions",'4.2_Resultados España'!AA$51:AA68))-SUM(G$52:G67)</f>
        <v>0</v>
      </c>
      <c r="H68" s="165">
        <f>(DSUM('1.4_Emisiones fugitivas'!$E$14:$O$36,"emissions",'4.2_Resultados España'!AA$51:AA68)+DSUM('1.4_Emisiones fugitivas'!$E$48:$N$58,"emissions",'4.2_Resultados España'!AA$51:AA68))-SUM(H$52:H67)</f>
        <v>0</v>
      </c>
      <c r="I68" s="605">
        <f>DSUM('1.3_Emisiones de proceso'!$E$17:$M$32,"emissions",'4.2_Resultados España'!AA$51:AA68)-SUM(I$52:I67)</f>
        <v>0</v>
      </c>
      <c r="J68" s="605"/>
      <c r="K68" s="606">
        <f t="shared" si="1"/>
        <v>0</v>
      </c>
      <c r="L68" s="606"/>
      <c r="M68" s="606"/>
      <c r="N68" s="165">
        <f>DSUM('2.2_Categoría 2 España'!$E$18:$J$40,"emissions",'4.2_Resultados España'!AA$51:AA68)-SUM(N$52:N67)</f>
        <v>0</v>
      </c>
      <c r="O68" s="165">
        <f>DSUM('2.2_Categoría 2 España'!$E$49:$K$69,"emissions",'4.2_Resultados España'!AA$51:AA68)-SUM(O$52:O67)</f>
        <v>0</v>
      </c>
      <c r="P68" s="165">
        <f>DSUM('2.2_Categoría 2 España'!$E$78:$J$98,"emissions",'4.2_Resultados España'!AA$51:AA68)-SUM(P$52:P67)</f>
        <v>0</v>
      </c>
      <c r="Q68" s="605">
        <f t="shared" si="2"/>
        <v>0</v>
      </c>
      <c r="R68" s="606"/>
      <c r="S68" s="606">
        <f t="shared" si="3"/>
        <v>0</v>
      </c>
      <c r="T68" s="606"/>
      <c r="U68" s="606"/>
      <c r="V68" s="47"/>
      <c r="W68" s="47"/>
      <c r="AA68" s="47" t="str">
        <f t="shared" si="0"/>
        <v>=</v>
      </c>
    </row>
    <row r="69" spans="1:27" x14ac:dyDescent="0.3">
      <c r="A69" s="108"/>
      <c r="B69" s="106"/>
      <c r="C69" s="47"/>
      <c r="D69" s="47"/>
      <c r="E69" s="107" t="str">
        <f>IF(Dades!C859="","",Dades!C859)</f>
        <v/>
      </c>
      <c r="F69" s="165">
        <f>(DSUM('1.1_Instalaciones fijas'!$E$14:$R$36,"emissions",'4.2_Resultados España'!AA$51:AA69)+DSUM('1.1_Instalaciones fijas'!$E$43:$L$58,"emissions",'4.2_Resultados España'!AA$51:AA69))-SUM(F$52:F68)</f>
        <v>0</v>
      </c>
      <c r="G69" s="165">
        <f>(DSUM('1.2_Vehículos y maquinaria'!$E$22:$S$44,"emissions",'4.2_Resultados España'!AA$51:AA69)+DSUM('1.2_Vehículos y maquinaria'!$E$50:$S$70,"emissions",'4.2_Resultados España'!AA$51:AA69)+DSUM('1.2_Vehículos y maquinaria'!$E$82:$S$92,"emissions",'4.2_Resultados España'!AA$51:AA69)+DSUM('1.2_Vehículos y maquinaria'!$E$99:$S$109,"emissions",'4.2_Resultados España'!AA$51:AA69))-SUM(G$52:G68)</f>
        <v>0</v>
      </c>
      <c r="H69" s="165">
        <f>(DSUM('1.4_Emisiones fugitivas'!$E$14:$O$36,"emissions",'4.2_Resultados España'!AA$51:AA69)+DSUM('1.4_Emisiones fugitivas'!$E$48:$N$58,"emissions",'4.2_Resultados España'!AA$51:AA69))-SUM(H$52:H68)</f>
        <v>0</v>
      </c>
      <c r="I69" s="605">
        <f>DSUM('1.3_Emisiones de proceso'!$E$17:$M$32,"emissions",'4.2_Resultados España'!AA$51:AA69)-SUM(I$52:I68)</f>
        <v>0</v>
      </c>
      <c r="J69" s="605"/>
      <c r="K69" s="606">
        <f t="shared" si="1"/>
        <v>0</v>
      </c>
      <c r="L69" s="606"/>
      <c r="M69" s="606"/>
      <c r="N69" s="165">
        <f>DSUM('2.2_Categoría 2 España'!$E$18:$J$40,"emissions",'4.2_Resultados España'!AA$51:AA69)-SUM(N$52:N68)</f>
        <v>0</v>
      </c>
      <c r="O69" s="165">
        <f>DSUM('2.2_Categoría 2 España'!$E$49:$K$69,"emissions",'4.2_Resultados España'!AA$51:AA69)-SUM(O$52:O68)</f>
        <v>0</v>
      </c>
      <c r="P69" s="165">
        <f>DSUM('2.2_Categoría 2 España'!$E$78:$J$98,"emissions",'4.2_Resultados España'!AA$51:AA69)-SUM(P$52:P68)</f>
        <v>0</v>
      </c>
      <c r="Q69" s="605">
        <f t="shared" si="2"/>
        <v>0</v>
      </c>
      <c r="R69" s="606"/>
      <c r="S69" s="606">
        <f t="shared" si="3"/>
        <v>0</v>
      </c>
      <c r="T69" s="606"/>
      <c r="U69" s="606"/>
      <c r="V69" s="47"/>
      <c r="W69" s="47"/>
      <c r="AA69" s="47" t="str">
        <f t="shared" si="0"/>
        <v>=</v>
      </c>
    </row>
    <row r="70" spans="1:27" ht="16.5" customHeight="1" x14ac:dyDescent="0.3">
      <c r="A70" s="108"/>
      <c r="B70" s="106"/>
      <c r="C70" s="47"/>
      <c r="D70" s="47"/>
      <c r="E70" s="107" t="str">
        <f>IF(Dades!C860="","",Dades!C860)</f>
        <v/>
      </c>
      <c r="F70" s="165">
        <f>(DSUM('1.1_Instalaciones fijas'!$E$14:$R$36,"emissions",'4.2_Resultados España'!AA$51:AA70)+DSUM('1.1_Instalaciones fijas'!$E$43:$L$58,"emissions",'4.2_Resultados España'!AA$51:AA70))-SUM(F$52:F69)</f>
        <v>0</v>
      </c>
      <c r="G70" s="165">
        <f>(DSUM('1.2_Vehículos y maquinaria'!$E$22:$S$44,"emissions",'4.2_Resultados España'!AA$51:AA70)+DSUM('1.2_Vehículos y maquinaria'!$E$50:$S$70,"emissions",'4.2_Resultados España'!AA$51:AA70)+DSUM('1.2_Vehículos y maquinaria'!$E$82:$S$92,"emissions",'4.2_Resultados España'!AA$51:AA70)+DSUM('1.2_Vehículos y maquinaria'!$E$99:$S$109,"emissions",'4.2_Resultados España'!AA$51:AA70))-SUM(G$52:G69)</f>
        <v>0</v>
      </c>
      <c r="H70" s="165">
        <f>(DSUM('1.4_Emisiones fugitivas'!$E$14:$O$36,"emissions",'4.2_Resultados España'!AA$51:AA70)+DSUM('1.4_Emisiones fugitivas'!$E$48:$N$58,"emissions",'4.2_Resultados España'!AA$51:AA70))-SUM(H$52:H69)</f>
        <v>0</v>
      </c>
      <c r="I70" s="605">
        <f>DSUM('1.3_Emisiones de proceso'!$E$17:$M$32,"emissions",'4.2_Resultados España'!AA$51:AA70)-SUM(I$52:I69)</f>
        <v>0</v>
      </c>
      <c r="J70" s="605"/>
      <c r="K70" s="606">
        <f t="shared" si="1"/>
        <v>0</v>
      </c>
      <c r="L70" s="606"/>
      <c r="M70" s="606"/>
      <c r="N70" s="165">
        <f>DSUM('2.2_Categoría 2 España'!$E$18:$J$40,"emissions",'4.2_Resultados España'!AA$51:AA70)-SUM(N$52:N69)</f>
        <v>0</v>
      </c>
      <c r="O70" s="165">
        <f>DSUM('2.2_Categoría 2 España'!$E$49:$K$69,"emissions",'4.2_Resultados España'!AA$51:AA70)-SUM(O$52:O69)</f>
        <v>0</v>
      </c>
      <c r="P70" s="165">
        <f>DSUM('2.2_Categoría 2 España'!$E$78:$J$98,"emissions",'4.2_Resultados España'!AA$51:AA70)-SUM(P$52:P69)</f>
        <v>0</v>
      </c>
      <c r="Q70" s="605">
        <f t="shared" si="2"/>
        <v>0</v>
      </c>
      <c r="R70" s="606"/>
      <c r="S70" s="606">
        <f t="shared" si="3"/>
        <v>0</v>
      </c>
      <c r="T70" s="606"/>
      <c r="U70" s="606"/>
      <c r="V70" s="47"/>
      <c r="W70" s="47"/>
      <c r="AA70" s="47" t="str">
        <f t="shared" si="0"/>
        <v>=</v>
      </c>
    </row>
    <row r="71" spans="1:27" x14ac:dyDescent="0.3">
      <c r="A71" s="108"/>
      <c r="B71" s="106"/>
      <c r="C71" s="47"/>
      <c r="D71" s="47"/>
      <c r="E71" s="107" t="str">
        <f>IF(Dades!C861="","",Dades!C861)</f>
        <v/>
      </c>
      <c r="F71" s="165">
        <f>(DSUM('1.1_Instalaciones fijas'!$E$14:$R$36,"emissions",'4.2_Resultados España'!AA$51:AA71)+DSUM('1.1_Instalaciones fijas'!$E$43:$L$58,"emissions",'4.2_Resultados España'!AA$51:AA71))-SUM(F$52:F70)</f>
        <v>0</v>
      </c>
      <c r="G71" s="165">
        <f>(DSUM('1.2_Vehículos y maquinaria'!$E$22:$S$44,"emissions",'4.2_Resultados España'!AA$51:AA71)+DSUM('1.2_Vehículos y maquinaria'!$E$50:$S$70,"emissions",'4.2_Resultados España'!AA$51:AA71)+DSUM('1.2_Vehículos y maquinaria'!$E$82:$S$92,"emissions",'4.2_Resultados España'!AA$51:AA71)+DSUM('1.2_Vehículos y maquinaria'!$E$99:$S$109,"emissions",'4.2_Resultados España'!AA$51:AA71))-SUM(G$52:G70)</f>
        <v>0</v>
      </c>
      <c r="H71" s="165">
        <f>(DSUM('1.4_Emisiones fugitivas'!$E$14:$O$36,"emissions",'4.2_Resultados España'!AA$51:AA71)+DSUM('1.4_Emisiones fugitivas'!$E$48:$N$58,"emissions",'4.2_Resultados España'!AA$51:AA71))-SUM(H$52:H70)</f>
        <v>0</v>
      </c>
      <c r="I71" s="605">
        <f>DSUM('1.3_Emisiones de proceso'!$E$17:$M$32,"emissions",'4.2_Resultados España'!AA$51:AA71)-SUM(I$52:I70)</f>
        <v>0</v>
      </c>
      <c r="J71" s="605"/>
      <c r="K71" s="606">
        <f t="shared" si="1"/>
        <v>0</v>
      </c>
      <c r="L71" s="606"/>
      <c r="M71" s="606"/>
      <c r="N71" s="165">
        <f>DSUM('2.2_Categoría 2 España'!$E$18:$J$40,"emissions",'4.2_Resultados España'!AA$51:AA71)-SUM(N$52:N70)</f>
        <v>0</v>
      </c>
      <c r="O71" s="165">
        <f>DSUM('2.2_Categoría 2 España'!$E$49:$K$69,"emissions",'4.2_Resultados España'!AA$51:AA71)-SUM(O$52:O70)</f>
        <v>0</v>
      </c>
      <c r="P71" s="165">
        <f>DSUM('2.2_Categoría 2 España'!$E$78:$J$98,"emissions",'4.2_Resultados España'!AA$51:AA71)-SUM(P$52:P70)</f>
        <v>0</v>
      </c>
      <c r="Q71" s="605">
        <f t="shared" si="2"/>
        <v>0</v>
      </c>
      <c r="R71" s="606"/>
      <c r="S71" s="606">
        <f t="shared" si="3"/>
        <v>0</v>
      </c>
      <c r="T71" s="606"/>
      <c r="U71" s="606"/>
      <c r="V71" s="47"/>
      <c r="W71" s="47"/>
      <c r="AA71" s="47" t="str">
        <f t="shared" si="0"/>
        <v>=</v>
      </c>
    </row>
    <row r="72" spans="1:27" x14ac:dyDescent="0.3">
      <c r="A72" s="108"/>
      <c r="B72" s="106"/>
      <c r="C72" s="47"/>
      <c r="D72" s="47"/>
      <c r="E72" s="107" t="str">
        <f>IF(Dades!C862="","",Dades!C862)</f>
        <v/>
      </c>
      <c r="F72" s="165">
        <f>(DSUM('1.1_Instalaciones fijas'!$E$14:$R$36,"emissions",'4.2_Resultados España'!AA$51:AA72)+DSUM('1.1_Instalaciones fijas'!$E$43:$L$58,"emissions",'4.2_Resultados España'!AA$51:AA72))-SUM(F$52:F71)</f>
        <v>0</v>
      </c>
      <c r="G72" s="165">
        <f>(DSUM('1.2_Vehículos y maquinaria'!$E$22:$S$44,"emissions",'4.2_Resultados España'!AA$51:AA72)+DSUM('1.2_Vehículos y maquinaria'!$E$50:$S$70,"emissions",'4.2_Resultados España'!AA$51:AA72)+DSUM('1.2_Vehículos y maquinaria'!$E$82:$S$92,"emissions",'4.2_Resultados España'!AA$51:AA72)+DSUM('1.2_Vehículos y maquinaria'!$E$99:$S$109,"emissions",'4.2_Resultados España'!AA$51:AA72))-SUM(G$52:G71)</f>
        <v>0</v>
      </c>
      <c r="H72" s="165">
        <f>(DSUM('1.4_Emisiones fugitivas'!$E$14:$O$36,"emissions",'4.2_Resultados España'!AA$51:AA72)+DSUM('1.4_Emisiones fugitivas'!$E$48:$N$58,"emissions",'4.2_Resultados España'!AA$51:AA72))-SUM(H$52:H71)</f>
        <v>0</v>
      </c>
      <c r="I72" s="605">
        <f>DSUM('1.3_Emisiones de proceso'!$E$17:$M$32,"emissions",'4.2_Resultados España'!AA$51:AA72)-SUM(I$52:I71)</f>
        <v>0</v>
      </c>
      <c r="J72" s="605"/>
      <c r="K72" s="606">
        <f t="shared" si="1"/>
        <v>0</v>
      </c>
      <c r="L72" s="606"/>
      <c r="M72" s="606"/>
      <c r="N72" s="165">
        <f>DSUM('2.2_Categoría 2 España'!$E$18:$J$40,"emissions",'4.2_Resultados España'!AA$51:AA72)-SUM(N$52:N71)</f>
        <v>0</v>
      </c>
      <c r="O72" s="165">
        <f>DSUM('2.2_Categoría 2 España'!$E$49:$K$69,"emissions",'4.2_Resultados España'!AA$51:AA72)-SUM(O$52:O71)</f>
        <v>0</v>
      </c>
      <c r="P72" s="165">
        <f>DSUM('2.2_Categoría 2 España'!$E$78:$J$98,"emissions",'4.2_Resultados España'!AA$51:AA72)-SUM(P$52:P71)</f>
        <v>0</v>
      </c>
      <c r="Q72" s="605">
        <f t="shared" si="2"/>
        <v>0</v>
      </c>
      <c r="R72" s="606"/>
      <c r="S72" s="606">
        <f t="shared" si="3"/>
        <v>0</v>
      </c>
      <c r="T72" s="606"/>
      <c r="U72" s="606"/>
      <c r="V72" s="47"/>
      <c r="W72" s="47"/>
      <c r="AA72" s="47" t="str">
        <f t="shared" si="0"/>
        <v>=</v>
      </c>
    </row>
    <row r="73" spans="1:27" x14ac:dyDescent="0.3">
      <c r="A73" s="108"/>
      <c r="B73" s="106"/>
      <c r="C73" s="47"/>
      <c r="D73" s="47"/>
      <c r="E73" s="107" t="str">
        <f>IF(Dades!C863="","",Dades!C863)</f>
        <v/>
      </c>
      <c r="F73" s="165">
        <f>(DSUM('1.1_Instalaciones fijas'!$E$14:$R$36,"emissions",'4.2_Resultados España'!AA$51:AA73)+DSUM('1.1_Instalaciones fijas'!$E$43:$L$58,"emissions",'4.2_Resultados España'!AA$51:AA73))-SUM(F$52:F72)</f>
        <v>0</v>
      </c>
      <c r="G73" s="165">
        <f>(DSUM('1.2_Vehículos y maquinaria'!$E$22:$S$44,"emissions",'4.2_Resultados España'!AA$51:AA73)+DSUM('1.2_Vehículos y maquinaria'!$E$50:$S$70,"emissions",'4.2_Resultados España'!AA$51:AA73)+DSUM('1.2_Vehículos y maquinaria'!$E$82:$S$92,"emissions",'4.2_Resultados España'!AA$51:AA73)+DSUM('1.2_Vehículos y maquinaria'!$E$99:$S$109,"emissions",'4.2_Resultados España'!AA$51:AA73))-SUM(G$52:G72)</f>
        <v>0</v>
      </c>
      <c r="H73" s="165">
        <f>(DSUM('1.4_Emisiones fugitivas'!$E$14:$O$36,"emissions",'4.2_Resultados España'!AA$51:AA73)+DSUM('1.4_Emisiones fugitivas'!$E$48:$N$58,"emissions",'4.2_Resultados España'!AA$51:AA73))-SUM(H$52:H72)</f>
        <v>0</v>
      </c>
      <c r="I73" s="605">
        <f>DSUM('1.3_Emisiones de proceso'!$E$17:$M$32,"emissions",'4.2_Resultados España'!AA$51:AA73)-SUM(I$52:I72)</f>
        <v>0</v>
      </c>
      <c r="J73" s="605"/>
      <c r="K73" s="606">
        <f t="shared" si="1"/>
        <v>0</v>
      </c>
      <c r="L73" s="606"/>
      <c r="M73" s="606"/>
      <c r="N73" s="165">
        <f>DSUM('2.2_Categoría 2 España'!$E$18:$J$40,"emissions",'4.2_Resultados España'!AA$51:AA73)-SUM(N$52:N72)</f>
        <v>0</v>
      </c>
      <c r="O73" s="165">
        <f>DSUM('2.2_Categoría 2 España'!$E$49:$K$69,"emissions",'4.2_Resultados España'!AA$51:AA73)-SUM(O$52:O72)</f>
        <v>0</v>
      </c>
      <c r="P73" s="165">
        <f>DSUM('2.2_Categoría 2 España'!$E$78:$J$98,"emissions",'4.2_Resultados España'!AA$51:AA73)-SUM(P$52:P72)</f>
        <v>0</v>
      </c>
      <c r="Q73" s="605">
        <f t="shared" si="2"/>
        <v>0</v>
      </c>
      <c r="R73" s="606"/>
      <c r="S73" s="606">
        <f t="shared" si="3"/>
        <v>0</v>
      </c>
      <c r="T73" s="606"/>
      <c r="U73" s="606"/>
      <c r="V73" s="47"/>
      <c r="W73" s="47"/>
      <c r="AA73" s="47" t="str">
        <f t="shared" si="0"/>
        <v>=</v>
      </c>
    </row>
    <row r="74" spans="1:27" x14ac:dyDescent="0.3">
      <c r="A74" s="108"/>
      <c r="B74" s="106"/>
      <c r="C74" s="47"/>
      <c r="D74" s="47"/>
      <c r="E74" s="107" t="str">
        <f>IF(Dades!C864="","",Dades!C864)</f>
        <v/>
      </c>
      <c r="F74" s="165">
        <f>(DSUM('1.1_Instalaciones fijas'!$E$14:$R$36,"emissions",'4.2_Resultados España'!AA$51:AA74)+DSUM('1.1_Instalaciones fijas'!$E$43:$L$58,"emissions",'4.2_Resultados España'!AA$51:AA74))-SUM(F$52:F73)</f>
        <v>0</v>
      </c>
      <c r="G74" s="165">
        <f>(DSUM('1.2_Vehículos y maquinaria'!$E$22:$S$44,"emissions",'4.2_Resultados España'!AA$51:AA74)+DSUM('1.2_Vehículos y maquinaria'!$E$50:$S$70,"emissions",'4.2_Resultados España'!AA$51:AA74)+DSUM('1.2_Vehículos y maquinaria'!$E$82:$S$92,"emissions",'4.2_Resultados España'!AA$51:AA74)+DSUM('1.2_Vehículos y maquinaria'!$E$99:$S$109,"emissions",'4.2_Resultados España'!AA$51:AA74))-SUM(G$52:G73)</f>
        <v>0</v>
      </c>
      <c r="H74" s="165">
        <f>(DSUM('1.4_Emisiones fugitivas'!$E$14:$O$36,"emissions",'4.2_Resultados España'!AA$51:AA74)+DSUM('1.4_Emisiones fugitivas'!$E$48:$N$58,"emissions",'4.2_Resultados España'!AA$51:AA74))-SUM(H$52:H73)</f>
        <v>0</v>
      </c>
      <c r="I74" s="605">
        <f>DSUM('1.3_Emisiones de proceso'!$E$17:$M$32,"emissions",'4.2_Resultados España'!AA$51:AA74)-SUM(I$52:I73)</f>
        <v>0</v>
      </c>
      <c r="J74" s="605"/>
      <c r="K74" s="606">
        <f t="shared" si="1"/>
        <v>0</v>
      </c>
      <c r="L74" s="606"/>
      <c r="M74" s="606"/>
      <c r="N74" s="165">
        <f>DSUM('2.2_Categoría 2 España'!$E$18:$J$40,"emissions",'4.2_Resultados España'!AA$51:AA74)-SUM(N$52:N73)</f>
        <v>0</v>
      </c>
      <c r="O74" s="165">
        <f>DSUM('2.2_Categoría 2 España'!$E$49:$K$69,"emissions",'4.2_Resultados España'!AA$51:AA74)-SUM(O$52:O73)</f>
        <v>0</v>
      </c>
      <c r="P74" s="165">
        <f>DSUM('2.2_Categoría 2 España'!$E$78:$J$98,"emissions",'4.2_Resultados España'!AA$51:AA74)-SUM(P$52:P73)</f>
        <v>0</v>
      </c>
      <c r="Q74" s="605">
        <f t="shared" si="2"/>
        <v>0</v>
      </c>
      <c r="R74" s="606"/>
      <c r="S74" s="606">
        <f t="shared" si="3"/>
        <v>0</v>
      </c>
      <c r="T74" s="606"/>
      <c r="U74" s="606"/>
      <c r="V74" s="47"/>
      <c r="W74" s="47"/>
      <c r="AA74" s="47" t="str">
        <f t="shared" si="0"/>
        <v>=</v>
      </c>
    </row>
    <row r="75" spans="1:27" x14ac:dyDescent="0.3">
      <c r="A75" s="108"/>
      <c r="B75" s="106"/>
      <c r="C75" s="47"/>
      <c r="D75" s="47"/>
      <c r="E75" s="107" t="str">
        <f>IF(Dades!C865="","",Dades!C865)</f>
        <v/>
      </c>
      <c r="F75" s="165">
        <f>(DSUM('1.1_Instalaciones fijas'!$E$14:$R$36,"emissions",'4.2_Resultados España'!AA$51:AA75)+DSUM('1.1_Instalaciones fijas'!$E$43:$L$58,"emissions",'4.2_Resultados España'!AA$51:AA75))-SUM(F$52:F74)</f>
        <v>0</v>
      </c>
      <c r="G75" s="165">
        <f>(DSUM('1.2_Vehículos y maquinaria'!$E$22:$S$44,"emissions",'4.2_Resultados España'!AA$51:AA75)+DSUM('1.2_Vehículos y maquinaria'!$E$50:$S$70,"emissions",'4.2_Resultados España'!AA$51:AA75)+DSUM('1.2_Vehículos y maquinaria'!$E$82:$S$92,"emissions",'4.2_Resultados España'!AA$51:AA75)+DSUM('1.2_Vehículos y maquinaria'!$E$99:$S$109,"emissions",'4.2_Resultados España'!AA$51:AA75))-SUM(G$52:G74)</f>
        <v>0</v>
      </c>
      <c r="H75" s="165">
        <f>(DSUM('1.4_Emisiones fugitivas'!$E$14:$O$36,"emissions",'4.2_Resultados España'!AA$51:AA75)+DSUM('1.4_Emisiones fugitivas'!$E$48:$N$58,"emissions",'4.2_Resultados España'!AA$51:AA75))-SUM(H$52:H74)</f>
        <v>0</v>
      </c>
      <c r="I75" s="605">
        <f>DSUM('1.3_Emisiones de proceso'!$E$17:$M$32,"emissions",'4.2_Resultados España'!AA$51:AA75)-SUM(I$52:I74)</f>
        <v>0</v>
      </c>
      <c r="J75" s="605"/>
      <c r="K75" s="606">
        <f t="shared" si="1"/>
        <v>0</v>
      </c>
      <c r="L75" s="606"/>
      <c r="M75" s="606"/>
      <c r="N75" s="165">
        <f>DSUM('2.2_Categoría 2 España'!$E$18:$J$40,"emissions",'4.2_Resultados España'!AA$51:AA75)-SUM(N$52:N74)</f>
        <v>0</v>
      </c>
      <c r="O75" s="165">
        <f>DSUM('2.2_Categoría 2 España'!$E$49:$K$69,"emissions",'4.2_Resultados España'!AA$51:AA75)-SUM(O$52:O74)</f>
        <v>0</v>
      </c>
      <c r="P75" s="165">
        <f>DSUM('2.2_Categoría 2 España'!$E$78:$J$98,"emissions",'4.2_Resultados España'!AA$51:AA75)-SUM(P$52:P74)</f>
        <v>0</v>
      </c>
      <c r="Q75" s="605">
        <f t="shared" si="2"/>
        <v>0</v>
      </c>
      <c r="R75" s="606"/>
      <c r="S75" s="606">
        <f t="shared" si="3"/>
        <v>0</v>
      </c>
      <c r="T75" s="606"/>
      <c r="U75" s="606"/>
      <c r="V75" s="47"/>
      <c r="W75" s="47"/>
      <c r="AA75" s="47" t="str">
        <f t="shared" si="0"/>
        <v>=</v>
      </c>
    </row>
    <row r="76" spans="1:27" ht="16.5" customHeight="1" x14ac:dyDescent="0.3">
      <c r="A76" s="108"/>
      <c r="B76" s="106"/>
      <c r="C76" s="47"/>
      <c r="D76" s="47"/>
      <c r="E76" s="107" t="str">
        <f>IF(Dades!C866="","",Dades!C866)</f>
        <v/>
      </c>
      <c r="F76" s="165">
        <f>(DSUM('1.1_Instalaciones fijas'!$E$14:$R$36,"emissions",'4.2_Resultados España'!AA$51:AA76)+DSUM('1.1_Instalaciones fijas'!$E$43:$L$58,"emissions",'4.2_Resultados España'!AA$51:AA76))-SUM(F$52:F75)</f>
        <v>0</v>
      </c>
      <c r="G76" s="165">
        <f>(DSUM('1.2_Vehículos y maquinaria'!$E$22:$S$44,"emissions",'4.2_Resultados España'!AA$51:AA76)+DSUM('1.2_Vehículos y maquinaria'!$E$50:$S$70,"emissions",'4.2_Resultados España'!AA$51:AA76)+DSUM('1.2_Vehículos y maquinaria'!$E$82:$S$92,"emissions",'4.2_Resultados España'!AA$51:AA76)+DSUM('1.2_Vehículos y maquinaria'!$E$99:$S$109,"emissions",'4.2_Resultados España'!AA$51:AA76))-SUM(G$52:G75)</f>
        <v>0</v>
      </c>
      <c r="H76" s="165">
        <f>(DSUM('1.4_Emisiones fugitivas'!$E$14:$O$36,"emissions",'4.2_Resultados España'!AA$51:AA76)+DSUM('1.4_Emisiones fugitivas'!$E$48:$N$58,"emissions",'4.2_Resultados España'!AA$51:AA76))-SUM(H$52:H75)</f>
        <v>0</v>
      </c>
      <c r="I76" s="605">
        <f>DSUM('1.3_Emisiones de proceso'!$E$17:$M$32,"emissions",'4.2_Resultados España'!AA$51:AA76)-SUM(I$52:I75)</f>
        <v>0</v>
      </c>
      <c r="J76" s="605"/>
      <c r="K76" s="606">
        <f t="shared" si="1"/>
        <v>0</v>
      </c>
      <c r="L76" s="606"/>
      <c r="M76" s="606"/>
      <c r="N76" s="165">
        <f>DSUM('2.2_Categoría 2 España'!$E$18:$J$40,"emissions",'4.2_Resultados España'!AA$51:AA76)-SUM(N$52:N75)</f>
        <v>0</v>
      </c>
      <c r="O76" s="165">
        <f>DSUM('2.2_Categoría 2 España'!$E$49:$K$69,"emissions",'4.2_Resultados España'!AA$51:AA76)-SUM(O$52:O75)</f>
        <v>0</v>
      </c>
      <c r="P76" s="165">
        <f>DSUM('2.2_Categoría 2 España'!$E$78:$J$98,"emissions",'4.2_Resultados España'!AA$51:AA76)-SUM(P$52:P75)</f>
        <v>0</v>
      </c>
      <c r="Q76" s="605">
        <f t="shared" si="2"/>
        <v>0</v>
      </c>
      <c r="R76" s="606"/>
      <c r="S76" s="606">
        <f t="shared" si="3"/>
        <v>0</v>
      </c>
      <c r="T76" s="606"/>
      <c r="U76" s="606"/>
      <c r="V76" s="47"/>
      <c r="W76" s="47"/>
      <c r="AA76" s="47" t="str">
        <f t="shared" si="0"/>
        <v>=</v>
      </c>
    </row>
    <row r="77" spans="1:27" ht="16.5" customHeight="1" x14ac:dyDescent="0.3">
      <c r="A77" s="108"/>
      <c r="B77" s="106"/>
      <c r="C77" s="47"/>
      <c r="D77" s="47"/>
      <c r="E77" s="107" t="str">
        <f>IF(Dades!C867="","",Dades!C867)</f>
        <v/>
      </c>
      <c r="F77" s="165">
        <f>(DSUM('1.1_Instalaciones fijas'!$E$14:$R$36,"emissions",'4.2_Resultados España'!AA$51:AA77)+DSUM('1.1_Instalaciones fijas'!$E$43:$L$58,"emissions",'4.2_Resultados España'!AA$51:AA77))-SUM(F$52:F76)</f>
        <v>0</v>
      </c>
      <c r="G77" s="165">
        <f>(DSUM('1.2_Vehículos y maquinaria'!$E$22:$S$44,"emissions",'4.2_Resultados España'!AA$51:AA77)+DSUM('1.2_Vehículos y maquinaria'!$E$50:$S$70,"emissions",'4.2_Resultados España'!AA$51:AA77)+DSUM('1.2_Vehículos y maquinaria'!$E$82:$S$92,"emissions",'4.2_Resultados España'!AA$51:AA77)+DSUM('1.2_Vehículos y maquinaria'!$E$99:$S$109,"emissions",'4.2_Resultados España'!AA$51:AA77))-SUM(G$52:G76)</f>
        <v>0</v>
      </c>
      <c r="H77" s="165">
        <f>(DSUM('1.4_Emisiones fugitivas'!$E$14:$O$36,"emissions",'4.2_Resultados España'!AA$51:AA77)+DSUM('1.4_Emisiones fugitivas'!$E$48:$N$58,"emissions",'4.2_Resultados España'!AA$51:AA77))-SUM(H$52:H76)</f>
        <v>0</v>
      </c>
      <c r="I77" s="605">
        <f>DSUM('1.3_Emisiones de proceso'!$E$17:$M$32,"emissions",'4.2_Resultados España'!AA$51:AA77)-SUM(I$52:I76)</f>
        <v>0</v>
      </c>
      <c r="J77" s="605"/>
      <c r="K77" s="606">
        <f t="shared" si="1"/>
        <v>0</v>
      </c>
      <c r="L77" s="606"/>
      <c r="M77" s="606"/>
      <c r="N77" s="165">
        <f>DSUM('2.2_Categoría 2 España'!$E$18:$J$40,"emissions",'4.2_Resultados España'!AA$51:AA77)-SUM(N$52:N76)</f>
        <v>0</v>
      </c>
      <c r="O77" s="165">
        <f>DSUM('2.2_Categoría 2 España'!$E$49:$K$69,"emissions",'4.2_Resultados España'!AA$51:AA77)-SUM(O$52:O76)</f>
        <v>0</v>
      </c>
      <c r="P77" s="165">
        <f>DSUM('2.2_Categoría 2 España'!$E$78:$J$98,"emissions",'4.2_Resultados España'!AA$51:AA77)-SUM(P$52:P76)</f>
        <v>0</v>
      </c>
      <c r="Q77" s="605">
        <f t="shared" si="2"/>
        <v>0</v>
      </c>
      <c r="R77" s="606"/>
      <c r="S77" s="606">
        <f t="shared" si="3"/>
        <v>0</v>
      </c>
      <c r="T77" s="606"/>
      <c r="U77" s="606"/>
      <c r="V77" s="47"/>
      <c r="W77" s="47"/>
      <c r="AA77" s="47" t="str">
        <f t="shared" si="0"/>
        <v>=</v>
      </c>
    </row>
    <row r="78" spans="1:27" ht="16.5" customHeight="1" x14ac:dyDescent="0.3">
      <c r="A78" s="108"/>
      <c r="B78" s="106"/>
      <c r="C78" s="47"/>
      <c r="D78" s="47"/>
      <c r="E78" s="107" t="str">
        <f>IF(Dades!C868="","",Dades!C868)</f>
        <v/>
      </c>
      <c r="F78" s="165">
        <f>(DSUM('1.1_Instalaciones fijas'!$E$14:$R$36,"emissions",'4.2_Resultados España'!AA$51:AA78)+DSUM('1.1_Instalaciones fijas'!$E$43:$L$58,"emissions",'4.2_Resultados España'!AA$51:AA78))-SUM(F$52:F77)</f>
        <v>0</v>
      </c>
      <c r="G78" s="165">
        <f>(DSUM('1.2_Vehículos y maquinaria'!$E$22:$S$44,"emissions",'4.2_Resultados España'!AA$51:AA78)+DSUM('1.2_Vehículos y maquinaria'!$E$50:$S$70,"emissions",'4.2_Resultados España'!AA$51:AA78)+DSUM('1.2_Vehículos y maquinaria'!$E$82:$S$92,"emissions",'4.2_Resultados España'!AA$51:AA78)+DSUM('1.2_Vehículos y maquinaria'!$E$99:$S$109,"emissions",'4.2_Resultados España'!AA$51:AA78))-SUM(G$52:G77)</f>
        <v>0</v>
      </c>
      <c r="H78" s="165">
        <f>(DSUM('1.4_Emisiones fugitivas'!$E$14:$O$36,"emissions",'4.2_Resultados España'!AA$51:AA78)+DSUM('1.4_Emisiones fugitivas'!$E$48:$N$58,"emissions",'4.2_Resultados España'!AA$51:AA78))-SUM(H$52:H77)</f>
        <v>0</v>
      </c>
      <c r="I78" s="605">
        <f>DSUM('1.3_Emisiones de proceso'!$E$17:$M$32,"emissions",'4.2_Resultados España'!AA$51:AA78)-SUM(I$52:I77)</f>
        <v>0</v>
      </c>
      <c r="J78" s="605"/>
      <c r="K78" s="606">
        <f t="shared" si="1"/>
        <v>0</v>
      </c>
      <c r="L78" s="606"/>
      <c r="M78" s="606"/>
      <c r="N78" s="165">
        <f>DSUM('2.2_Categoría 2 España'!$E$18:$J$40,"emissions",'4.2_Resultados España'!AA$51:AA78)-SUM(N$52:N77)</f>
        <v>0</v>
      </c>
      <c r="O78" s="165">
        <f>DSUM('2.2_Categoría 2 España'!$E$49:$K$69,"emissions",'4.2_Resultados España'!AA$51:AA78)-SUM(O$52:O77)</f>
        <v>0</v>
      </c>
      <c r="P78" s="165">
        <f>DSUM('2.2_Categoría 2 España'!$E$78:$J$98,"emissions",'4.2_Resultados España'!AA$51:AA78)-SUM(P$52:P77)</f>
        <v>0</v>
      </c>
      <c r="Q78" s="605">
        <f t="shared" si="2"/>
        <v>0</v>
      </c>
      <c r="R78" s="606"/>
      <c r="S78" s="606">
        <f t="shared" si="3"/>
        <v>0</v>
      </c>
      <c r="T78" s="606"/>
      <c r="U78" s="606"/>
      <c r="V78" s="47"/>
      <c r="W78" s="47"/>
      <c r="AA78" s="47" t="str">
        <f t="shared" si="0"/>
        <v>=</v>
      </c>
    </row>
    <row r="79" spans="1:27" ht="16.5" customHeight="1" x14ac:dyDescent="0.3">
      <c r="A79" s="108"/>
      <c r="B79" s="106"/>
      <c r="C79" s="47"/>
      <c r="D79" s="47"/>
      <c r="E79" s="107" t="str">
        <f>IF(Dades!C869="","",Dades!C869)</f>
        <v/>
      </c>
      <c r="F79" s="165">
        <f>(DSUM('1.1_Instalaciones fijas'!$E$14:$R$36,"emissions",'4.2_Resultados España'!AA$51:AA79)+DSUM('1.1_Instalaciones fijas'!$E$43:$L$58,"emissions",'4.2_Resultados España'!AA$51:AA79))-SUM(F$52:F78)</f>
        <v>0</v>
      </c>
      <c r="G79" s="165">
        <f>(DSUM('1.2_Vehículos y maquinaria'!$E$22:$S$44,"emissions",'4.2_Resultados España'!AA$51:AA79)+DSUM('1.2_Vehículos y maquinaria'!$E$50:$S$70,"emissions",'4.2_Resultados España'!AA$51:AA79)+DSUM('1.2_Vehículos y maquinaria'!$E$82:$S$92,"emissions",'4.2_Resultados España'!AA$51:AA79)+DSUM('1.2_Vehículos y maquinaria'!$E$99:$S$109,"emissions",'4.2_Resultados España'!AA$51:AA79))-SUM(G$52:G78)</f>
        <v>0</v>
      </c>
      <c r="H79" s="165">
        <f>(DSUM('1.4_Emisiones fugitivas'!$E$14:$O$36,"emissions",'4.2_Resultados España'!AA$51:AA79)+DSUM('1.4_Emisiones fugitivas'!$E$48:$N$58,"emissions",'4.2_Resultados España'!AA$51:AA79))-SUM(H$52:H78)</f>
        <v>0</v>
      </c>
      <c r="I79" s="605">
        <f>DSUM('1.3_Emisiones de proceso'!$E$17:$M$32,"emissions",'4.2_Resultados España'!AA$51:AA79)-SUM(I$52:I78)</f>
        <v>0</v>
      </c>
      <c r="J79" s="605"/>
      <c r="K79" s="606">
        <f t="shared" si="1"/>
        <v>0</v>
      </c>
      <c r="L79" s="606"/>
      <c r="M79" s="606"/>
      <c r="N79" s="165">
        <f>DSUM('2.2_Categoría 2 España'!$E$18:$J$40,"emissions",'4.2_Resultados España'!AA$51:AA79)-SUM(N$52:N78)</f>
        <v>0</v>
      </c>
      <c r="O79" s="165">
        <f>DSUM('2.2_Categoría 2 España'!$E$49:$K$69,"emissions",'4.2_Resultados España'!AA$51:AA79)-SUM(O$52:O78)</f>
        <v>0</v>
      </c>
      <c r="P79" s="165">
        <f>DSUM('2.2_Categoría 2 España'!$E$78:$J$98,"emissions",'4.2_Resultados España'!AA$51:AA79)-SUM(P$52:P78)</f>
        <v>0</v>
      </c>
      <c r="Q79" s="605">
        <f t="shared" si="2"/>
        <v>0</v>
      </c>
      <c r="R79" s="606"/>
      <c r="S79" s="606">
        <f t="shared" si="3"/>
        <v>0</v>
      </c>
      <c r="T79" s="606"/>
      <c r="U79" s="606"/>
      <c r="V79" s="47"/>
      <c r="W79" s="47"/>
      <c r="AA79" s="47" t="str">
        <f t="shared" si="0"/>
        <v>=</v>
      </c>
    </row>
    <row r="80" spans="1:27" ht="16.5" customHeight="1" x14ac:dyDescent="0.3">
      <c r="A80" s="108"/>
      <c r="B80" s="106"/>
      <c r="C80" s="47"/>
      <c r="D80" s="47"/>
      <c r="E80" s="107" t="str">
        <f>IF(Dades!C870="","",Dades!C870)</f>
        <v/>
      </c>
      <c r="F80" s="165">
        <f>(DSUM('1.1_Instalaciones fijas'!$E$14:$R$36,"emissions",'4.2_Resultados España'!AA$51:AA80)+DSUM('1.1_Instalaciones fijas'!$E$43:$L$58,"emissions",'4.2_Resultados España'!AA$51:AA80))-SUM(F$52:F79)</f>
        <v>0</v>
      </c>
      <c r="G80" s="165">
        <f>(DSUM('1.2_Vehículos y maquinaria'!$E$22:$S$44,"emissions",'4.2_Resultados España'!AA$51:AA80)+DSUM('1.2_Vehículos y maquinaria'!$E$50:$S$70,"emissions",'4.2_Resultados España'!AA$51:AA80)+DSUM('1.2_Vehículos y maquinaria'!$E$82:$S$92,"emissions",'4.2_Resultados España'!AA$51:AA80)+DSUM('1.2_Vehículos y maquinaria'!$E$99:$S$109,"emissions",'4.2_Resultados España'!AA$51:AA80))-SUM(G$52:G79)</f>
        <v>0</v>
      </c>
      <c r="H80" s="165">
        <f>(DSUM('1.4_Emisiones fugitivas'!$E$14:$O$36,"emissions",'4.2_Resultados España'!AA$51:AA80)+DSUM('1.4_Emisiones fugitivas'!$E$48:$N$58,"emissions",'4.2_Resultados España'!AA$51:AA80))-SUM(H$52:H79)</f>
        <v>0</v>
      </c>
      <c r="I80" s="605">
        <f>DSUM('1.3_Emisiones de proceso'!$E$17:$M$32,"emissions",'4.2_Resultados España'!AA$51:AA80)-SUM(I$52:I79)</f>
        <v>0</v>
      </c>
      <c r="J80" s="605"/>
      <c r="K80" s="606">
        <f t="shared" si="1"/>
        <v>0</v>
      </c>
      <c r="L80" s="606"/>
      <c r="M80" s="606"/>
      <c r="N80" s="165">
        <f>DSUM('2.2_Categoría 2 España'!$E$18:$J$40,"emissions",'4.2_Resultados España'!AA$51:AA80)-SUM(N$52:N79)</f>
        <v>0</v>
      </c>
      <c r="O80" s="165">
        <f>DSUM('2.2_Categoría 2 España'!$E$49:$K$69,"emissions",'4.2_Resultados España'!AA$51:AA80)-SUM(O$52:O79)</f>
        <v>0</v>
      </c>
      <c r="P80" s="165">
        <f>DSUM('2.2_Categoría 2 España'!$E$78:$J$98,"emissions",'4.2_Resultados España'!AA$51:AA80)-SUM(P$52:P79)</f>
        <v>0</v>
      </c>
      <c r="Q80" s="605">
        <f t="shared" si="2"/>
        <v>0</v>
      </c>
      <c r="R80" s="606"/>
      <c r="S80" s="606">
        <f t="shared" si="3"/>
        <v>0</v>
      </c>
      <c r="T80" s="606"/>
      <c r="U80" s="606"/>
      <c r="V80" s="47"/>
      <c r="W80" s="47"/>
      <c r="AA80" s="47" t="str">
        <f t="shared" si="0"/>
        <v>=</v>
      </c>
    </row>
    <row r="81" spans="1:27" x14ac:dyDescent="0.3">
      <c r="A81" s="108"/>
      <c r="B81" s="106"/>
      <c r="C81" s="47"/>
      <c r="D81" s="47"/>
      <c r="E81" s="107" t="str">
        <f>IF(Dades!C871="","",Dades!C871)</f>
        <v/>
      </c>
      <c r="F81" s="165">
        <f>(DSUM('1.1_Instalaciones fijas'!$E$14:$R$36,"emissions",'4.2_Resultados España'!AA$51:AA81)+DSUM('1.1_Instalaciones fijas'!$E$43:$L$58,"emissions",'4.2_Resultados España'!AA$51:AA81))-SUM(F$52:F80)</f>
        <v>0</v>
      </c>
      <c r="G81" s="165">
        <f>(DSUM('1.2_Vehículos y maquinaria'!$E$22:$S$44,"emissions",'4.2_Resultados España'!AA$51:AA81)+DSUM('1.2_Vehículos y maquinaria'!$E$50:$S$70,"emissions",'4.2_Resultados España'!AA$51:AA81)+DSUM('1.2_Vehículos y maquinaria'!$E$82:$S$92,"emissions",'4.2_Resultados España'!AA$51:AA81)+DSUM('1.2_Vehículos y maquinaria'!$E$99:$S$109,"emissions",'4.2_Resultados España'!AA$51:AA81))-SUM(G$52:G80)</f>
        <v>0</v>
      </c>
      <c r="H81" s="165">
        <f>(DSUM('1.4_Emisiones fugitivas'!$E$14:$O$36,"emissions",'4.2_Resultados España'!AA$51:AA81)+DSUM('1.4_Emisiones fugitivas'!$E$48:$N$58,"emissions",'4.2_Resultados España'!AA$51:AA81))-SUM(H$52:H80)</f>
        <v>0</v>
      </c>
      <c r="I81" s="605">
        <f>DSUM('1.3_Emisiones de proceso'!$E$17:$M$32,"emissions",'4.2_Resultados España'!AA$51:AA81)-SUM(I$52:I80)</f>
        <v>0</v>
      </c>
      <c r="J81" s="605"/>
      <c r="K81" s="606">
        <f t="shared" si="1"/>
        <v>0</v>
      </c>
      <c r="L81" s="606"/>
      <c r="M81" s="606"/>
      <c r="N81" s="165">
        <f>DSUM('2.2_Categoría 2 España'!$E$18:$J$40,"emissions",'4.2_Resultados España'!AA$51:AA81)-SUM(N$52:N80)</f>
        <v>0</v>
      </c>
      <c r="O81" s="165">
        <f>DSUM('2.2_Categoría 2 España'!$E$49:$K$69,"emissions",'4.2_Resultados España'!AA$51:AA81)-SUM(O$52:O80)</f>
        <v>0</v>
      </c>
      <c r="P81" s="165">
        <f>DSUM('2.2_Categoría 2 España'!$E$78:$J$98,"emissions",'4.2_Resultados España'!AA$51:AA81)-SUM(P$52:P80)</f>
        <v>0</v>
      </c>
      <c r="Q81" s="605">
        <f t="shared" si="2"/>
        <v>0</v>
      </c>
      <c r="R81" s="606"/>
      <c r="S81" s="606">
        <f t="shared" si="3"/>
        <v>0</v>
      </c>
      <c r="T81" s="606"/>
      <c r="U81" s="606"/>
      <c r="V81" s="47"/>
      <c r="W81" s="47"/>
      <c r="AA81" s="47" t="str">
        <f t="shared" si="0"/>
        <v>=</v>
      </c>
    </row>
    <row r="82" spans="1:27" ht="16.5" customHeight="1" x14ac:dyDescent="0.3">
      <c r="A82" s="108"/>
      <c r="B82" s="106"/>
      <c r="C82" s="47"/>
      <c r="D82" s="47"/>
      <c r="E82" s="107" t="str">
        <f>IF(Dades!C872="","",Dades!C872)</f>
        <v/>
      </c>
      <c r="F82" s="165">
        <f>(DSUM('1.1_Instalaciones fijas'!$E$14:$R$36,"emissions",'4.2_Resultados España'!AA$51:AA82)+DSUM('1.1_Instalaciones fijas'!$E$43:$L$58,"emissions",'4.2_Resultados España'!AA$51:AA82))-SUM(F$52:F81)</f>
        <v>0</v>
      </c>
      <c r="G82" s="165">
        <f>(DSUM('1.2_Vehículos y maquinaria'!$E$22:$S$44,"emissions",'4.2_Resultados España'!AA$51:AA82)+DSUM('1.2_Vehículos y maquinaria'!$E$50:$S$70,"emissions",'4.2_Resultados España'!AA$51:AA82)+DSUM('1.2_Vehículos y maquinaria'!$E$82:$S$92,"emissions",'4.2_Resultados España'!AA$51:AA82)+DSUM('1.2_Vehículos y maquinaria'!$E$99:$S$109,"emissions",'4.2_Resultados España'!AA$51:AA82))-SUM(G$52:G81)</f>
        <v>0</v>
      </c>
      <c r="H82" s="165">
        <f>(DSUM('1.4_Emisiones fugitivas'!$E$14:$O$36,"emissions",'4.2_Resultados España'!AA$51:AA82)+DSUM('1.4_Emisiones fugitivas'!$E$48:$N$58,"emissions",'4.2_Resultados España'!AA$51:AA82))-SUM(H$52:H81)</f>
        <v>0</v>
      </c>
      <c r="I82" s="605">
        <f>DSUM('1.3_Emisiones de proceso'!$E$17:$M$32,"emissions",'4.2_Resultados España'!AA$51:AA82)-SUM(I$52:I81)</f>
        <v>0</v>
      </c>
      <c r="J82" s="605"/>
      <c r="K82" s="606">
        <f t="shared" si="1"/>
        <v>0</v>
      </c>
      <c r="L82" s="606"/>
      <c r="M82" s="606"/>
      <c r="N82" s="165">
        <f>DSUM('2.2_Categoría 2 España'!$E$18:$J$40,"emissions",'4.2_Resultados España'!AA$51:AA82)-SUM(N$52:N81)</f>
        <v>0</v>
      </c>
      <c r="O82" s="165">
        <f>DSUM('2.2_Categoría 2 España'!$E$49:$K$69,"emissions",'4.2_Resultados España'!AA$51:AA82)-SUM(O$52:O81)</f>
        <v>0</v>
      </c>
      <c r="P82" s="165">
        <f>DSUM('2.2_Categoría 2 España'!$E$78:$J$98,"emissions",'4.2_Resultados España'!AA$51:AA82)-SUM(P$52:P81)</f>
        <v>0</v>
      </c>
      <c r="Q82" s="605">
        <f t="shared" si="2"/>
        <v>0</v>
      </c>
      <c r="R82" s="606"/>
      <c r="S82" s="606">
        <f t="shared" si="3"/>
        <v>0</v>
      </c>
      <c r="T82" s="606"/>
      <c r="U82" s="606"/>
      <c r="V82" s="47"/>
      <c r="W82" s="47"/>
      <c r="AA82" s="47" t="str">
        <f t="shared" si="0"/>
        <v>=</v>
      </c>
    </row>
    <row r="83" spans="1:27" x14ac:dyDescent="0.3">
      <c r="A83" s="108"/>
      <c r="B83" s="106"/>
      <c r="C83" s="47"/>
      <c r="D83" s="47"/>
      <c r="E83" s="107" t="str">
        <f>IF(Dades!C873="","",Dades!C873)</f>
        <v/>
      </c>
      <c r="F83" s="165">
        <f>(DSUM('1.1_Instalaciones fijas'!$E$14:$R$36,"emissions",'4.2_Resultados España'!AA$51:AA83)+DSUM('1.1_Instalaciones fijas'!$E$43:$L$58,"emissions",'4.2_Resultados España'!AA$51:AA83))-SUM(F$52:F82)</f>
        <v>0</v>
      </c>
      <c r="G83" s="165">
        <f>(DSUM('1.2_Vehículos y maquinaria'!$E$22:$S$44,"emissions",'4.2_Resultados España'!AA$51:AA83)+DSUM('1.2_Vehículos y maquinaria'!$E$50:$S$70,"emissions",'4.2_Resultados España'!AA$51:AA83)+DSUM('1.2_Vehículos y maquinaria'!$E$82:$S$92,"emissions",'4.2_Resultados España'!AA$51:AA83)+DSUM('1.2_Vehículos y maquinaria'!$E$99:$S$109,"emissions",'4.2_Resultados España'!AA$51:AA83))-SUM(G$52:G82)</f>
        <v>0</v>
      </c>
      <c r="H83" s="165">
        <f>(DSUM('1.4_Emisiones fugitivas'!$E$14:$O$36,"emissions",'4.2_Resultados España'!AA$51:AA83)+DSUM('1.4_Emisiones fugitivas'!$E$48:$N$58,"emissions",'4.2_Resultados España'!AA$51:AA83))-SUM(H$52:H82)</f>
        <v>0</v>
      </c>
      <c r="I83" s="605">
        <f>DSUM('1.3_Emisiones de proceso'!$E$17:$M$32,"emissions",'4.2_Resultados España'!AA$51:AA83)-SUM(I$52:I82)</f>
        <v>0</v>
      </c>
      <c r="J83" s="605"/>
      <c r="K83" s="606">
        <f t="shared" si="1"/>
        <v>0</v>
      </c>
      <c r="L83" s="606"/>
      <c r="M83" s="606"/>
      <c r="N83" s="165">
        <f>DSUM('2.2_Categoría 2 España'!$E$18:$J$40,"emissions",'4.2_Resultados España'!AA$51:AA83)-SUM(N$52:N82)</f>
        <v>0</v>
      </c>
      <c r="O83" s="165">
        <f>DSUM('2.2_Categoría 2 España'!$E$49:$K$69,"emissions",'4.2_Resultados España'!AA$51:AA83)-SUM(O$52:O82)</f>
        <v>0</v>
      </c>
      <c r="P83" s="165">
        <f>DSUM('2.2_Categoría 2 España'!$E$78:$J$98,"emissions",'4.2_Resultados España'!AA$51:AA83)-SUM(P$52:P82)</f>
        <v>0</v>
      </c>
      <c r="Q83" s="605">
        <f t="shared" si="2"/>
        <v>0</v>
      </c>
      <c r="R83" s="606"/>
      <c r="S83" s="606">
        <f t="shared" si="3"/>
        <v>0</v>
      </c>
      <c r="T83" s="606"/>
      <c r="U83" s="606"/>
      <c r="V83" s="47"/>
      <c r="W83" s="47"/>
      <c r="AA83" s="47" t="str">
        <f t="shared" si="0"/>
        <v>=</v>
      </c>
    </row>
    <row r="84" spans="1:27" x14ac:dyDescent="0.3">
      <c r="A84" s="108"/>
      <c r="B84" s="106"/>
      <c r="C84" s="47"/>
      <c r="D84" s="47"/>
      <c r="E84" s="107" t="str">
        <f>IF(Dades!C874="","",Dades!C874)</f>
        <v/>
      </c>
      <c r="F84" s="165">
        <f>(DSUM('1.1_Instalaciones fijas'!$E$14:$R$36,"emissions",'4.2_Resultados España'!AA$51:AA84)+DSUM('1.1_Instalaciones fijas'!$E$43:$L$58,"emissions",'4.2_Resultados España'!AA$51:AA84))-SUM(F$52:F83)</f>
        <v>0</v>
      </c>
      <c r="G84" s="165">
        <f>(DSUM('1.2_Vehículos y maquinaria'!$E$22:$S$44,"emissions",'4.2_Resultados España'!AA$51:AA84)+DSUM('1.2_Vehículos y maquinaria'!$E$50:$S$70,"emissions",'4.2_Resultados España'!AA$51:AA84)+DSUM('1.2_Vehículos y maquinaria'!$E$82:$S$92,"emissions",'4.2_Resultados España'!AA$51:AA84)+DSUM('1.2_Vehículos y maquinaria'!$E$99:$S$109,"emissions",'4.2_Resultados España'!AA$51:AA84))-SUM(G$52:G83)</f>
        <v>0</v>
      </c>
      <c r="H84" s="165">
        <f>(DSUM('1.4_Emisiones fugitivas'!$E$14:$O$36,"emissions",'4.2_Resultados España'!AA$51:AA84)+DSUM('1.4_Emisiones fugitivas'!$E$48:$N$58,"emissions",'4.2_Resultados España'!AA$51:AA84))-SUM(H$52:H83)</f>
        <v>0</v>
      </c>
      <c r="I84" s="605">
        <f>DSUM('1.3_Emisiones de proceso'!$E$17:$M$32,"emissions",'4.2_Resultados España'!AA$51:AA84)-SUM(I$52:I83)</f>
        <v>0</v>
      </c>
      <c r="J84" s="605"/>
      <c r="K84" s="606">
        <f t="shared" si="1"/>
        <v>0</v>
      </c>
      <c r="L84" s="606"/>
      <c r="M84" s="606"/>
      <c r="N84" s="165">
        <f>DSUM('2.2_Categoría 2 España'!$E$18:$J$40,"emissions",'4.2_Resultados España'!AA$51:AA84)-SUM(N$52:N83)</f>
        <v>0</v>
      </c>
      <c r="O84" s="165">
        <f>DSUM('2.2_Categoría 2 España'!$E$49:$K$69,"emissions",'4.2_Resultados España'!AA$51:AA84)-SUM(O$52:O83)</f>
        <v>0</v>
      </c>
      <c r="P84" s="165">
        <f>DSUM('2.2_Categoría 2 España'!$E$78:$J$98,"emissions",'4.2_Resultados España'!AA$51:AA84)-SUM(P$52:P83)</f>
        <v>0</v>
      </c>
      <c r="Q84" s="605">
        <f t="shared" si="2"/>
        <v>0</v>
      </c>
      <c r="R84" s="606"/>
      <c r="S84" s="606">
        <f t="shared" si="3"/>
        <v>0</v>
      </c>
      <c r="T84" s="606"/>
      <c r="U84" s="606"/>
      <c r="V84" s="47"/>
      <c r="W84" s="47"/>
      <c r="AA84" s="47" t="str">
        <f t="shared" si="0"/>
        <v>=</v>
      </c>
    </row>
    <row r="85" spans="1:27" x14ac:dyDescent="0.3">
      <c r="A85" s="108"/>
      <c r="B85" s="106"/>
      <c r="C85" s="47"/>
      <c r="D85" s="47"/>
      <c r="E85" s="107" t="str">
        <f>IF(Dades!C875="","",Dades!C875)</f>
        <v/>
      </c>
      <c r="F85" s="165">
        <f>(DSUM('1.1_Instalaciones fijas'!$E$14:$R$36,"emissions",'4.2_Resultados España'!AA$51:AA85)+DSUM('1.1_Instalaciones fijas'!$E$43:$L$58,"emissions",'4.2_Resultados España'!AA$51:AA85))-SUM(F$52:F84)</f>
        <v>0</v>
      </c>
      <c r="G85" s="165">
        <f>(DSUM('1.2_Vehículos y maquinaria'!$E$22:$S$44,"emissions",'4.2_Resultados España'!AA$51:AA85)+DSUM('1.2_Vehículos y maquinaria'!$E$50:$S$70,"emissions",'4.2_Resultados España'!AA$51:AA85)+DSUM('1.2_Vehículos y maquinaria'!$E$82:$S$92,"emissions",'4.2_Resultados España'!AA$51:AA85)+DSUM('1.2_Vehículos y maquinaria'!$E$99:$S$109,"emissions",'4.2_Resultados España'!AA$51:AA85))-SUM(G$52:G84)</f>
        <v>0</v>
      </c>
      <c r="H85" s="165">
        <f>(DSUM('1.4_Emisiones fugitivas'!$E$14:$O$36,"emissions",'4.2_Resultados España'!AA$51:AA85)+DSUM('1.4_Emisiones fugitivas'!$E$48:$N$58,"emissions",'4.2_Resultados España'!AA$51:AA85))-SUM(H$52:H84)</f>
        <v>0</v>
      </c>
      <c r="I85" s="605">
        <f>DSUM('1.3_Emisiones de proceso'!$E$17:$M$32,"emissions",'4.2_Resultados España'!AA$51:AA85)-SUM(I$52:I84)</f>
        <v>0</v>
      </c>
      <c r="J85" s="605"/>
      <c r="K85" s="606">
        <f t="shared" si="1"/>
        <v>0</v>
      </c>
      <c r="L85" s="606"/>
      <c r="M85" s="606"/>
      <c r="N85" s="165">
        <f>DSUM('2.2_Categoría 2 España'!$E$18:$J$40,"emissions",'4.2_Resultados España'!AA$51:AA85)-SUM(N$52:N84)</f>
        <v>0</v>
      </c>
      <c r="O85" s="165">
        <f>DSUM('2.2_Categoría 2 España'!$E$49:$K$69,"emissions",'4.2_Resultados España'!AA$51:AA85)-SUM(O$52:O84)</f>
        <v>0</v>
      </c>
      <c r="P85" s="165">
        <f>DSUM('2.2_Categoría 2 España'!$E$78:$J$98,"emissions",'4.2_Resultados España'!AA$51:AA85)-SUM(P$52:P84)</f>
        <v>0</v>
      </c>
      <c r="Q85" s="605">
        <f t="shared" si="2"/>
        <v>0</v>
      </c>
      <c r="R85" s="606"/>
      <c r="S85" s="606">
        <f t="shared" si="3"/>
        <v>0</v>
      </c>
      <c r="T85" s="606"/>
      <c r="U85" s="606"/>
      <c r="V85" s="47"/>
      <c r="W85" s="47"/>
      <c r="AA85" s="47" t="str">
        <f t="shared" si="0"/>
        <v>=</v>
      </c>
    </row>
    <row r="86" spans="1:27" x14ac:dyDescent="0.3">
      <c r="A86" s="108"/>
      <c r="B86" s="106"/>
      <c r="C86" s="47"/>
      <c r="D86" s="47"/>
      <c r="E86" s="107" t="str">
        <f>IF(Dades!C876="","",Dades!C876)</f>
        <v/>
      </c>
      <c r="F86" s="165">
        <f>(DSUM('1.1_Instalaciones fijas'!$E$14:$R$36,"emissions",'4.2_Resultados España'!AA$51:AA86)+DSUM('1.1_Instalaciones fijas'!$E$43:$L$58,"emissions",'4.2_Resultados España'!AA$51:AA86))-SUM(F$52:F85)</f>
        <v>0</v>
      </c>
      <c r="G86" s="165">
        <f>(DSUM('1.2_Vehículos y maquinaria'!$E$22:$S$44,"emissions",'4.2_Resultados España'!AA$51:AA86)+DSUM('1.2_Vehículos y maquinaria'!$E$50:$S$70,"emissions",'4.2_Resultados España'!AA$51:AA86)+DSUM('1.2_Vehículos y maquinaria'!$E$82:$S$92,"emissions",'4.2_Resultados España'!AA$51:AA86)+DSUM('1.2_Vehículos y maquinaria'!$E$99:$S$109,"emissions",'4.2_Resultados España'!AA$51:AA86))-SUM(G$52:G85)</f>
        <v>0</v>
      </c>
      <c r="H86" s="165">
        <f>(DSUM('1.4_Emisiones fugitivas'!$E$14:$O$36,"emissions",'4.2_Resultados España'!AA$51:AA86)+DSUM('1.4_Emisiones fugitivas'!$E$48:$N$58,"emissions",'4.2_Resultados España'!AA$51:AA86))-SUM(H$52:H85)</f>
        <v>0</v>
      </c>
      <c r="I86" s="605">
        <f>DSUM('1.3_Emisiones de proceso'!$E$17:$M$32,"emissions",'4.2_Resultados España'!AA$51:AA86)-SUM(I$52:I85)</f>
        <v>0</v>
      </c>
      <c r="J86" s="605"/>
      <c r="K86" s="606">
        <f t="shared" si="1"/>
        <v>0</v>
      </c>
      <c r="L86" s="606"/>
      <c r="M86" s="606"/>
      <c r="N86" s="165">
        <f>DSUM('2.2_Categoría 2 España'!$E$18:$J$40,"emissions",'4.2_Resultados España'!AA$51:AA86)-SUM(N$52:N85)</f>
        <v>0</v>
      </c>
      <c r="O86" s="165">
        <f>DSUM('2.2_Categoría 2 España'!$E$49:$K$69,"emissions",'4.2_Resultados España'!AA$51:AA86)-SUM(O$52:O85)</f>
        <v>0</v>
      </c>
      <c r="P86" s="165">
        <f>DSUM('2.2_Categoría 2 España'!$E$78:$J$98,"emissions",'4.2_Resultados España'!AA$51:AA86)-SUM(P$52:P85)</f>
        <v>0</v>
      </c>
      <c r="Q86" s="605">
        <f t="shared" si="2"/>
        <v>0</v>
      </c>
      <c r="R86" s="606"/>
      <c r="S86" s="606">
        <f t="shared" si="3"/>
        <v>0</v>
      </c>
      <c r="T86" s="606"/>
      <c r="U86" s="606"/>
      <c r="V86" s="47"/>
      <c r="W86" s="47"/>
      <c r="AA86" s="47" t="str">
        <f t="shared" si="0"/>
        <v>=</v>
      </c>
    </row>
    <row r="87" spans="1:27" x14ac:dyDescent="0.3">
      <c r="A87" s="108"/>
      <c r="B87" s="106"/>
      <c r="C87" s="47"/>
      <c r="D87" s="47"/>
      <c r="E87" s="107" t="str">
        <f>IF(Dades!C877="","",Dades!C877)</f>
        <v/>
      </c>
      <c r="F87" s="165">
        <f>(DSUM('1.1_Instalaciones fijas'!$E$14:$R$36,"emissions",'4.2_Resultados España'!AA$51:AA87)+DSUM('1.1_Instalaciones fijas'!$E$43:$L$58,"emissions",'4.2_Resultados España'!AA$51:AA87))-SUM(F$52:F86)</f>
        <v>0</v>
      </c>
      <c r="G87" s="165">
        <f>(DSUM('1.2_Vehículos y maquinaria'!$E$22:$S$44,"emissions",'4.2_Resultados España'!AA$51:AA87)+DSUM('1.2_Vehículos y maquinaria'!$E$50:$S$70,"emissions",'4.2_Resultados España'!AA$51:AA87)+DSUM('1.2_Vehículos y maquinaria'!$E$82:$S$92,"emissions",'4.2_Resultados España'!AA$51:AA87)+DSUM('1.2_Vehículos y maquinaria'!$E$99:$S$109,"emissions",'4.2_Resultados España'!AA$51:AA87))-SUM(G$52:G86)</f>
        <v>0</v>
      </c>
      <c r="H87" s="165">
        <f>(DSUM('1.4_Emisiones fugitivas'!$E$14:$O$36,"emissions",'4.2_Resultados España'!AA$51:AA87)+DSUM('1.4_Emisiones fugitivas'!$E$48:$N$58,"emissions",'4.2_Resultados España'!AA$51:AA87))-SUM(H$52:H86)</f>
        <v>0</v>
      </c>
      <c r="I87" s="605">
        <f>DSUM('1.3_Emisiones de proceso'!$E$17:$M$32,"emissions",'4.2_Resultados España'!AA$51:AA87)-SUM(I$52:I86)</f>
        <v>0</v>
      </c>
      <c r="J87" s="605"/>
      <c r="K87" s="606">
        <f t="shared" si="1"/>
        <v>0</v>
      </c>
      <c r="L87" s="606"/>
      <c r="M87" s="606"/>
      <c r="N87" s="165">
        <f>DSUM('2.2_Categoría 2 España'!$E$18:$J$40,"emissions",'4.2_Resultados España'!AA$51:AA87)-SUM(N$52:N86)</f>
        <v>0</v>
      </c>
      <c r="O87" s="165">
        <f>DSUM('2.2_Categoría 2 España'!$E$49:$K$69,"emissions",'4.2_Resultados España'!AA$51:AA87)-SUM(O$52:O86)</f>
        <v>0</v>
      </c>
      <c r="P87" s="165">
        <f>DSUM('2.2_Categoría 2 España'!$E$78:$J$98,"emissions",'4.2_Resultados España'!AA$51:AA87)-SUM(P$52:P86)</f>
        <v>0</v>
      </c>
      <c r="Q87" s="605">
        <f t="shared" si="2"/>
        <v>0</v>
      </c>
      <c r="R87" s="606"/>
      <c r="S87" s="606">
        <f t="shared" si="3"/>
        <v>0</v>
      </c>
      <c r="T87" s="606"/>
      <c r="U87" s="606"/>
      <c r="V87" s="47"/>
      <c r="W87" s="47"/>
      <c r="AA87" s="47" t="str">
        <f t="shared" si="0"/>
        <v>=</v>
      </c>
    </row>
    <row r="88" spans="1:27" ht="16.5" customHeight="1" x14ac:dyDescent="0.3">
      <c r="A88" s="108"/>
      <c r="B88" s="106"/>
      <c r="C88" s="47"/>
      <c r="D88" s="47"/>
      <c r="E88" s="107" t="str">
        <f>IF(Dades!C878="","",Dades!C878)</f>
        <v/>
      </c>
      <c r="F88" s="165">
        <f>(DSUM('1.1_Instalaciones fijas'!$E$14:$R$36,"emissions",'4.2_Resultados España'!AA$51:AA88)+DSUM('1.1_Instalaciones fijas'!$E$43:$L$58,"emissions",'4.2_Resultados España'!AA$51:AA88))-SUM(F$52:F87)</f>
        <v>0</v>
      </c>
      <c r="G88" s="165">
        <f>(DSUM('1.2_Vehículos y maquinaria'!$E$22:$S$44,"emissions",'4.2_Resultados España'!AA$51:AA88)+DSUM('1.2_Vehículos y maquinaria'!$E$50:$S$70,"emissions",'4.2_Resultados España'!AA$51:AA88)+DSUM('1.2_Vehículos y maquinaria'!$E$82:$S$92,"emissions",'4.2_Resultados España'!AA$51:AA88)+DSUM('1.2_Vehículos y maquinaria'!$E$99:$S$109,"emissions",'4.2_Resultados España'!AA$51:AA88))-SUM(G$52:G87)</f>
        <v>0</v>
      </c>
      <c r="H88" s="165">
        <f>(DSUM('1.4_Emisiones fugitivas'!$E$14:$O$36,"emissions",'4.2_Resultados España'!AA$51:AA88)+DSUM('1.4_Emisiones fugitivas'!$E$48:$N$58,"emissions",'4.2_Resultados España'!AA$51:AA88))-SUM(H$52:H87)</f>
        <v>0</v>
      </c>
      <c r="I88" s="605">
        <f>DSUM('1.3_Emisiones de proceso'!$E$17:$M$32,"emissions",'4.2_Resultados España'!AA$51:AA88)-SUM(I$52:I87)</f>
        <v>0</v>
      </c>
      <c r="J88" s="605"/>
      <c r="K88" s="606">
        <f t="shared" si="1"/>
        <v>0</v>
      </c>
      <c r="L88" s="606"/>
      <c r="M88" s="606"/>
      <c r="N88" s="165">
        <f>DSUM('2.2_Categoría 2 España'!$E$18:$J$40,"emissions",'4.2_Resultados España'!AA$51:AA88)-SUM(N$52:N87)</f>
        <v>0</v>
      </c>
      <c r="O88" s="165">
        <f>DSUM('2.2_Categoría 2 España'!$E$49:$K$69,"emissions",'4.2_Resultados España'!AA$51:AA88)-SUM(O$52:O87)</f>
        <v>0</v>
      </c>
      <c r="P88" s="165">
        <f>DSUM('2.2_Categoría 2 España'!$E$78:$J$98,"emissions",'4.2_Resultados España'!AA$51:AA88)-SUM(P$52:P87)</f>
        <v>0</v>
      </c>
      <c r="Q88" s="605">
        <f t="shared" si="2"/>
        <v>0</v>
      </c>
      <c r="R88" s="606"/>
      <c r="S88" s="606">
        <f t="shared" si="3"/>
        <v>0</v>
      </c>
      <c r="T88" s="606"/>
      <c r="U88" s="606"/>
      <c r="V88" s="47"/>
      <c r="W88" s="47"/>
      <c r="AA88" s="47" t="str">
        <f t="shared" si="0"/>
        <v>=</v>
      </c>
    </row>
    <row r="89" spans="1:27" ht="16.5" customHeight="1" x14ac:dyDescent="0.3">
      <c r="A89" s="108"/>
      <c r="B89" s="106"/>
      <c r="C89" s="47"/>
      <c r="D89" s="47"/>
      <c r="E89" s="107" t="str">
        <f>IF(Dades!C879="","",Dades!C879)</f>
        <v/>
      </c>
      <c r="F89" s="165">
        <f>(DSUM('1.1_Instalaciones fijas'!$E$14:$R$36,"emissions",'4.2_Resultados España'!AA$51:AA89)+DSUM('1.1_Instalaciones fijas'!$E$43:$L$58,"emissions",'4.2_Resultados España'!AA$51:AA89))-SUM(F$52:F88)</f>
        <v>0</v>
      </c>
      <c r="G89" s="165">
        <f>(DSUM('1.2_Vehículos y maquinaria'!$E$22:$S$44,"emissions",'4.2_Resultados España'!AA$51:AA89)+DSUM('1.2_Vehículos y maquinaria'!$E$50:$S$70,"emissions",'4.2_Resultados España'!AA$51:AA89)+DSUM('1.2_Vehículos y maquinaria'!$E$82:$S$92,"emissions",'4.2_Resultados España'!AA$51:AA89)+DSUM('1.2_Vehículos y maquinaria'!$E$99:$S$109,"emissions",'4.2_Resultados España'!AA$51:AA89))-SUM(G$52:G88)</f>
        <v>0</v>
      </c>
      <c r="H89" s="165">
        <f>(DSUM('1.4_Emisiones fugitivas'!$E$14:$O$36,"emissions",'4.2_Resultados España'!AA$51:AA89)+DSUM('1.4_Emisiones fugitivas'!$E$48:$N$58,"emissions",'4.2_Resultados España'!AA$51:AA89))-SUM(H$52:H88)</f>
        <v>0</v>
      </c>
      <c r="I89" s="605">
        <f>DSUM('1.3_Emisiones de proceso'!$E$17:$M$32,"emissions",'4.2_Resultados España'!AA$51:AA89)-SUM(I$52:I88)</f>
        <v>0</v>
      </c>
      <c r="J89" s="605"/>
      <c r="K89" s="606">
        <f t="shared" si="1"/>
        <v>0</v>
      </c>
      <c r="L89" s="606"/>
      <c r="M89" s="606"/>
      <c r="N89" s="165">
        <f>DSUM('2.2_Categoría 2 España'!$E$18:$J$40,"emissions",'4.2_Resultados España'!AA$51:AA89)-SUM(N$52:N88)</f>
        <v>0</v>
      </c>
      <c r="O89" s="165">
        <f>DSUM('2.2_Categoría 2 España'!$E$49:$K$69,"emissions",'4.2_Resultados España'!AA$51:AA89)-SUM(O$52:O88)</f>
        <v>0</v>
      </c>
      <c r="P89" s="165">
        <f>DSUM('2.2_Categoría 2 España'!$E$78:$J$98,"emissions",'4.2_Resultados España'!AA$51:AA89)-SUM(P$52:P88)</f>
        <v>0</v>
      </c>
      <c r="Q89" s="605">
        <f t="shared" si="2"/>
        <v>0</v>
      </c>
      <c r="R89" s="606"/>
      <c r="S89" s="606">
        <f t="shared" si="3"/>
        <v>0</v>
      </c>
      <c r="T89" s="606"/>
      <c r="U89" s="606"/>
      <c r="V89" s="47"/>
      <c r="W89" s="47"/>
      <c r="AA89" s="47" t="str">
        <f t="shared" si="0"/>
        <v>=</v>
      </c>
    </row>
    <row r="90" spans="1:27" ht="16.5" customHeight="1" x14ac:dyDescent="0.3">
      <c r="A90" s="108"/>
      <c r="B90" s="106"/>
      <c r="C90" s="47"/>
      <c r="D90" s="47"/>
      <c r="E90" s="107" t="str">
        <f>IF(Dades!C880="","",Dades!C880)</f>
        <v/>
      </c>
      <c r="F90" s="165">
        <f>(DSUM('1.1_Instalaciones fijas'!$E$14:$R$36,"emissions",'4.2_Resultados España'!AA$51:AA90)+DSUM('1.1_Instalaciones fijas'!$E$43:$L$58,"emissions",'4.2_Resultados España'!AA$51:AA90))-SUM(F$52:F89)</f>
        <v>0</v>
      </c>
      <c r="G90" s="165">
        <f>(DSUM('1.2_Vehículos y maquinaria'!$E$22:$S$44,"emissions",'4.2_Resultados España'!AA$51:AA90)+DSUM('1.2_Vehículos y maquinaria'!$E$50:$S$70,"emissions",'4.2_Resultados España'!AA$51:AA90)+DSUM('1.2_Vehículos y maquinaria'!$E$82:$S$92,"emissions",'4.2_Resultados España'!AA$51:AA90)+DSUM('1.2_Vehículos y maquinaria'!$E$99:$S$109,"emissions",'4.2_Resultados España'!AA$51:AA90))-SUM(G$52:G89)</f>
        <v>0</v>
      </c>
      <c r="H90" s="165">
        <f>(DSUM('1.4_Emisiones fugitivas'!$E$14:$O$36,"emissions",'4.2_Resultados España'!AA$51:AA90)+DSUM('1.4_Emisiones fugitivas'!$E$48:$N$58,"emissions",'4.2_Resultados España'!AA$51:AA90))-SUM(H$52:H89)</f>
        <v>0</v>
      </c>
      <c r="I90" s="605">
        <f>DSUM('1.3_Emisiones de proceso'!$E$17:$M$32,"emissions",'4.2_Resultados España'!AA$51:AA90)-SUM(I$52:I89)</f>
        <v>0</v>
      </c>
      <c r="J90" s="605"/>
      <c r="K90" s="606">
        <f t="shared" si="1"/>
        <v>0</v>
      </c>
      <c r="L90" s="606"/>
      <c r="M90" s="606"/>
      <c r="N90" s="165">
        <f>DSUM('2.2_Categoría 2 España'!$E$18:$J$40,"emissions",'4.2_Resultados España'!AA$51:AA90)-SUM(N$52:N89)</f>
        <v>0</v>
      </c>
      <c r="O90" s="165">
        <f>DSUM('2.2_Categoría 2 España'!$E$49:$K$69,"emissions",'4.2_Resultados España'!AA$51:AA90)-SUM(O$52:O89)</f>
        <v>0</v>
      </c>
      <c r="P90" s="165">
        <f>DSUM('2.2_Categoría 2 España'!$E$78:$J$98,"emissions",'4.2_Resultados España'!AA$51:AA90)-SUM(P$52:P89)</f>
        <v>0</v>
      </c>
      <c r="Q90" s="605">
        <f t="shared" si="2"/>
        <v>0</v>
      </c>
      <c r="R90" s="606"/>
      <c r="S90" s="606">
        <f t="shared" si="3"/>
        <v>0</v>
      </c>
      <c r="T90" s="606"/>
      <c r="U90" s="606"/>
      <c r="V90" s="47"/>
      <c r="W90" s="47"/>
      <c r="AA90" s="47" t="str">
        <f t="shared" si="0"/>
        <v>=</v>
      </c>
    </row>
    <row r="91" spans="1:27" ht="16.5" customHeight="1" x14ac:dyDescent="0.3">
      <c r="A91" s="108"/>
      <c r="B91" s="106"/>
      <c r="C91" s="47"/>
      <c r="D91" s="47"/>
      <c r="E91" s="107" t="str">
        <f>IF(Dades!C881="","",Dades!C881)</f>
        <v/>
      </c>
      <c r="F91" s="165">
        <f>(DSUM('1.1_Instalaciones fijas'!$E$14:$R$36,"emissions",'4.2_Resultados España'!AA$51:AA91)+DSUM('1.1_Instalaciones fijas'!$E$43:$L$58,"emissions",'4.2_Resultados España'!AA$51:AA91))-SUM(F$52:F90)</f>
        <v>0</v>
      </c>
      <c r="G91" s="165">
        <f>(DSUM('1.2_Vehículos y maquinaria'!$E$22:$S$44,"emissions",'4.2_Resultados España'!AA$51:AA91)+DSUM('1.2_Vehículos y maquinaria'!$E$50:$S$70,"emissions",'4.2_Resultados España'!AA$51:AA91)+DSUM('1.2_Vehículos y maquinaria'!$E$82:$S$92,"emissions",'4.2_Resultados España'!AA$51:AA91)+DSUM('1.2_Vehículos y maquinaria'!$E$99:$S$109,"emissions",'4.2_Resultados España'!AA$51:AA91))-SUM(G$52:G90)</f>
        <v>0</v>
      </c>
      <c r="H91" s="165">
        <f>(DSUM('1.4_Emisiones fugitivas'!$E$14:$O$36,"emissions",'4.2_Resultados España'!AA$51:AA91)+DSUM('1.4_Emisiones fugitivas'!$E$48:$N$58,"emissions",'4.2_Resultados España'!AA$51:AA91))-SUM(H$52:H90)</f>
        <v>0</v>
      </c>
      <c r="I91" s="605">
        <f>DSUM('1.3_Emisiones de proceso'!$E$17:$M$32,"emissions",'4.2_Resultados España'!AA$51:AA91)-SUM(I$52:I90)</f>
        <v>0</v>
      </c>
      <c r="J91" s="605"/>
      <c r="K91" s="606">
        <f t="shared" si="1"/>
        <v>0</v>
      </c>
      <c r="L91" s="606"/>
      <c r="M91" s="606"/>
      <c r="N91" s="165">
        <f>DSUM('2.2_Categoría 2 España'!$E$18:$J$40,"emissions",'4.2_Resultados España'!AA$51:AA91)-SUM(N$52:N90)</f>
        <v>0</v>
      </c>
      <c r="O91" s="165">
        <f>DSUM('2.2_Categoría 2 España'!$E$49:$K$69,"emissions",'4.2_Resultados España'!AA$51:AA91)-SUM(O$52:O90)</f>
        <v>0</v>
      </c>
      <c r="P91" s="165">
        <f>DSUM('2.2_Categoría 2 España'!$E$78:$J$98,"emissions",'4.2_Resultados España'!AA$51:AA91)-SUM(P$52:P90)</f>
        <v>0</v>
      </c>
      <c r="Q91" s="605">
        <f t="shared" si="2"/>
        <v>0</v>
      </c>
      <c r="R91" s="606"/>
      <c r="S91" s="606">
        <f t="shared" si="3"/>
        <v>0</v>
      </c>
      <c r="T91" s="606"/>
      <c r="U91" s="606"/>
      <c r="V91" s="47"/>
      <c r="W91" s="47"/>
      <c r="AA91" s="47" t="str">
        <f t="shared" si="0"/>
        <v>=</v>
      </c>
    </row>
    <row r="92" spans="1:27" ht="16.5" customHeight="1" x14ac:dyDescent="0.3">
      <c r="A92" s="108"/>
      <c r="B92" s="106"/>
      <c r="C92" s="47"/>
      <c r="D92" s="47"/>
      <c r="E92" s="107" t="str">
        <f>IF(Dades!C882="","",Dades!C882)</f>
        <v/>
      </c>
      <c r="F92" s="165">
        <f>(DSUM('1.1_Instalaciones fijas'!$E$14:$R$36,"emissions",'4.2_Resultados España'!AA$51:AA92)+DSUM('1.1_Instalaciones fijas'!$E$43:$L$58,"emissions",'4.2_Resultados España'!AA$51:AA92))-SUM(F$52:F91)</f>
        <v>0</v>
      </c>
      <c r="G92" s="165">
        <f>(DSUM('1.2_Vehículos y maquinaria'!$E$22:$S$44,"emissions",'4.2_Resultados España'!AA$51:AA92)+DSUM('1.2_Vehículos y maquinaria'!$E$50:$S$70,"emissions",'4.2_Resultados España'!AA$51:AA92)+DSUM('1.2_Vehículos y maquinaria'!$E$82:$S$92,"emissions",'4.2_Resultados España'!AA$51:AA92)+DSUM('1.2_Vehículos y maquinaria'!$E$99:$S$109,"emissions",'4.2_Resultados España'!AA$51:AA92))-SUM(G$52:G91)</f>
        <v>0</v>
      </c>
      <c r="H92" s="165">
        <f>(DSUM('1.4_Emisiones fugitivas'!$E$14:$O$36,"emissions",'4.2_Resultados España'!AA$51:AA92)+DSUM('1.4_Emisiones fugitivas'!$E$48:$N$58,"emissions",'4.2_Resultados España'!AA$51:AA92))-SUM(H$52:H91)</f>
        <v>0</v>
      </c>
      <c r="I92" s="605">
        <f>DSUM('1.3_Emisiones de proceso'!$E$17:$M$32,"emissions",'4.2_Resultados España'!AA$51:AA92)-SUM(I$52:I91)</f>
        <v>0</v>
      </c>
      <c r="J92" s="605"/>
      <c r="K92" s="606">
        <f t="shared" si="1"/>
        <v>0</v>
      </c>
      <c r="L92" s="606"/>
      <c r="M92" s="606"/>
      <c r="N92" s="165">
        <f>DSUM('2.2_Categoría 2 España'!$E$18:$J$40,"emissions",'4.2_Resultados España'!AA$51:AA92)-SUM(N$52:N91)</f>
        <v>0</v>
      </c>
      <c r="O92" s="165">
        <f>DSUM('2.2_Categoría 2 España'!$E$49:$K$69,"emissions",'4.2_Resultados España'!AA$51:AA92)-SUM(O$52:O91)</f>
        <v>0</v>
      </c>
      <c r="P92" s="165">
        <f>DSUM('2.2_Categoría 2 España'!$E$78:$J$98,"emissions",'4.2_Resultados España'!AA$51:AA92)-SUM(P$52:P91)</f>
        <v>0</v>
      </c>
      <c r="Q92" s="605">
        <f t="shared" si="2"/>
        <v>0</v>
      </c>
      <c r="R92" s="606"/>
      <c r="S92" s="606">
        <f t="shared" si="3"/>
        <v>0</v>
      </c>
      <c r="T92" s="606"/>
      <c r="U92" s="606"/>
      <c r="V92" s="47"/>
      <c r="W92" s="47"/>
      <c r="AA92" s="47" t="str">
        <f t="shared" si="0"/>
        <v>=</v>
      </c>
    </row>
    <row r="93" spans="1:27" x14ac:dyDescent="0.3">
      <c r="A93" s="108"/>
      <c r="B93" s="106"/>
      <c r="C93" s="47"/>
      <c r="D93" s="47"/>
      <c r="E93" s="107" t="str">
        <f>IF(Dades!C883="","",Dades!C883)</f>
        <v/>
      </c>
      <c r="F93" s="165">
        <f>(DSUM('1.1_Instalaciones fijas'!$E$14:$R$36,"emissions",'4.2_Resultados España'!AA$51:AA93)+DSUM('1.1_Instalaciones fijas'!$E$43:$L$58,"emissions",'4.2_Resultados España'!AA$51:AA93))-SUM(F$52:F92)</f>
        <v>0</v>
      </c>
      <c r="G93" s="165">
        <f>(DSUM('1.2_Vehículos y maquinaria'!$E$22:$S$44,"emissions",'4.2_Resultados España'!AA$51:AA93)+DSUM('1.2_Vehículos y maquinaria'!$E$50:$S$70,"emissions",'4.2_Resultados España'!AA$51:AA93)+DSUM('1.2_Vehículos y maquinaria'!$E$82:$S$92,"emissions",'4.2_Resultados España'!AA$51:AA93)+DSUM('1.2_Vehículos y maquinaria'!$E$99:$S$109,"emissions",'4.2_Resultados España'!AA$51:AA93))-SUM(G$52:G92)</f>
        <v>0</v>
      </c>
      <c r="H93" s="165">
        <f>(DSUM('1.4_Emisiones fugitivas'!$E$14:$O$36,"emissions",'4.2_Resultados España'!AA$51:AA93)+DSUM('1.4_Emisiones fugitivas'!$E$48:$N$58,"emissions",'4.2_Resultados España'!AA$51:AA93))-SUM(H$52:H92)</f>
        <v>0</v>
      </c>
      <c r="I93" s="605">
        <f>DSUM('1.3_Emisiones de proceso'!$E$17:$M$32,"emissions",'4.2_Resultados España'!AA$51:AA93)-SUM(I$52:I92)</f>
        <v>0</v>
      </c>
      <c r="J93" s="605"/>
      <c r="K93" s="606">
        <f t="shared" si="1"/>
        <v>0</v>
      </c>
      <c r="L93" s="606"/>
      <c r="M93" s="606"/>
      <c r="N93" s="165">
        <f>DSUM('2.2_Categoría 2 España'!$E$18:$J$40,"emissions",'4.2_Resultados España'!AA$51:AA93)-SUM(N$52:N92)</f>
        <v>0</v>
      </c>
      <c r="O93" s="165">
        <f>DSUM('2.2_Categoría 2 España'!$E$49:$K$69,"emissions",'4.2_Resultados España'!AA$51:AA93)-SUM(O$52:O92)</f>
        <v>0</v>
      </c>
      <c r="P93" s="165">
        <f>DSUM('2.2_Categoría 2 España'!$E$78:$J$98,"emissions",'4.2_Resultados España'!AA$51:AA93)-SUM(P$52:P92)</f>
        <v>0</v>
      </c>
      <c r="Q93" s="605">
        <f t="shared" si="2"/>
        <v>0</v>
      </c>
      <c r="R93" s="606"/>
      <c r="S93" s="606">
        <f t="shared" si="3"/>
        <v>0</v>
      </c>
      <c r="T93" s="606"/>
      <c r="U93" s="606"/>
      <c r="V93" s="47"/>
      <c r="W93" s="47"/>
      <c r="AA93" s="47" t="str">
        <f t="shared" si="0"/>
        <v>=</v>
      </c>
    </row>
    <row r="94" spans="1:27" ht="16.5" customHeight="1" x14ac:dyDescent="0.3">
      <c r="A94" s="108"/>
      <c r="B94" s="106"/>
      <c r="C94" s="47"/>
      <c r="D94" s="47"/>
      <c r="E94" s="107" t="str">
        <f>IF(Dades!C884="","",Dades!C884)</f>
        <v/>
      </c>
      <c r="F94" s="165">
        <f>(DSUM('1.1_Instalaciones fijas'!$E$14:$R$36,"emissions",'4.2_Resultados España'!AA$51:AA94)+DSUM('1.1_Instalaciones fijas'!$E$43:$L$58,"emissions",'4.2_Resultados España'!AA$51:AA94))-SUM(F$52:F93)</f>
        <v>0</v>
      </c>
      <c r="G94" s="165">
        <f>(DSUM('1.2_Vehículos y maquinaria'!$E$22:$S$44,"emissions",'4.2_Resultados España'!AA$51:AA94)+DSUM('1.2_Vehículos y maquinaria'!$E$50:$S$70,"emissions",'4.2_Resultados España'!AA$51:AA94)+DSUM('1.2_Vehículos y maquinaria'!$E$82:$S$92,"emissions",'4.2_Resultados España'!AA$51:AA94)+DSUM('1.2_Vehículos y maquinaria'!$E$99:$S$109,"emissions",'4.2_Resultados España'!AA$51:AA94))-SUM(G$52:G93)</f>
        <v>0</v>
      </c>
      <c r="H94" s="165">
        <f>(DSUM('1.4_Emisiones fugitivas'!$E$14:$O$36,"emissions",'4.2_Resultados España'!AA$51:AA94)+DSUM('1.4_Emisiones fugitivas'!$E$48:$N$58,"emissions",'4.2_Resultados España'!AA$51:AA94))-SUM(H$52:H93)</f>
        <v>0</v>
      </c>
      <c r="I94" s="605">
        <f>DSUM('1.3_Emisiones de proceso'!$E$17:$M$32,"emissions",'4.2_Resultados España'!AA$51:AA94)-SUM(I$52:I93)</f>
        <v>0</v>
      </c>
      <c r="J94" s="605"/>
      <c r="K94" s="606">
        <f t="shared" si="1"/>
        <v>0</v>
      </c>
      <c r="L94" s="606"/>
      <c r="M94" s="606"/>
      <c r="N94" s="165">
        <f>DSUM('2.2_Categoría 2 España'!$E$18:$J$40,"emissions",'4.2_Resultados España'!AA$51:AA94)-SUM(N$52:N93)</f>
        <v>0</v>
      </c>
      <c r="O94" s="165">
        <f>DSUM('2.2_Categoría 2 España'!$E$49:$K$69,"emissions",'4.2_Resultados España'!AA$51:AA94)-SUM(O$52:O93)</f>
        <v>0</v>
      </c>
      <c r="P94" s="165">
        <f>DSUM('2.2_Categoría 2 España'!$E$78:$J$98,"emissions",'4.2_Resultados España'!AA$51:AA94)-SUM(P$52:P93)</f>
        <v>0</v>
      </c>
      <c r="Q94" s="605">
        <f t="shared" si="2"/>
        <v>0</v>
      </c>
      <c r="R94" s="606"/>
      <c r="S94" s="606">
        <f t="shared" si="3"/>
        <v>0</v>
      </c>
      <c r="T94" s="606"/>
      <c r="U94" s="606"/>
      <c r="V94" s="47"/>
      <c r="W94" s="47"/>
      <c r="AA94" s="47" t="str">
        <f t="shared" si="0"/>
        <v>=</v>
      </c>
    </row>
    <row r="95" spans="1:27" x14ac:dyDescent="0.3">
      <c r="A95" s="108"/>
      <c r="B95" s="106"/>
      <c r="C95" s="47"/>
      <c r="D95" s="47"/>
      <c r="E95" s="107" t="str">
        <f>IF(Dades!C885="","",Dades!C885)</f>
        <v/>
      </c>
      <c r="F95" s="165">
        <f>(DSUM('1.1_Instalaciones fijas'!$E$14:$R$36,"emissions",'4.2_Resultados España'!AA$51:AA95)+DSUM('1.1_Instalaciones fijas'!$E$43:$L$58,"emissions",'4.2_Resultados España'!AA$51:AA95))-SUM(F$52:F94)</f>
        <v>0</v>
      </c>
      <c r="G95" s="165">
        <f>(DSUM('1.2_Vehículos y maquinaria'!$E$22:$S$44,"emissions",'4.2_Resultados España'!AA$51:AA95)+DSUM('1.2_Vehículos y maquinaria'!$E$50:$S$70,"emissions",'4.2_Resultados España'!AA$51:AA95)+DSUM('1.2_Vehículos y maquinaria'!$E$82:$S$92,"emissions",'4.2_Resultados España'!AA$51:AA95)+DSUM('1.2_Vehículos y maquinaria'!$E$99:$S$109,"emissions",'4.2_Resultados España'!AA$51:AA95))-SUM(G$52:G94)</f>
        <v>0</v>
      </c>
      <c r="H95" s="165">
        <f>(DSUM('1.4_Emisiones fugitivas'!$E$14:$O$36,"emissions",'4.2_Resultados España'!AA$51:AA95)+DSUM('1.4_Emisiones fugitivas'!$E$48:$N$58,"emissions",'4.2_Resultados España'!AA$51:AA95))-SUM(H$52:H94)</f>
        <v>0</v>
      </c>
      <c r="I95" s="605">
        <f>DSUM('1.3_Emisiones de proceso'!$E$17:$M$32,"emissions",'4.2_Resultados España'!AA$51:AA95)-SUM(I$52:I94)</f>
        <v>0</v>
      </c>
      <c r="J95" s="605"/>
      <c r="K95" s="606">
        <f t="shared" si="1"/>
        <v>0</v>
      </c>
      <c r="L95" s="606"/>
      <c r="M95" s="606"/>
      <c r="N95" s="165">
        <f>DSUM('2.2_Categoría 2 España'!$E$18:$J$40,"emissions",'4.2_Resultados España'!AA$51:AA95)-SUM(N$52:N94)</f>
        <v>0</v>
      </c>
      <c r="O95" s="165">
        <f>DSUM('2.2_Categoría 2 España'!$E$49:$K$69,"emissions",'4.2_Resultados España'!AA$51:AA95)-SUM(O$52:O94)</f>
        <v>0</v>
      </c>
      <c r="P95" s="165">
        <f>DSUM('2.2_Categoría 2 España'!$E$78:$J$98,"emissions",'4.2_Resultados España'!AA$51:AA95)-SUM(P$52:P94)</f>
        <v>0</v>
      </c>
      <c r="Q95" s="605">
        <f t="shared" si="2"/>
        <v>0</v>
      </c>
      <c r="R95" s="606"/>
      <c r="S95" s="606">
        <f t="shared" si="3"/>
        <v>0</v>
      </c>
      <c r="T95" s="606"/>
      <c r="U95" s="606"/>
      <c r="V95" s="47"/>
      <c r="W95" s="47"/>
      <c r="AA95" s="47" t="str">
        <f t="shared" si="0"/>
        <v>=</v>
      </c>
    </row>
    <row r="96" spans="1:27" x14ac:dyDescent="0.3">
      <c r="A96" s="108"/>
      <c r="B96" s="106"/>
      <c r="C96" s="47"/>
      <c r="D96" s="47"/>
      <c r="E96" s="107" t="str">
        <f>IF(Dades!C886="","",Dades!C886)</f>
        <v/>
      </c>
      <c r="F96" s="165">
        <f>(DSUM('1.1_Instalaciones fijas'!$E$14:$R$36,"emissions",'4.2_Resultados España'!AA$51:AA96)+DSUM('1.1_Instalaciones fijas'!$E$43:$L$58,"emissions",'4.2_Resultados España'!AA$51:AA96))-SUM(F$52:F95)</f>
        <v>0</v>
      </c>
      <c r="G96" s="165">
        <f>(DSUM('1.2_Vehículos y maquinaria'!$E$22:$S$44,"emissions",'4.2_Resultados España'!AA$51:AA96)+DSUM('1.2_Vehículos y maquinaria'!$E$50:$S$70,"emissions",'4.2_Resultados España'!AA$51:AA96)+DSUM('1.2_Vehículos y maquinaria'!$E$82:$S$92,"emissions",'4.2_Resultados España'!AA$51:AA96)+DSUM('1.2_Vehículos y maquinaria'!$E$99:$S$109,"emissions",'4.2_Resultados España'!AA$51:AA96))-SUM(G$52:G95)</f>
        <v>0</v>
      </c>
      <c r="H96" s="165">
        <f>(DSUM('1.4_Emisiones fugitivas'!$E$14:$O$36,"emissions",'4.2_Resultados España'!AA$51:AA96)+DSUM('1.4_Emisiones fugitivas'!$E$48:$N$58,"emissions",'4.2_Resultados España'!AA$51:AA96))-SUM(H$52:H95)</f>
        <v>0</v>
      </c>
      <c r="I96" s="605">
        <f>DSUM('1.3_Emisiones de proceso'!$E$17:$M$32,"emissions",'4.2_Resultados España'!AA$51:AA96)-SUM(I$52:I95)</f>
        <v>0</v>
      </c>
      <c r="J96" s="605"/>
      <c r="K96" s="606">
        <f t="shared" si="1"/>
        <v>0</v>
      </c>
      <c r="L96" s="606"/>
      <c r="M96" s="606"/>
      <c r="N96" s="165">
        <f>DSUM('2.2_Categoría 2 España'!$E$18:$J$40,"emissions",'4.2_Resultados España'!AA$51:AA96)-SUM(N$52:N95)</f>
        <v>0</v>
      </c>
      <c r="O96" s="165">
        <f>DSUM('2.2_Categoría 2 España'!$E$49:$K$69,"emissions",'4.2_Resultados España'!AA$51:AA96)-SUM(O$52:O95)</f>
        <v>0</v>
      </c>
      <c r="P96" s="165">
        <f>DSUM('2.2_Categoría 2 España'!$E$78:$J$98,"emissions",'4.2_Resultados España'!AA$51:AA96)-SUM(P$52:P95)</f>
        <v>0</v>
      </c>
      <c r="Q96" s="605">
        <f t="shared" si="2"/>
        <v>0</v>
      </c>
      <c r="R96" s="606"/>
      <c r="S96" s="606">
        <f t="shared" si="3"/>
        <v>0</v>
      </c>
      <c r="T96" s="606"/>
      <c r="U96" s="606"/>
      <c r="V96" s="47"/>
      <c r="W96" s="47"/>
      <c r="AA96" s="47" t="str">
        <f t="shared" si="0"/>
        <v>=</v>
      </c>
    </row>
    <row r="97" spans="1:27" x14ac:dyDescent="0.3">
      <c r="A97" s="108"/>
      <c r="B97" s="106"/>
      <c r="C97" s="47"/>
      <c r="D97" s="47"/>
      <c r="E97" s="107" t="str">
        <f>IF(Dades!C887="","",Dades!C887)</f>
        <v/>
      </c>
      <c r="F97" s="165">
        <f>(DSUM('1.1_Instalaciones fijas'!$E$14:$R$36,"emissions",'4.2_Resultados España'!AA$51:AA97)+DSUM('1.1_Instalaciones fijas'!$E$43:$L$58,"emissions",'4.2_Resultados España'!AA$51:AA97))-SUM(F$52:F96)</f>
        <v>0</v>
      </c>
      <c r="G97" s="165">
        <f>(DSUM('1.2_Vehículos y maquinaria'!$E$22:$S$44,"emissions",'4.2_Resultados España'!AA$51:AA97)+DSUM('1.2_Vehículos y maquinaria'!$E$50:$S$70,"emissions",'4.2_Resultados España'!AA$51:AA97)+DSUM('1.2_Vehículos y maquinaria'!$E$82:$S$92,"emissions",'4.2_Resultados España'!AA$51:AA97)+DSUM('1.2_Vehículos y maquinaria'!$E$99:$S$109,"emissions",'4.2_Resultados España'!AA$51:AA97))-SUM(G$52:G96)</f>
        <v>0</v>
      </c>
      <c r="H97" s="165">
        <f>(DSUM('1.4_Emisiones fugitivas'!$E$14:$O$36,"emissions",'4.2_Resultados España'!AA$51:AA97)+DSUM('1.4_Emisiones fugitivas'!$E$48:$N$58,"emissions",'4.2_Resultados España'!AA$51:AA97))-SUM(H$52:H96)</f>
        <v>0</v>
      </c>
      <c r="I97" s="605">
        <f>DSUM('1.3_Emisiones de proceso'!$E$17:$M$32,"emissions",'4.2_Resultados España'!AA$51:AA97)-SUM(I$52:I96)</f>
        <v>0</v>
      </c>
      <c r="J97" s="605"/>
      <c r="K97" s="606">
        <f t="shared" si="1"/>
        <v>0</v>
      </c>
      <c r="L97" s="606"/>
      <c r="M97" s="606"/>
      <c r="N97" s="165">
        <f>DSUM('2.2_Categoría 2 España'!$E$18:$J$40,"emissions",'4.2_Resultados España'!AA$51:AA97)-SUM(N$52:N96)</f>
        <v>0</v>
      </c>
      <c r="O97" s="165">
        <f>DSUM('2.2_Categoría 2 España'!$E$49:$K$69,"emissions",'4.2_Resultados España'!AA$51:AA97)-SUM(O$52:O96)</f>
        <v>0</v>
      </c>
      <c r="P97" s="165">
        <f>DSUM('2.2_Categoría 2 España'!$E$78:$J$98,"emissions",'4.2_Resultados España'!AA$51:AA97)-SUM(P$52:P96)</f>
        <v>0</v>
      </c>
      <c r="Q97" s="605">
        <f t="shared" si="2"/>
        <v>0</v>
      </c>
      <c r="R97" s="606"/>
      <c r="S97" s="606">
        <f t="shared" si="3"/>
        <v>0</v>
      </c>
      <c r="T97" s="606"/>
      <c r="U97" s="606"/>
      <c r="V97" s="47"/>
      <c r="W97" s="47"/>
      <c r="AA97" s="47" t="str">
        <f t="shared" si="0"/>
        <v>=</v>
      </c>
    </row>
    <row r="98" spans="1:27" x14ac:dyDescent="0.3">
      <c r="A98" s="108"/>
      <c r="B98" s="106"/>
      <c r="C98" s="47"/>
      <c r="D98" s="47"/>
      <c r="E98" s="107" t="str">
        <f>IF(Dades!C888="","",Dades!C888)</f>
        <v/>
      </c>
      <c r="F98" s="165">
        <f>(DSUM('1.1_Instalaciones fijas'!$E$14:$R$36,"emissions",'4.2_Resultados España'!AA$51:AA98)+DSUM('1.1_Instalaciones fijas'!$E$43:$L$58,"emissions",'4.2_Resultados España'!AA$51:AA98))-SUM(F$52:F97)</f>
        <v>0</v>
      </c>
      <c r="G98" s="165">
        <f>(DSUM('1.2_Vehículos y maquinaria'!$E$22:$S$44,"emissions",'4.2_Resultados España'!AA$51:AA98)+DSUM('1.2_Vehículos y maquinaria'!$E$50:$S$70,"emissions",'4.2_Resultados España'!AA$51:AA98)+DSUM('1.2_Vehículos y maquinaria'!$E$82:$S$92,"emissions",'4.2_Resultados España'!AA$51:AA98)+DSUM('1.2_Vehículos y maquinaria'!$E$99:$S$109,"emissions",'4.2_Resultados España'!AA$51:AA98))-SUM(G$52:G97)</f>
        <v>0</v>
      </c>
      <c r="H98" s="165">
        <f>(DSUM('1.4_Emisiones fugitivas'!$E$14:$O$36,"emissions",'4.2_Resultados España'!AA$51:AA98)+DSUM('1.4_Emisiones fugitivas'!$E$48:$N$58,"emissions",'4.2_Resultados España'!AA$51:AA98))-SUM(H$52:H97)</f>
        <v>0</v>
      </c>
      <c r="I98" s="605">
        <f>DSUM('1.3_Emisiones de proceso'!$E$17:$M$32,"emissions",'4.2_Resultados España'!AA$51:AA98)-SUM(I$52:I97)</f>
        <v>0</v>
      </c>
      <c r="J98" s="605"/>
      <c r="K98" s="606">
        <f t="shared" si="1"/>
        <v>0</v>
      </c>
      <c r="L98" s="606"/>
      <c r="M98" s="606"/>
      <c r="N98" s="165">
        <f>DSUM('2.2_Categoría 2 España'!$E$18:$J$40,"emissions",'4.2_Resultados España'!AA$51:AA98)-SUM(N$52:N97)</f>
        <v>0</v>
      </c>
      <c r="O98" s="165">
        <f>DSUM('2.2_Categoría 2 España'!$E$49:$K$69,"emissions",'4.2_Resultados España'!AA$51:AA98)-SUM(O$52:O97)</f>
        <v>0</v>
      </c>
      <c r="P98" s="165">
        <f>DSUM('2.2_Categoría 2 España'!$E$78:$J$98,"emissions",'4.2_Resultados España'!AA$51:AA98)-SUM(P$52:P97)</f>
        <v>0</v>
      </c>
      <c r="Q98" s="605">
        <f t="shared" si="2"/>
        <v>0</v>
      </c>
      <c r="R98" s="606"/>
      <c r="S98" s="606">
        <f t="shared" si="3"/>
        <v>0</v>
      </c>
      <c r="T98" s="606"/>
      <c r="U98" s="606"/>
      <c r="V98" s="47"/>
      <c r="W98" s="47"/>
      <c r="AA98" s="47" t="str">
        <f t="shared" si="0"/>
        <v>=</v>
      </c>
    </row>
    <row r="99" spans="1:27" x14ac:dyDescent="0.3">
      <c r="A99" s="108"/>
      <c r="B99" s="106"/>
      <c r="C99" s="47"/>
      <c r="D99" s="47"/>
      <c r="E99" s="107" t="str">
        <f>IF(Dades!C889="","",Dades!C889)</f>
        <v/>
      </c>
      <c r="F99" s="165">
        <f>(DSUM('1.1_Instalaciones fijas'!$E$14:$R$36,"emissions",'4.2_Resultados España'!AA$51:AA99)+DSUM('1.1_Instalaciones fijas'!$E$43:$L$58,"emissions",'4.2_Resultados España'!AA$51:AA99))-SUM(F$52:F98)</f>
        <v>0</v>
      </c>
      <c r="G99" s="165">
        <f>(DSUM('1.2_Vehículos y maquinaria'!$E$22:$S$44,"emissions",'4.2_Resultados España'!AA$51:AA99)+DSUM('1.2_Vehículos y maquinaria'!$E$50:$S$70,"emissions",'4.2_Resultados España'!AA$51:AA99)+DSUM('1.2_Vehículos y maquinaria'!$E$82:$S$92,"emissions",'4.2_Resultados España'!AA$51:AA99)+DSUM('1.2_Vehículos y maquinaria'!$E$99:$S$109,"emissions",'4.2_Resultados España'!AA$51:AA99))-SUM(G$52:G98)</f>
        <v>0</v>
      </c>
      <c r="H99" s="165">
        <f>(DSUM('1.4_Emisiones fugitivas'!$E$14:$O$36,"emissions",'4.2_Resultados España'!AA$51:AA99)+DSUM('1.4_Emisiones fugitivas'!$E$48:$N$58,"emissions",'4.2_Resultados España'!AA$51:AA99))-SUM(H$52:H98)</f>
        <v>0</v>
      </c>
      <c r="I99" s="605">
        <f>DSUM('1.3_Emisiones de proceso'!$E$17:$M$32,"emissions",'4.2_Resultados España'!AA$51:AA99)-SUM(I$52:I98)</f>
        <v>0</v>
      </c>
      <c r="J99" s="605"/>
      <c r="K99" s="606">
        <f t="shared" si="1"/>
        <v>0</v>
      </c>
      <c r="L99" s="606"/>
      <c r="M99" s="606"/>
      <c r="N99" s="165">
        <f>DSUM('2.2_Categoría 2 España'!$E$18:$J$40,"emissions",'4.2_Resultados España'!AA$51:AA99)-SUM(N$52:N98)</f>
        <v>0</v>
      </c>
      <c r="O99" s="165">
        <f>DSUM('2.2_Categoría 2 España'!$E$49:$K$69,"emissions",'4.2_Resultados España'!AA$51:AA99)-SUM(O$52:O98)</f>
        <v>0</v>
      </c>
      <c r="P99" s="165">
        <f>DSUM('2.2_Categoría 2 España'!$E$78:$J$98,"emissions",'4.2_Resultados España'!AA$51:AA99)-SUM(P$52:P98)</f>
        <v>0</v>
      </c>
      <c r="Q99" s="605">
        <f t="shared" si="2"/>
        <v>0</v>
      </c>
      <c r="R99" s="606"/>
      <c r="S99" s="606">
        <f t="shared" si="3"/>
        <v>0</v>
      </c>
      <c r="T99" s="606"/>
      <c r="U99" s="606"/>
      <c r="V99" s="47"/>
      <c r="W99" s="47"/>
      <c r="AA99" s="47" t="str">
        <f t="shared" si="0"/>
        <v>=</v>
      </c>
    </row>
    <row r="100" spans="1:27" ht="16.5" customHeight="1" x14ac:dyDescent="0.3">
      <c r="A100" s="108"/>
      <c r="B100" s="106"/>
      <c r="C100" s="47"/>
      <c r="D100" s="47"/>
      <c r="E100" s="107" t="str">
        <f>IF(Dades!C890="","",Dades!C890)</f>
        <v/>
      </c>
      <c r="F100" s="165">
        <f>(DSUM('1.1_Instalaciones fijas'!$E$14:$R$36,"emissions",'4.2_Resultados España'!AA$51:AA100)+DSUM('1.1_Instalaciones fijas'!$E$43:$L$58,"emissions",'4.2_Resultados España'!AA$51:AA100))-SUM(F$52:F99)</f>
        <v>0</v>
      </c>
      <c r="G100" s="165">
        <f>(DSUM('1.2_Vehículos y maquinaria'!$E$22:$S$44,"emissions",'4.2_Resultados España'!AA$51:AA100)+DSUM('1.2_Vehículos y maquinaria'!$E$50:$S$70,"emissions",'4.2_Resultados España'!AA$51:AA100)+DSUM('1.2_Vehículos y maquinaria'!$E$82:$S$92,"emissions",'4.2_Resultados España'!AA$51:AA100)+DSUM('1.2_Vehículos y maquinaria'!$E$99:$S$109,"emissions",'4.2_Resultados España'!AA$51:AA100))-SUM(G$52:G99)</f>
        <v>0</v>
      </c>
      <c r="H100" s="165">
        <f>(DSUM('1.4_Emisiones fugitivas'!$E$14:$O$36,"emissions",'4.2_Resultados España'!AA$51:AA100)+DSUM('1.4_Emisiones fugitivas'!$E$48:$N$58,"emissions",'4.2_Resultados España'!AA$51:AA100))-SUM(H$52:H99)</f>
        <v>0</v>
      </c>
      <c r="I100" s="605">
        <f>DSUM('1.3_Emisiones de proceso'!$E$17:$M$32,"emissions",'4.2_Resultados España'!AA$51:AA100)-SUM(I$52:I99)</f>
        <v>0</v>
      </c>
      <c r="J100" s="605"/>
      <c r="K100" s="606">
        <f t="shared" si="1"/>
        <v>0</v>
      </c>
      <c r="L100" s="606"/>
      <c r="M100" s="606"/>
      <c r="N100" s="165">
        <f>DSUM('2.2_Categoría 2 España'!$E$18:$J$40,"emissions",'4.2_Resultados España'!AA$51:AA100)-SUM(N$52:N99)</f>
        <v>0</v>
      </c>
      <c r="O100" s="165">
        <f>DSUM('2.2_Categoría 2 España'!$E$49:$K$69,"emissions",'4.2_Resultados España'!AA$51:AA100)-SUM(O$52:O99)</f>
        <v>0</v>
      </c>
      <c r="P100" s="165">
        <f>DSUM('2.2_Categoría 2 España'!$E$78:$J$98,"emissions",'4.2_Resultados España'!AA$51:AA100)-SUM(P$52:P99)</f>
        <v>0</v>
      </c>
      <c r="Q100" s="605">
        <f t="shared" si="2"/>
        <v>0</v>
      </c>
      <c r="R100" s="606"/>
      <c r="S100" s="606">
        <f t="shared" si="3"/>
        <v>0</v>
      </c>
      <c r="T100" s="606"/>
      <c r="U100" s="606"/>
      <c r="V100" s="47"/>
      <c r="W100" s="47"/>
      <c r="AA100" s="47" t="str">
        <f t="shared" si="0"/>
        <v>=</v>
      </c>
    </row>
    <row r="101" spans="1:27" ht="16.5" customHeight="1" x14ac:dyDescent="0.3">
      <c r="A101" s="108"/>
      <c r="B101" s="106"/>
      <c r="C101" s="47"/>
      <c r="D101" s="47"/>
      <c r="E101" s="107" t="str">
        <f>IF(Dades!C891="","",Dades!C891)</f>
        <v/>
      </c>
      <c r="F101" s="165">
        <f>(DSUM('1.1_Instalaciones fijas'!$E$14:$R$36,"emissions",'4.2_Resultados España'!AA$51:AA101)+DSUM('1.1_Instalaciones fijas'!$E$43:$L$58,"emissions",'4.2_Resultados España'!AA$51:AA101))-SUM(F$52:F100)</f>
        <v>0</v>
      </c>
      <c r="G101" s="165">
        <f>(DSUM('1.2_Vehículos y maquinaria'!$E$22:$S$44,"emissions",'4.2_Resultados España'!AA$51:AA101)+DSUM('1.2_Vehículos y maquinaria'!$E$50:$S$70,"emissions",'4.2_Resultados España'!AA$51:AA101)+DSUM('1.2_Vehículos y maquinaria'!$E$82:$S$92,"emissions",'4.2_Resultados España'!AA$51:AA101)+DSUM('1.2_Vehículos y maquinaria'!$E$99:$S$109,"emissions",'4.2_Resultados España'!AA$51:AA101))-SUM(G$52:G100)</f>
        <v>0</v>
      </c>
      <c r="H101" s="165">
        <f>(DSUM('1.4_Emisiones fugitivas'!$E$14:$O$36,"emissions",'4.2_Resultados España'!AA$51:AA101)+DSUM('1.4_Emisiones fugitivas'!$E$48:$N$58,"emissions",'4.2_Resultados España'!AA$51:AA101))-SUM(H$52:H100)</f>
        <v>0</v>
      </c>
      <c r="I101" s="605">
        <f>DSUM('1.3_Emisiones de proceso'!$E$17:$M$32,"emissions",'4.2_Resultados España'!AA$51:AA101)-SUM(I$52:I100)</f>
        <v>0</v>
      </c>
      <c r="J101" s="605"/>
      <c r="K101" s="606">
        <f t="shared" si="1"/>
        <v>0</v>
      </c>
      <c r="L101" s="606"/>
      <c r="M101" s="606"/>
      <c r="N101" s="165">
        <f>DSUM('2.2_Categoría 2 España'!$E$18:$J$40,"emissions",'4.2_Resultados España'!AA$51:AA101)-SUM(N$52:N100)</f>
        <v>0</v>
      </c>
      <c r="O101" s="165">
        <f>DSUM('2.2_Categoría 2 España'!$E$49:$K$69,"emissions",'4.2_Resultados España'!AA$51:AA101)-SUM(O$52:O100)</f>
        <v>0</v>
      </c>
      <c r="P101" s="165">
        <f>DSUM('2.2_Categoría 2 España'!$E$78:$J$98,"emissions",'4.2_Resultados España'!AA$51:AA101)-SUM(P$52:P100)</f>
        <v>0</v>
      </c>
      <c r="Q101" s="605">
        <f t="shared" si="2"/>
        <v>0</v>
      </c>
      <c r="R101" s="606"/>
      <c r="S101" s="606">
        <f t="shared" si="3"/>
        <v>0</v>
      </c>
      <c r="T101" s="606"/>
      <c r="U101" s="606"/>
      <c r="V101" s="47"/>
      <c r="W101" s="47"/>
      <c r="AA101" s="47" t="str">
        <f t="shared" si="0"/>
        <v>=</v>
      </c>
    </row>
    <row r="102" spans="1:27" ht="16.5" customHeight="1" x14ac:dyDescent="0.3">
      <c r="A102" s="108"/>
      <c r="B102" s="106"/>
      <c r="C102" s="47"/>
      <c r="D102" s="47"/>
      <c r="E102" s="107" t="str">
        <f>IF(Dades!C892="","",Dades!C892)</f>
        <v/>
      </c>
      <c r="F102" s="165">
        <f>(DSUM('1.1_Instalaciones fijas'!$E$14:$R$36,"emissions",'4.2_Resultados España'!AA$51:AA102)+DSUM('1.1_Instalaciones fijas'!$E$43:$L$58,"emissions",'4.2_Resultados España'!AA$51:AA102))-SUM(F$52:F101)</f>
        <v>0</v>
      </c>
      <c r="G102" s="165">
        <f>(DSUM('1.2_Vehículos y maquinaria'!$E$22:$S$44,"emissions",'4.2_Resultados España'!AA$51:AA102)+DSUM('1.2_Vehículos y maquinaria'!$E$50:$S$70,"emissions",'4.2_Resultados España'!AA$51:AA102)+DSUM('1.2_Vehículos y maquinaria'!$E$82:$S$92,"emissions",'4.2_Resultados España'!AA$51:AA102)+DSUM('1.2_Vehículos y maquinaria'!$E$99:$S$109,"emissions",'4.2_Resultados España'!AA$51:AA102))-SUM(G$52:G101)</f>
        <v>0</v>
      </c>
      <c r="H102" s="165">
        <f>(DSUM('1.4_Emisiones fugitivas'!$E$14:$O$36,"emissions",'4.2_Resultados España'!AA$51:AA102)+DSUM('1.4_Emisiones fugitivas'!$E$48:$N$58,"emissions",'4.2_Resultados España'!AA$51:AA102))-SUM(H$52:H101)</f>
        <v>0</v>
      </c>
      <c r="I102" s="605">
        <f>DSUM('1.3_Emisiones de proceso'!$E$17:$M$32,"emissions",'4.2_Resultados España'!AA$51:AA102)-SUM(I$52:I101)</f>
        <v>0</v>
      </c>
      <c r="J102" s="605"/>
      <c r="K102" s="606">
        <f t="shared" si="1"/>
        <v>0</v>
      </c>
      <c r="L102" s="606"/>
      <c r="M102" s="606"/>
      <c r="N102" s="165">
        <f>DSUM('2.2_Categoría 2 España'!$E$18:$J$40,"emissions",'4.2_Resultados España'!AA$51:AA102)-SUM(N$52:N101)</f>
        <v>0</v>
      </c>
      <c r="O102" s="165">
        <f>DSUM('2.2_Categoría 2 España'!$E$49:$K$69,"emissions",'4.2_Resultados España'!AA$51:AA102)-SUM(O$52:O101)</f>
        <v>0</v>
      </c>
      <c r="P102" s="165">
        <f>DSUM('2.2_Categoría 2 España'!$E$78:$J$98,"emissions",'4.2_Resultados España'!AA$51:AA102)-SUM(P$52:P101)</f>
        <v>0</v>
      </c>
      <c r="Q102" s="605">
        <f t="shared" si="2"/>
        <v>0</v>
      </c>
      <c r="R102" s="606"/>
      <c r="S102" s="606">
        <f t="shared" si="3"/>
        <v>0</v>
      </c>
      <c r="T102" s="606"/>
      <c r="U102" s="606"/>
      <c r="V102" s="47"/>
      <c r="W102" s="47"/>
      <c r="AA102" s="47" t="str">
        <f t="shared" si="0"/>
        <v>=</v>
      </c>
    </row>
    <row r="103" spans="1:27" ht="16.5" customHeight="1" x14ac:dyDescent="0.3">
      <c r="A103" s="108"/>
      <c r="B103" s="106"/>
      <c r="C103" s="47"/>
      <c r="D103" s="47"/>
      <c r="E103" s="107" t="str">
        <f>IF(Dades!C893="","",Dades!C893)</f>
        <v/>
      </c>
      <c r="F103" s="165">
        <f>(DSUM('1.1_Instalaciones fijas'!$E$14:$R$36,"emissions",'4.2_Resultados España'!AA$51:AA103)+DSUM('1.1_Instalaciones fijas'!$E$43:$L$58,"emissions",'4.2_Resultados España'!AA$51:AA103))-SUM(F$52:F102)</f>
        <v>0</v>
      </c>
      <c r="G103" s="165">
        <f>(DSUM('1.2_Vehículos y maquinaria'!$E$22:$S$44,"emissions",'4.2_Resultados España'!AA$51:AA103)+DSUM('1.2_Vehículos y maquinaria'!$E$50:$S$70,"emissions",'4.2_Resultados España'!AA$51:AA103)+DSUM('1.2_Vehículos y maquinaria'!$E$82:$S$92,"emissions",'4.2_Resultados España'!AA$51:AA103)+DSUM('1.2_Vehículos y maquinaria'!$E$99:$S$109,"emissions",'4.2_Resultados España'!AA$51:AA103))-SUM(G$52:G102)</f>
        <v>0</v>
      </c>
      <c r="H103" s="165">
        <f>(DSUM('1.4_Emisiones fugitivas'!$E$14:$O$36,"emissions",'4.2_Resultados España'!AA$51:AA103)+DSUM('1.4_Emisiones fugitivas'!$E$48:$N$58,"emissions",'4.2_Resultados España'!AA$51:AA103))-SUM(H$52:H102)</f>
        <v>0</v>
      </c>
      <c r="I103" s="605">
        <f>DSUM('1.3_Emisiones de proceso'!$E$17:$M$32,"emissions",'4.2_Resultados España'!AA$51:AA103)-SUM(I$52:I102)</f>
        <v>0</v>
      </c>
      <c r="J103" s="605"/>
      <c r="K103" s="606">
        <f t="shared" si="1"/>
        <v>0</v>
      </c>
      <c r="L103" s="606"/>
      <c r="M103" s="606"/>
      <c r="N103" s="165">
        <f>DSUM('2.2_Categoría 2 España'!$E$18:$J$40,"emissions",'4.2_Resultados España'!AA$51:AA103)-SUM(N$52:N102)</f>
        <v>0</v>
      </c>
      <c r="O103" s="165">
        <f>DSUM('2.2_Categoría 2 España'!$E$49:$K$69,"emissions",'4.2_Resultados España'!AA$51:AA103)-SUM(O$52:O102)</f>
        <v>0</v>
      </c>
      <c r="P103" s="165">
        <f>DSUM('2.2_Categoría 2 España'!$E$78:$J$98,"emissions",'4.2_Resultados España'!AA$51:AA103)-SUM(P$52:P102)</f>
        <v>0</v>
      </c>
      <c r="Q103" s="605">
        <f t="shared" si="2"/>
        <v>0</v>
      </c>
      <c r="R103" s="606"/>
      <c r="S103" s="606">
        <f t="shared" si="3"/>
        <v>0</v>
      </c>
      <c r="T103" s="606"/>
      <c r="U103" s="606"/>
      <c r="V103" s="47"/>
      <c r="W103" s="47"/>
      <c r="AA103" s="47" t="str">
        <f t="shared" si="0"/>
        <v>=</v>
      </c>
    </row>
    <row r="104" spans="1:27" ht="16.5" customHeight="1" x14ac:dyDescent="0.3">
      <c r="A104" s="108"/>
      <c r="B104" s="106"/>
      <c r="C104" s="47"/>
      <c r="D104" s="47"/>
      <c r="E104" s="107" t="str">
        <f>IF(Dades!C894="","",Dades!C894)</f>
        <v/>
      </c>
      <c r="F104" s="165">
        <f>(DSUM('1.1_Instalaciones fijas'!$E$14:$R$36,"emissions",'4.2_Resultados España'!AA$51:AA104)+DSUM('1.1_Instalaciones fijas'!$E$43:$L$58,"emissions",'4.2_Resultados España'!AA$51:AA104))-SUM(F$52:F103)</f>
        <v>0</v>
      </c>
      <c r="G104" s="165">
        <f>(DSUM('1.2_Vehículos y maquinaria'!$E$22:$S$44,"emissions",'4.2_Resultados España'!AA$51:AA104)+DSUM('1.2_Vehículos y maquinaria'!$E$50:$S$70,"emissions",'4.2_Resultados España'!AA$51:AA104)+DSUM('1.2_Vehículos y maquinaria'!$E$82:$S$92,"emissions",'4.2_Resultados España'!AA$51:AA104)+DSUM('1.2_Vehículos y maquinaria'!$E$99:$S$109,"emissions",'4.2_Resultados España'!AA$51:AA104))-SUM(G$52:G103)</f>
        <v>0</v>
      </c>
      <c r="H104" s="165">
        <f>(DSUM('1.4_Emisiones fugitivas'!$E$14:$O$36,"emissions",'4.2_Resultados España'!AA$51:AA104)+DSUM('1.4_Emisiones fugitivas'!$E$48:$N$58,"emissions",'4.2_Resultados España'!AA$51:AA104))-SUM(H$52:H103)</f>
        <v>0</v>
      </c>
      <c r="I104" s="605">
        <f>DSUM('1.3_Emisiones de proceso'!$E$17:$M$32,"emissions",'4.2_Resultados España'!AA$51:AA104)-SUM(I$52:I103)</f>
        <v>0</v>
      </c>
      <c r="J104" s="605"/>
      <c r="K104" s="606">
        <f t="shared" si="1"/>
        <v>0</v>
      </c>
      <c r="L104" s="606"/>
      <c r="M104" s="606"/>
      <c r="N104" s="165">
        <f>DSUM('2.2_Categoría 2 España'!$E$18:$J$40,"emissions",'4.2_Resultados España'!AA$51:AA104)-SUM(N$52:N103)</f>
        <v>0</v>
      </c>
      <c r="O104" s="165">
        <f>DSUM('2.2_Categoría 2 España'!$E$49:$K$69,"emissions",'4.2_Resultados España'!AA$51:AA104)-SUM(O$52:O103)</f>
        <v>0</v>
      </c>
      <c r="P104" s="165">
        <f>DSUM('2.2_Categoría 2 España'!$E$78:$J$98,"emissions",'4.2_Resultados España'!AA$51:AA104)-SUM(P$52:P103)</f>
        <v>0</v>
      </c>
      <c r="Q104" s="605">
        <f t="shared" si="2"/>
        <v>0</v>
      </c>
      <c r="R104" s="606"/>
      <c r="S104" s="606">
        <f t="shared" si="3"/>
        <v>0</v>
      </c>
      <c r="T104" s="606"/>
      <c r="U104" s="606"/>
      <c r="V104" s="47"/>
      <c r="W104" s="47"/>
      <c r="AA104" s="47" t="str">
        <f t="shared" si="0"/>
        <v>=</v>
      </c>
    </row>
    <row r="105" spans="1:27" x14ac:dyDescent="0.3">
      <c r="A105" s="108"/>
      <c r="B105" s="106"/>
      <c r="C105" s="47"/>
      <c r="D105" s="47"/>
      <c r="E105" s="107" t="str">
        <f>IF(Dades!C895="","",Dades!C895)</f>
        <v/>
      </c>
      <c r="F105" s="165">
        <f>(DSUM('1.1_Instalaciones fijas'!$E$14:$R$36,"emissions",'4.2_Resultados España'!AA$51:AA105)+DSUM('1.1_Instalaciones fijas'!$E$43:$L$58,"emissions",'4.2_Resultados España'!AA$51:AA105))-SUM(F$52:F104)</f>
        <v>0</v>
      </c>
      <c r="G105" s="165">
        <f>(DSUM('1.2_Vehículos y maquinaria'!$E$22:$S$44,"emissions",'4.2_Resultados España'!AA$51:AA105)+DSUM('1.2_Vehículos y maquinaria'!$E$50:$S$70,"emissions",'4.2_Resultados España'!AA$51:AA105)+DSUM('1.2_Vehículos y maquinaria'!$E$82:$S$92,"emissions",'4.2_Resultados España'!AA$51:AA105)+DSUM('1.2_Vehículos y maquinaria'!$E$99:$S$109,"emissions",'4.2_Resultados España'!AA$51:AA105))-SUM(G$52:G104)</f>
        <v>0</v>
      </c>
      <c r="H105" s="165">
        <f>(DSUM('1.4_Emisiones fugitivas'!$E$14:$O$36,"emissions",'4.2_Resultados España'!AA$51:AA105)+DSUM('1.4_Emisiones fugitivas'!$E$48:$N$58,"emissions",'4.2_Resultados España'!AA$51:AA105))-SUM(H$52:H104)</f>
        <v>0</v>
      </c>
      <c r="I105" s="605">
        <f>DSUM('1.3_Emisiones de proceso'!$E$17:$M$32,"emissions",'4.2_Resultados España'!AA$51:AA105)-SUM(I$52:I104)</f>
        <v>0</v>
      </c>
      <c r="J105" s="605"/>
      <c r="K105" s="606">
        <f t="shared" si="1"/>
        <v>0</v>
      </c>
      <c r="L105" s="606"/>
      <c r="M105" s="606"/>
      <c r="N105" s="165">
        <f>DSUM('2.2_Categoría 2 España'!$E$18:$J$40,"emissions",'4.2_Resultados España'!AA$51:AA105)-SUM(N$52:N104)</f>
        <v>0</v>
      </c>
      <c r="O105" s="165">
        <f>DSUM('2.2_Categoría 2 España'!$E$49:$K$69,"emissions",'4.2_Resultados España'!AA$51:AA105)-SUM(O$52:O104)</f>
        <v>0</v>
      </c>
      <c r="P105" s="165">
        <f>DSUM('2.2_Categoría 2 España'!$E$78:$J$98,"emissions",'4.2_Resultados España'!AA$51:AA105)-SUM(P$52:P104)</f>
        <v>0</v>
      </c>
      <c r="Q105" s="605">
        <f t="shared" si="2"/>
        <v>0</v>
      </c>
      <c r="R105" s="606"/>
      <c r="S105" s="606">
        <f t="shared" si="3"/>
        <v>0</v>
      </c>
      <c r="T105" s="606"/>
      <c r="U105" s="606"/>
      <c r="V105" s="47"/>
      <c r="W105" s="47"/>
      <c r="AA105" s="47" t="str">
        <f t="shared" si="0"/>
        <v>=</v>
      </c>
    </row>
    <row r="106" spans="1:27" ht="16.5" customHeight="1" x14ac:dyDescent="0.3">
      <c r="A106" s="108"/>
      <c r="B106" s="106"/>
      <c r="C106" s="47"/>
      <c r="D106" s="47"/>
      <c r="E106" s="107" t="str">
        <f>IF(Dades!C896="","",Dades!C896)</f>
        <v/>
      </c>
      <c r="F106" s="165">
        <f>(DSUM('1.1_Instalaciones fijas'!$E$14:$R$36,"emissions",'4.2_Resultados España'!AA$51:AA106)+DSUM('1.1_Instalaciones fijas'!$E$43:$L$58,"emissions",'4.2_Resultados España'!AA$51:AA106))-SUM(F$52:F105)</f>
        <v>0</v>
      </c>
      <c r="G106" s="165">
        <f>(DSUM('1.2_Vehículos y maquinaria'!$E$22:$S$44,"emissions",'4.2_Resultados España'!AA$51:AA106)+DSUM('1.2_Vehículos y maquinaria'!$E$50:$S$70,"emissions",'4.2_Resultados España'!AA$51:AA106)+DSUM('1.2_Vehículos y maquinaria'!$E$82:$S$92,"emissions",'4.2_Resultados España'!AA$51:AA106)+DSUM('1.2_Vehículos y maquinaria'!$E$99:$S$109,"emissions",'4.2_Resultados España'!AA$51:AA106))-SUM(G$52:G105)</f>
        <v>0</v>
      </c>
      <c r="H106" s="165">
        <f>(DSUM('1.4_Emisiones fugitivas'!$E$14:$O$36,"emissions",'4.2_Resultados España'!AA$51:AA106)+DSUM('1.4_Emisiones fugitivas'!$E$48:$N$58,"emissions",'4.2_Resultados España'!AA$51:AA106))-SUM(H$52:H105)</f>
        <v>0</v>
      </c>
      <c r="I106" s="605">
        <f>DSUM('1.3_Emisiones de proceso'!$E$17:$M$32,"emissions",'4.2_Resultados España'!AA$51:AA106)-SUM(I$52:I105)</f>
        <v>0</v>
      </c>
      <c r="J106" s="605"/>
      <c r="K106" s="606">
        <f t="shared" si="1"/>
        <v>0</v>
      </c>
      <c r="L106" s="606"/>
      <c r="M106" s="606"/>
      <c r="N106" s="165">
        <f>DSUM('2.2_Categoría 2 España'!$E$18:$J$40,"emissions",'4.2_Resultados España'!AA$51:AA106)-SUM(N$52:N105)</f>
        <v>0</v>
      </c>
      <c r="O106" s="165">
        <f>DSUM('2.2_Categoría 2 España'!$E$49:$K$69,"emissions",'4.2_Resultados España'!AA$51:AA106)-SUM(O$52:O105)</f>
        <v>0</v>
      </c>
      <c r="P106" s="165">
        <f>DSUM('2.2_Categoría 2 España'!$E$78:$J$98,"emissions",'4.2_Resultados España'!AA$51:AA106)-SUM(P$52:P105)</f>
        <v>0</v>
      </c>
      <c r="Q106" s="605">
        <f t="shared" si="2"/>
        <v>0</v>
      </c>
      <c r="R106" s="606"/>
      <c r="S106" s="606">
        <f t="shared" si="3"/>
        <v>0</v>
      </c>
      <c r="T106" s="606"/>
      <c r="U106" s="606"/>
      <c r="V106" s="47"/>
      <c r="W106" s="47"/>
      <c r="AA106" s="47" t="str">
        <f t="shared" si="0"/>
        <v>=</v>
      </c>
    </row>
    <row r="107" spans="1:27" x14ac:dyDescent="0.3">
      <c r="A107" s="108"/>
      <c r="B107" s="106"/>
      <c r="C107" s="47"/>
      <c r="D107" s="47"/>
      <c r="E107" s="107" t="str">
        <f>IF(Dades!C897="","",Dades!C897)</f>
        <v/>
      </c>
      <c r="F107" s="165">
        <f>(DSUM('1.1_Instalaciones fijas'!$E$14:$R$36,"emissions",'4.2_Resultados España'!AA$51:AA107)+DSUM('1.1_Instalaciones fijas'!$E$43:$L$58,"emissions",'4.2_Resultados España'!AA$51:AA107))-SUM(F$52:F106)</f>
        <v>0</v>
      </c>
      <c r="G107" s="165">
        <f>(DSUM('1.2_Vehículos y maquinaria'!$E$22:$S$44,"emissions",'4.2_Resultados España'!AA$51:AA107)+DSUM('1.2_Vehículos y maquinaria'!$E$50:$S$70,"emissions",'4.2_Resultados España'!AA$51:AA107)+DSUM('1.2_Vehículos y maquinaria'!$E$82:$S$92,"emissions",'4.2_Resultados España'!AA$51:AA107)+DSUM('1.2_Vehículos y maquinaria'!$E$99:$S$109,"emissions",'4.2_Resultados España'!AA$51:AA107))-SUM(G$52:G106)</f>
        <v>0</v>
      </c>
      <c r="H107" s="165">
        <f>(DSUM('1.4_Emisiones fugitivas'!$E$14:$O$36,"emissions",'4.2_Resultados España'!AA$51:AA107)+DSUM('1.4_Emisiones fugitivas'!$E$48:$N$58,"emissions",'4.2_Resultados España'!AA$51:AA107))-SUM(H$52:H106)</f>
        <v>0</v>
      </c>
      <c r="I107" s="605">
        <f>DSUM('1.3_Emisiones de proceso'!$E$17:$M$32,"emissions",'4.2_Resultados España'!AA$51:AA107)-SUM(I$52:I106)</f>
        <v>0</v>
      </c>
      <c r="J107" s="605"/>
      <c r="K107" s="606">
        <f t="shared" si="1"/>
        <v>0</v>
      </c>
      <c r="L107" s="606"/>
      <c r="M107" s="606"/>
      <c r="N107" s="165">
        <f>DSUM('2.2_Categoría 2 España'!$E$18:$J$40,"emissions",'4.2_Resultados España'!AA$51:AA107)-SUM(N$52:N106)</f>
        <v>0</v>
      </c>
      <c r="O107" s="165">
        <f>DSUM('2.2_Categoría 2 España'!$E$49:$K$69,"emissions",'4.2_Resultados España'!AA$51:AA107)-SUM(O$52:O106)</f>
        <v>0</v>
      </c>
      <c r="P107" s="165">
        <f>DSUM('2.2_Categoría 2 España'!$E$78:$J$98,"emissions",'4.2_Resultados España'!AA$51:AA107)-SUM(P$52:P106)</f>
        <v>0</v>
      </c>
      <c r="Q107" s="605">
        <f t="shared" si="2"/>
        <v>0</v>
      </c>
      <c r="R107" s="606"/>
      <c r="S107" s="606">
        <f t="shared" si="3"/>
        <v>0</v>
      </c>
      <c r="T107" s="606"/>
      <c r="U107" s="606"/>
      <c r="V107" s="47"/>
      <c r="W107" s="47"/>
      <c r="AA107" s="47" t="str">
        <f t="shared" si="0"/>
        <v>=</v>
      </c>
    </row>
    <row r="108" spans="1:27" x14ac:dyDescent="0.3">
      <c r="A108" s="108"/>
      <c r="B108" s="106"/>
      <c r="C108" s="47"/>
      <c r="D108" s="47"/>
      <c r="E108" s="107" t="str">
        <f>IF(Dades!C898="","",Dades!C898)</f>
        <v/>
      </c>
      <c r="F108" s="165">
        <f>(DSUM('1.1_Instalaciones fijas'!$E$14:$R$36,"emissions",'4.2_Resultados España'!AA$51:AA108)+DSUM('1.1_Instalaciones fijas'!$E$43:$L$58,"emissions",'4.2_Resultados España'!AA$51:AA108))-SUM(F$52:F107)</f>
        <v>0</v>
      </c>
      <c r="G108" s="165">
        <f>(DSUM('1.2_Vehículos y maquinaria'!$E$22:$S$44,"emissions",'4.2_Resultados España'!AA$51:AA108)+DSUM('1.2_Vehículos y maquinaria'!$E$50:$S$70,"emissions",'4.2_Resultados España'!AA$51:AA108)+DSUM('1.2_Vehículos y maquinaria'!$E$82:$S$92,"emissions",'4.2_Resultados España'!AA$51:AA108)+DSUM('1.2_Vehículos y maquinaria'!$E$99:$S$109,"emissions",'4.2_Resultados España'!AA$51:AA108))-SUM(G$52:G107)</f>
        <v>0</v>
      </c>
      <c r="H108" s="165">
        <f>(DSUM('1.4_Emisiones fugitivas'!$E$14:$O$36,"emissions",'4.2_Resultados España'!AA$51:AA108)+DSUM('1.4_Emisiones fugitivas'!$E$48:$N$58,"emissions",'4.2_Resultados España'!AA$51:AA108))-SUM(H$52:H107)</f>
        <v>0</v>
      </c>
      <c r="I108" s="605">
        <f>DSUM('1.3_Emisiones de proceso'!$E$17:$M$32,"emissions",'4.2_Resultados España'!AA$51:AA108)-SUM(I$52:I107)</f>
        <v>0</v>
      </c>
      <c r="J108" s="605"/>
      <c r="K108" s="606">
        <f t="shared" si="1"/>
        <v>0</v>
      </c>
      <c r="L108" s="606"/>
      <c r="M108" s="606"/>
      <c r="N108" s="165">
        <f>DSUM('2.2_Categoría 2 España'!$E$18:$J$40,"emissions",'4.2_Resultados España'!AA$51:AA108)-SUM(N$52:N107)</f>
        <v>0</v>
      </c>
      <c r="O108" s="165">
        <f>DSUM('2.2_Categoría 2 España'!$E$49:$K$69,"emissions",'4.2_Resultados España'!AA$51:AA108)-SUM(O$52:O107)</f>
        <v>0</v>
      </c>
      <c r="P108" s="165">
        <f>DSUM('2.2_Categoría 2 España'!$E$78:$J$98,"emissions",'4.2_Resultados España'!AA$51:AA108)-SUM(P$52:P107)</f>
        <v>0</v>
      </c>
      <c r="Q108" s="605">
        <f t="shared" si="2"/>
        <v>0</v>
      </c>
      <c r="R108" s="606"/>
      <c r="S108" s="606">
        <f t="shared" si="3"/>
        <v>0</v>
      </c>
      <c r="T108" s="606"/>
      <c r="U108" s="606"/>
      <c r="V108" s="47"/>
      <c r="W108" s="47"/>
      <c r="AA108" s="47" t="str">
        <f t="shared" si="0"/>
        <v>=</v>
      </c>
    </row>
    <row r="109" spans="1:27" x14ac:dyDescent="0.3">
      <c r="A109" s="108"/>
      <c r="B109" s="106"/>
      <c r="C109" s="47"/>
      <c r="D109" s="47"/>
      <c r="E109" s="107" t="str">
        <f>IF(Dades!C899="","",Dades!C899)</f>
        <v/>
      </c>
      <c r="F109" s="165">
        <f>(DSUM('1.1_Instalaciones fijas'!$E$14:$R$36,"emissions",'4.2_Resultados España'!AA$51:AA109)+DSUM('1.1_Instalaciones fijas'!$E$43:$L$58,"emissions",'4.2_Resultados España'!AA$51:AA109))-SUM(F$52:F108)</f>
        <v>0</v>
      </c>
      <c r="G109" s="165">
        <f>(DSUM('1.2_Vehículos y maquinaria'!$E$22:$S$44,"emissions",'4.2_Resultados España'!AA$51:AA109)+DSUM('1.2_Vehículos y maquinaria'!$E$50:$S$70,"emissions",'4.2_Resultados España'!AA$51:AA109)+DSUM('1.2_Vehículos y maquinaria'!$E$82:$S$92,"emissions",'4.2_Resultados España'!AA$51:AA109)+DSUM('1.2_Vehículos y maquinaria'!$E$99:$S$109,"emissions",'4.2_Resultados España'!AA$51:AA109))-SUM(G$52:G108)</f>
        <v>0</v>
      </c>
      <c r="H109" s="165">
        <f>(DSUM('1.4_Emisiones fugitivas'!$E$14:$O$36,"emissions",'4.2_Resultados España'!AA$51:AA109)+DSUM('1.4_Emisiones fugitivas'!$E$48:$N$58,"emissions",'4.2_Resultados España'!AA$51:AA109))-SUM(H$52:H108)</f>
        <v>0</v>
      </c>
      <c r="I109" s="605">
        <f>DSUM('1.3_Emisiones de proceso'!$E$17:$M$32,"emissions",'4.2_Resultados España'!AA$51:AA109)-SUM(I$52:I108)</f>
        <v>0</v>
      </c>
      <c r="J109" s="605"/>
      <c r="K109" s="606">
        <f t="shared" si="1"/>
        <v>0</v>
      </c>
      <c r="L109" s="606"/>
      <c r="M109" s="606"/>
      <c r="N109" s="165">
        <f>DSUM('2.2_Categoría 2 España'!$E$18:$J$40,"emissions",'4.2_Resultados España'!AA$51:AA109)-SUM(N$52:N108)</f>
        <v>0</v>
      </c>
      <c r="O109" s="165">
        <f>DSUM('2.2_Categoría 2 España'!$E$49:$K$69,"emissions",'4.2_Resultados España'!AA$51:AA109)-SUM(O$52:O108)</f>
        <v>0</v>
      </c>
      <c r="P109" s="165">
        <f>DSUM('2.2_Categoría 2 España'!$E$78:$J$98,"emissions",'4.2_Resultados España'!AA$51:AA109)-SUM(P$52:P108)</f>
        <v>0</v>
      </c>
      <c r="Q109" s="605">
        <f t="shared" si="2"/>
        <v>0</v>
      </c>
      <c r="R109" s="606"/>
      <c r="S109" s="606">
        <f t="shared" si="3"/>
        <v>0</v>
      </c>
      <c r="T109" s="606"/>
      <c r="U109" s="606"/>
      <c r="V109" s="47"/>
      <c r="W109" s="47"/>
      <c r="AA109" s="47" t="str">
        <f t="shared" si="0"/>
        <v>=</v>
      </c>
    </row>
    <row r="110" spans="1:27" x14ac:dyDescent="0.3">
      <c r="A110" s="108"/>
      <c r="B110" s="106"/>
      <c r="C110" s="47"/>
      <c r="D110" s="47"/>
      <c r="E110" s="107" t="str">
        <f>IF(Dades!C900="","",Dades!C900)</f>
        <v/>
      </c>
      <c r="F110" s="165">
        <f>(DSUM('1.1_Instalaciones fijas'!$E$14:$R$36,"emissions",'4.2_Resultados España'!AA$51:AA110)+DSUM('1.1_Instalaciones fijas'!$E$43:$L$58,"emissions",'4.2_Resultados España'!AA$51:AA110))-SUM(F$52:F109)</f>
        <v>0</v>
      </c>
      <c r="G110" s="165">
        <f>(DSUM('1.2_Vehículos y maquinaria'!$E$22:$S$44,"emissions",'4.2_Resultados España'!AA$51:AA110)+DSUM('1.2_Vehículos y maquinaria'!$E$50:$S$70,"emissions",'4.2_Resultados España'!AA$51:AA110)+DSUM('1.2_Vehículos y maquinaria'!$E$82:$S$92,"emissions",'4.2_Resultados España'!AA$51:AA110)+DSUM('1.2_Vehículos y maquinaria'!$E$99:$S$109,"emissions",'4.2_Resultados España'!AA$51:AA110))-SUM(G$52:G109)</f>
        <v>0</v>
      </c>
      <c r="H110" s="165">
        <f>(DSUM('1.4_Emisiones fugitivas'!$E$14:$O$36,"emissions",'4.2_Resultados España'!AA$51:AA110)+DSUM('1.4_Emisiones fugitivas'!$E$48:$N$58,"emissions",'4.2_Resultados España'!AA$51:AA110))-SUM(H$52:H109)</f>
        <v>0</v>
      </c>
      <c r="I110" s="605">
        <f>DSUM('1.3_Emisiones de proceso'!$E$17:$M$32,"emissions",'4.2_Resultados España'!AA$51:AA110)-SUM(I$52:I109)</f>
        <v>0</v>
      </c>
      <c r="J110" s="605"/>
      <c r="K110" s="606">
        <f t="shared" si="1"/>
        <v>0</v>
      </c>
      <c r="L110" s="606"/>
      <c r="M110" s="606"/>
      <c r="N110" s="165">
        <f>DSUM('2.2_Categoría 2 España'!$E$18:$J$40,"emissions",'4.2_Resultados España'!AA$51:AA110)-SUM(N$52:N109)</f>
        <v>0</v>
      </c>
      <c r="O110" s="165">
        <f>DSUM('2.2_Categoría 2 España'!$E$49:$K$69,"emissions",'4.2_Resultados España'!AA$51:AA110)-SUM(O$52:O109)</f>
        <v>0</v>
      </c>
      <c r="P110" s="165">
        <f>DSUM('2.2_Categoría 2 España'!$E$78:$J$98,"emissions",'4.2_Resultados España'!AA$51:AA110)-SUM(P$52:P109)</f>
        <v>0</v>
      </c>
      <c r="Q110" s="605">
        <f t="shared" si="2"/>
        <v>0</v>
      </c>
      <c r="R110" s="606"/>
      <c r="S110" s="606">
        <f t="shared" si="3"/>
        <v>0</v>
      </c>
      <c r="T110" s="606"/>
      <c r="U110" s="606"/>
      <c r="V110" s="47"/>
      <c r="W110" s="47"/>
      <c r="AA110" s="47" t="str">
        <f t="shared" si="0"/>
        <v>=</v>
      </c>
    </row>
    <row r="111" spans="1:27" x14ac:dyDescent="0.3">
      <c r="A111" s="108"/>
      <c r="B111" s="106"/>
      <c r="C111" s="47"/>
      <c r="D111" s="47"/>
      <c r="E111" s="107" t="str">
        <f>IF(Dades!C901="","",Dades!C901)</f>
        <v/>
      </c>
      <c r="F111" s="165">
        <f>(DSUM('1.1_Instalaciones fijas'!$E$14:$R$36,"emissions",'4.2_Resultados España'!AA$51:AA111)+DSUM('1.1_Instalaciones fijas'!$E$43:$L$58,"emissions",'4.2_Resultados España'!AA$51:AA111))-SUM(F$52:F110)</f>
        <v>0</v>
      </c>
      <c r="G111" s="165">
        <f>(DSUM('1.2_Vehículos y maquinaria'!$E$22:$S$44,"emissions",'4.2_Resultados España'!AA$51:AA111)+DSUM('1.2_Vehículos y maquinaria'!$E$50:$S$70,"emissions",'4.2_Resultados España'!AA$51:AA111)+DSUM('1.2_Vehículos y maquinaria'!$E$82:$S$92,"emissions",'4.2_Resultados España'!AA$51:AA111)+DSUM('1.2_Vehículos y maquinaria'!$E$99:$S$109,"emissions",'4.2_Resultados España'!AA$51:AA111))-SUM(G$52:G110)</f>
        <v>0</v>
      </c>
      <c r="H111" s="165">
        <f>(DSUM('1.4_Emisiones fugitivas'!$E$14:$O$36,"emissions",'4.2_Resultados España'!AA$51:AA111)+DSUM('1.4_Emisiones fugitivas'!$E$48:$N$58,"emissions",'4.2_Resultados España'!AA$51:AA111))-SUM(H$52:H110)</f>
        <v>0</v>
      </c>
      <c r="I111" s="605">
        <f>DSUM('1.3_Emisiones de proceso'!$E$17:$M$32,"emissions",'4.2_Resultados España'!AA$51:AA111)-SUM(I$52:I110)</f>
        <v>0</v>
      </c>
      <c r="J111" s="605"/>
      <c r="K111" s="606">
        <f t="shared" si="1"/>
        <v>0</v>
      </c>
      <c r="L111" s="606"/>
      <c r="M111" s="606"/>
      <c r="N111" s="165">
        <f>DSUM('2.2_Categoría 2 España'!$E$18:$J$40,"emissions",'4.2_Resultados España'!AA$51:AA111)-SUM(N$52:N110)</f>
        <v>0</v>
      </c>
      <c r="O111" s="165">
        <f>DSUM('2.2_Categoría 2 España'!$E$49:$K$69,"emissions",'4.2_Resultados España'!AA$51:AA111)-SUM(O$52:O110)</f>
        <v>0</v>
      </c>
      <c r="P111" s="165">
        <f>DSUM('2.2_Categoría 2 España'!$E$78:$J$98,"emissions",'4.2_Resultados España'!AA$51:AA111)-SUM(P$52:P110)</f>
        <v>0</v>
      </c>
      <c r="Q111" s="605">
        <f t="shared" si="2"/>
        <v>0</v>
      </c>
      <c r="R111" s="606"/>
      <c r="S111" s="606">
        <f t="shared" si="3"/>
        <v>0</v>
      </c>
      <c r="T111" s="606"/>
      <c r="U111" s="606"/>
      <c r="V111" s="47"/>
      <c r="W111" s="47"/>
      <c r="AA111" s="47" t="str">
        <f t="shared" si="0"/>
        <v>=</v>
      </c>
    </row>
    <row r="112" spans="1:27" ht="16.5" customHeight="1" x14ac:dyDescent="0.3">
      <c r="A112" s="108"/>
      <c r="B112" s="106"/>
      <c r="C112" s="47"/>
      <c r="D112" s="47"/>
      <c r="E112" s="107" t="str">
        <f>IF(Dades!C902="","",Dades!C902)</f>
        <v/>
      </c>
      <c r="F112" s="165">
        <f>(DSUM('1.1_Instalaciones fijas'!$E$14:$R$36,"emissions",'4.2_Resultados España'!AA$51:AA112)+DSUM('1.1_Instalaciones fijas'!$E$43:$L$58,"emissions",'4.2_Resultados España'!AA$51:AA112))-SUM(F$52:F111)</f>
        <v>0</v>
      </c>
      <c r="G112" s="165">
        <f>(DSUM('1.2_Vehículos y maquinaria'!$E$22:$S$44,"emissions",'4.2_Resultados España'!AA$51:AA112)+DSUM('1.2_Vehículos y maquinaria'!$E$50:$S$70,"emissions",'4.2_Resultados España'!AA$51:AA112)+DSUM('1.2_Vehículos y maquinaria'!$E$82:$S$92,"emissions",'4.2_Resultados España'!AA$51:AA112)+DSUM('1.2_Vehículos y maquinaria'!$E$99:$S$109,"emissions",'4.2_Resultados España'!AA$51:AA112))-SUM(G$52:G111)</f>
        <v>0</v>
      </c>
      <c r="H112" s="165">
        <f>(DSUM('1.4_Emisiones fugitivas'!$E$14:$O$36,"emissions",'4.2_Resultados España'!AA$51:AA112)+DSUM('1.4_Emisiones fugitivas'!$E$48:$N$58,"emissions",'4.2_Resultados España'!AA$51:AA112))-SUM(H$52:H111)</f>
        <v>0</v>
      </c>
      <c r="I112" s="605">
        <f>DSUM('1.3_Emisiones de proceso'!$E$17:$M$32,"emissions",'4.2_Resultados España'!AA$51:AA112)-SUM(I$52:I111)</f>
        <v>0</v>
      </c>
      <c r="J112" s="605"/>
      <c r="K112" s="606">
        <f t="shared" si="1"/>
        <v>0</v>
      </c>
      <c r="L112" s="606"/>
      <c r="M112" s="606"/>
      <c r="N112" s="165">
        <f>DSUM('2.2_Categoría 2 España'!$E$18:$J$40,"emissions",'4.2_Resultados España'!AA$51:AA112)-SUM(N$52:N111)</f>
        <v>0</v>
      </c>
      <c r="O112" s="165">
        <f>DSUM('2.2_Categoría 2 España'!$E$49:$K$69,"emissions",'4.2_Resultados España'!AA$51:AA112)-SUM(O$52:O111)</f>
        <v>0</v>
      </c>
      <c r="P112" s="165">
        <f>DSUM('2.2_Categoría 2 España'!$E$78:$J$98,"emissions",'4.2_Resultados España'!AA$51:AA112)-SUM(P$52:P111)</f>
        <v>0</v>
      </c>
      <c r="Q112" s="605">
        <f t="shared" si="2"/>
        <v>0</v>
      </c>
      <c r="R112" s="606"/>
      <c r="S112" s="606">
        <f t="shared" si="3"/>
        <v>0</v>
      </c>
      <c r="T112" s="606"/>
      <c r="U112" s="606"/>
      <c r="V112" s="47"/>
      <c r="W112" s="47"/>
      <c r="AA112" s="47" t="str">
        <f t="shared" si="0"/>
        <v>=</v>
      </c>
    </row>
    <row r="113" spans="1:27" ht="16.5" customHeight="1" x14ac:dyDescent="0.3">
      <c r="A113" s="108"/>
      <c r="B113" s="106"/>
      <c r="C113" s="47"/>
      <c r="D113" s="47"/>
      <c r="E113" s="107" t="str">
        <f>IF(Dades!C903="","",Dades!C903)</f>
        <v/>
      </c>
      <c r="F113" s="165">
        <f>(DSUM('1.1_Instalaciones fijas'!$E$14:$R$36,"emissions",'4.2_Resultados España'!AA$51:AA113)+DSUM('1.1_Instalaciones fijas'!$E$43:$L$58,"emissions",'4.2_Resultados España'!AA$51:AA113))-SUM(F$52:F112)</f>
        <v>0</v>
      </c>
      <c r="G113" s="165">
        <f>(DSUM('1.2_Vehículos y maquinaria'!$E$22:$S$44,"emissions",'4.2_Resultados España'!AA$51:AA113)+DSUM('1.2_Vehículos y maquinaria'!$E$50:$S$70,"emissions",'4.2_Resultados España'!AA$51:AA113)+DSUM('1.2_Vehículos y maquinaria'!$E$82:$S$92,"emissions",'4.2_Resultados España'!AA$51:AA113)+DSUM('1.2_Vehículos y maquinaria'!$E$99:$S$109,"emissions",'4.2_Resultados España'!AA$51:AA113))-SUM(G$52:G112)</f>
        <v>0</v>
      </c>
      <c r="H113" s="165">
        <f>(DSUM('1.4_Emisiones fugitivas'!$E$14:$O$36,"emissions",'4.2_Resultados España'!AA$51:AA113)+DSUM('1.4_Emisiones fugitivas'!$E$48:$N$58,"emissions",'4.2_Resultados España'!AA$51:AA113))-SUM(H$52:H112)</f>
        <v>0</v>
      </c>
      <c r="I113" s="605">
        <f>DSUM('1.3_Emisiones de proceso'!$E$17:$M$32,"emissions",'4.2_Resultados España'!AA$51:AA113)-SUM(I$52:I112)</f>
        <v>0</v>
      </c>
      <c r="J113" s="605"/>
      <c r="K113" s="606">
        <f t="shared" si="1"/>
        <v>0</v>
      </c>
      <c r="L113" s="606"/>
      <c r="M113" s="606"/>
      <c r="N113" s="165">
        <f>DSUM('2.2_Categoría 2 España'!$E$18:$J$40,"emissions",'4.2_Resultados España'!AA$51:AA113)-SUM(N$52:N112)</f>
        <v>0</v>
      </c>
      <c r="O113" s="165">
        <f>DSUM('2.2_Categoría 2 España'!$E$49:$K$69,"emissions",'4.2_Resultados España'!AA$51:AA113)-SUM(O$52:O112)</f>
        <v>0</v>
      </c>
      <c r="P113" s="165">
        <f>DSUM('2.2_Categoría 2 España'!$E$78:$J$98,"emissions",'4.2_Resultados España'!AA$51:AA113)-SUM(P$52:P112)</f>
        <v>0</v>
      </c>
      <c r="Q113" s="605">
        <f t="shared" si="2"/>
        <v>0</v>
      </c>
      <c r="R113" s="606"/>
      <c r="S113" s="606">
        <f t="shared" si="3"/>
        <v>0</v>
      </c>
      <c r="T113" s="606"/>
      <c r="U113" s="606"/>
      <c r="V113" s="47"/>
      <c r="W113" s="47"/>
      <c r="AA113" s="47" t="str">
        <f t="shared" si="0"/>
        <v>=</v>
      </c>
    </row>
    <row r="114" spans="1:27" ht="16.5" customHeight="1" x14ac:dyDescent="0.3">
      <c r="A114" s="108"/>
      <c r="B114" s="106"/>
      <c r="C114" s="47"/>
      <c r="D114" s="47"/>
      <c r="E114" s="107" t="str">
        <f>IF(Dades!C904="","",Dades!C904)</f>
        <v/>
      </c>
      <c r="F114" s="165">
        <f>(DSUM('1.1_Instalaciones fijas'!$E$14:$R$36,"emissions",'4.2_Resultados España'!AA$51:AA114)+DSUM('1.1_Instalaciones fijas'!$E$43:$L$58,"emissions",'4.2_Resultados España'!AA$51:AA114))-SUM(F$52:F113)</f>
        <v>0</v>
      </c>
      <c r="G114" s="165">
        <f>(DSUM('1.2_Vehículos y maquinaria'!$E$22:$S$44,"emissions",'4.2_Resultados España'!AA$51:AA114)+DSUM('1.2_Vehículos y maquinaria'!$E$50:$S$70,"emissions",'4.2_Resultados España'!AA$51:AA114)+DSUM('1.2_Vehículos y maquinaria'!$E$82:$S$92,"emissions",'4.2_Resultados España'!AA$51:AA114)+DSUM('1.2_Vehículos y maquinaria'!$E$99:$S$109,"emissions",'4.2_Resultados España'!AA$51:AA114))-SUM(G$52:G113)</f>
        <v>0</v>
      </c>
      <c r="H114" s="165">
        <f>(DSUM('1.4_Emisiones fugitivas'!$E$14:$O$36,"emissions",'4.2_Resultados España'!AA$51:AA114)+DSUM('1.4_Emisiones fugitivas'!$E$48:$N$58,"emissions",'4.2_Resultados España'!AA$51:AA114))-SUM(H$52:H113)</f>
        <v>0</v>
      </c>
      <c r="I114" s="605">
        <f>DSUM('1.3_Emisiones de proceso'!$E$17:$M$32,"emissions",'4.2_Resultados España'!AA$51:AA114)-SUM(I$52:I113)</f>
        <v>0</v>
      </c>
      <c r="J114" s="605"/>
      <c r="K114" s="606">
        <f t="shared" si="1"/>
        <v>0</v>
      </c>
      <c r="L114" s="606"/>
      <c r="M114" s="606"/>
      <c r="N114" s="165">
        <f>DSUM('2.2_Categoría 2 España'!$E$18:$J$40,"emissions",'4.2_Resultados España'!AA$51:AA114)-SUM(N$52:N113)</f>
        <v>0</v>
      </c>
      <c r="O114" s="165">
        <f>DSUM('2.2_Categoría 2 España'!$E$49:$K$69,"emissions",'4.2_Resultados España'!AA$51:AA114)-SUM(O$52:O113)</f>
        <v>0</v>
      </c>
      <c r="P114" s="165">
        <f>DSUM('2.2_Categoría 2 España'!$E$78:$J$98,"emissions",'4.2_Resultados España'!AA$51:AA114)-SUM(P$52:P113)</f>
        <v>0</v>
      </c>
      <c r="Q114" s="605">
        <f t="shared" si="2"/>
        <v>0</v>
      </c>
      <c r="R114" s="606"/>
      <c r="S114" s="606">
        <f t="shared" si="3"/>
        <v>0</v>
      </c>
      <c r="T114" s="606"/>
      <c r="U114" s="606"/>
      <c r="V114" s="47"/>
      <c r="W114" s="47"/>
      <c r="AA114" s="47" t="str">
        <f t="shared" si="0"/>
        <v>=</v>
      </c>
    </row>
    <row r="115" spans="1:27" ht="16.5" customHeight="1" x14ac:dyDescent="0.3">
      <c r="A115" s="108"/>
      <c r="B115" s="106"/>
      <c r="C115" s="47"/>
      <c r="D115" s="47"/>
      <c r="E115" s="107" t="str">
        <f>IF(Dades!C905="","",Dades!C905)</f>
        <v/>
      </c>
      <c r="F115" s="165">
        <f>(DSUM('1.1_Instalaciones fijas'!$E$14:$R$36,"emissions",'4.2_Resultados España'!AA$51:AA115)+DSUM('1.1_Instalaciones fijas'!$E$43:$L$58,"emissions",'4.2_Resultados España'!AA$51:AA115))-SUM(F$52:F114)</f>
        <v>0</v>
      </c>
      <c r="G115" s="165">
        <f>(DSUM('1.2_Vehículos y maquinaria'!$E$22:$S$44,"emissions",'4.2_Resultados España'!AA$51:AA115)+DSUM('1.2_Vehículos y maquinaria'!$E$50:$S$70,"emissions",'4.2_Resultados España'!AA$51:AA115)+DSUM('1.2_Vehículos y maquinaria'!$E$82:$S$92,"emissions",'4.2_Resultados España'!AA$51:AA115)+DSUM('1.2_Vehículos y maquinaria'!$E$99:$S$109,"emissions",'4.2_Resultados España'!AA$51:AA115))-SUM(G$52:G114)</f>
        <v>0</v>
      </c>
      <c r="H115" s="165">
        <f>(DSUM('1.4_Emisiones fugitivas'!$E$14:$O$36,"emissions",'4.2_Resultados España'!AA$51:AA115)+DSUM('1.4_Emisiones fugitivas'!$E$48:$N$58,"emissions",'4.2_Resultados España'!AA$51:AA115))-SUM(H$52:H114)</f>
        <v>0</v>
      </c>
      <c r="I115" s="605">
        <f>DSUM('1.3_Emisiones de proceso'!$E$17:$M$32,"emissions",'4.2_Resultados España'!AA$51:AA115)-SUM(I$52:I114)</f>
        <v>0</v>
      </c>
      <c r="J115" s="605"/>
      <c r="K115" s="606">
        <f t="shared" si="1"/>
        <v>0</v>
      </c>
      <c r="L115" s="606"/>
      <c r="M115" s="606"/>
      <c r="N115" s="165">
        <f>DSUM('2.2_Categoría 2 España'!$E$18:$J$40,"emissions",'4.2_Resultados España'!AA$51:AA115)-SUM(N$52:N114)</f>
        <v>0</v>
      </c>
      <c r="O115" s="165">
        <f>DSUM('2.2_Categoría 2 España'!$E$49:$K$69,"emissions",'4.2_Resultados España'!AA$51:AA115)-SUM(O$52:O114)</f>
        <v>0</v>
      </c>
      <c r="P115" s="165">
        <f>DSUM('2.2_Categoría 2 España'!$E$78:$J$98,"emissions",'4.2_Resultados España'!AA$51:AA115)-SUM(P$52:P114)</f>
        <v>0</v>
      </c>
      <c r="Q115" s="605">
        <f t="shared" si="2"/>
        <v>0</v>
      </c>
      <c r="R115" s="606"/>
      <c r="S115" s="606">
        <f t="shared" si="3"/>
        <v>0</v>
      </c>
      <c r="T115" s="606"/>
      <c r="U115" s="606"/>
      <c r="V115" s="47"/>
      <c r="W115" s="47"/>
      <c r="AA115" s="47" t="str">
        <f t="shared" si="0"/>
        <v>=</v>
      </c>
    </row>
    <row r="116" spans="1:27" ht="16.5" customHeight="1" x14ac:dyDescent="0.3">
      <c r="A116" s="108"/>
      <c r="B116" s="106"/>
      <c r="C116" s="47"/>
      <c r="D116" s="47"/>
      <c r="E116" s="107" t="str">
        <f>IF(Dades!C906="","",Dades!C906)</f>
        <v/>
      </c>
      <c r="F116" s="165">
        <f>(DSUM('1.1_Instalaciones fijas'!$E$14:$R$36,"emissions",'4.2_Resultados España'!AA$51:AA116)+DSUM('1.1_Instalaciones fijas'!$E$43:$L$58,"emissions",'4.2_Resultados España'!AA$51:AA116))-SUM(F$52:F115)</f>
        <v>0</v>
      </c>
      <c r="G116" s="165">
        <f>(DSUM('1.2_Vehículos y maquinaria'!$E$22:$S$44,"emissions",'4.2_Resultados España'!AA$51:AA116)+DSUM('1.2_Vehículos y maquinaria'!$E$50:$S$70,"emissions",'4.2_Resultados España'!AA$51:AA116)+DSUM('1.2_Vehículos y maquinaria'!$E$82:$S$92,"emissions",'4.2_Resultados España'!AA$51:AA116)+DSUM('1.2_Vehículos y maquinaria'!$E$99:$S$109,"emissions",'4.2_Resultados España'!AA$51:AA116))-SUM(G$52:G115)</f>
        <v>0</v>
      </c>
      <c r="H116" s="165">
        <f>(DSUM('1.4_Emisiones fugitivas'!$E$14:$O$36,"emissions",'4.2_Resultados España'!AA$51:AA116)+DSUM('1.4_Emisiones fugitivas'!$E$48:$N$58,"emissions",'4.2_Resultados España'!AA$51:AA116))-SUM(H$52:H115)</f>
        <v>0</v>
      </c>
      <c r="I116" s="605">
        <f>DSUM('1.3_Emisiones de proceso'!$E$17:$M$32,"emissions",'4.2_Resultados España'!AA$51:AA116)-SUM(I$52:I115)</f>
        <v>0</v>
      </c>
      <c r="J116" s="605"/>
      <c r="K116" s="606">
        <f t="shared" si="1"/>
        <v>0</v>
      </c>
      <c r="L116" s="606"/>
      <c r="M116" s="606"/>
      <c r="N116" s="165">
        <f>DSUM('2.2_Categoría 2 España'!$E$18:$J$40,"emissions",'4.2_Resultados España'!AA$51:AA116)-SUM(N$52:N115)</f>
        <v>0</v>
      </c>
      <c r="O116" s="165">
        <f>DSUM('2.2_Categoría 2 España'!$E$49:$K$69,"emissions",'4.2_Resultados España'!AA$51:AA116)-SUM(O$52:O115)</f>
        <v>0</v>
      </c>
      <c r="P116" s="165">
        <f>DSUM('2.2_Categoría 2 España'!$E$78:$J$98,"emissions",'4.2_Resultados España'!AA$51:AA116)-SUM(P$52:P115)</f>
        <v>0</v>
      </c>
      <c r="Q116" s="605">
        <f t="shared" si="2"/>
        <v>0</v>
      </c>
      <c r="R116" s="606"/>
      <c r="S116" s="606">
        <f t="shared" si="3"/>
        <v>0</v>
      </c>
      <c r="T116" s="606"/>
      <c r="U116" s="606"/>
      <c r="V116" s="47"/>
      <c r="W116" s="47"/>
      <c r="AA116" s="47" t="str">
        <f t="shared" si="0"/>
        <v>=</v>
      </c>
    </row>
    <row r="117" spans="1:27" x14ac:dyDescent="0.3">
      <c r="A117" s="108"/>
      <c r="B117" s="106"/>
      <c r="C117" s="47"/>
      <c r="D117" s="47"/>
      <c r="E117" s="107" t="str">
        <f>IF(Dades!C907="","",Dades!C907)</f>
        <v/>
      </c>
      <c r="F117" s="165">
        <f>(DSUM('1.1_Instalaciones fijas'!$E$14:$R$36,"emissions",'4.2_Resultados España'!AA$51:AA117)+DSUM('1.1_Instalaciones fijas'!$E$43:$L$58,"emissions",'4.2_Resultados España'!AA$51:AA117))-SUM(F$52:F116)</f>
        <v>0</v>
      </c>
      <c r="G117" s="165">
        <f>(DSUM('1.2_Vehículos y maquinaria'!$E$22:$S$44,"emissions",'4.2_Resultados España'!AA$51:AA117)+DSUM('1.2_Vehículos y maquinaria'!$E$50:$S$70,"emissions",'4.2_Resultados España'!AA$51:AA117)+DSUM('1.2_Vehículos y maquinaria'!$E$82:$S$92,"emissions",'4.2_Resultados España'!AA$51:AA117)+DSUM('1.2_Vehículos y maquinaria'!$E$99:$S$109,"emissions",'4.2_Resultados España'!AA$51:AA117))-SUM(G$52:G116)</f>
        <v>0</v>
      </c>
      <c r="H117" s="165">
        <f>(DSUM('1.4_Emisiones fugitivas'!$E$14:$O$36,"emissions",'4.2_Resultados España'!AA$51:AA117)+DSUM('1.4_Emisiones fugitivas'!$E$48:$N$58,"emissions",'4.2_Resultados España'!AA$51:AA117))-SUM(H$52:H116)</f>
        <v>0</v>
      </c>
      <c r="I117" s="605">
        <f>DSUM('1.3_Emisiones de proceso'!$E$17:$M$32,"emissions",'4.2_Resultados España'!AA$51:AA117)-SUM(I$52:I116)</f>
        <v>0</v>
      </c>
      <c r="J117" s="605"/>
      <c r="K117" s="606">
        <f t="shared" si="1"/>
        <v>0</v>
      </c>
      <c r="L117" s="606"/>
      <c r="M117" s="606"/>
      <c r="N117" s="165">
        <f>DSUM('2.2_Categoría 2 España'!$E$18:$J$40,"emissions",'4.2_Resultados España'!AA$51:AA117)-SUM(N$52:N116)</f>
        <v>0</v>
      </c>
      <c r="O117" s="165">
        <f>DSUM('2.2_Categoría 2 España'!$E$49:$K$69,"emissions",'4.2_Resultados España'!AA$51:AA117)-SUM(O$52:O116)</f>
        <v>0</v>
      </c>
      <c r="P117" s="165">
        <f>DSUM('2.2_Categoría 2 España'!$E$78:$J$98,"emissions",'4.2_Resultados España'!AA$51:AA117)-SUM(P$52:P116)</f>
        <v>0</v>
      </c>
      <c r="Q117" s="605">
        <f t="shared" si="2"/>
        <v>0</v>
      </c>
      <c r="R117" s="606"/>
      <c r="S117" s="606">
        <f t="shared" si="3"/>
        <v>0</v>
      </c>
      <c r="T117" s="606"/>
      <c r="U117" s="606"/>
      <c r="V117" s="47"/>
      <c r="W117" s="47"/>
      <c r="AA117" s="47" t="str">
        <f t="shared" ref="AA117:AA180" si="4">"="&amp;E117</f>
        <v>=</v>
      </c>
    </row>
    <row r="118" spans="1:27" ht="16.5" customHeight="1" x14ac:dyDescent="0.3">
      <c r="A118" s="108"/>
      <c r="B118" s="106"/>
      <c r="C118" s="47"/>
      <c r="D118" s="47"/>
      <c r="E118" s="107" t="str">
        <f>IF(Dades!C908="","",Dades!C908)</f>
        <v/>
      </c>
      <c r="F118" s="165">
        <f>(DSUM('1.1_Instalaciones fijas'!$E$14:$R$36,"emissions",'4.2_Resultados España'!AA$51:AA118)+DSUM('1.1_Instalaciones fijas'!$E$43:$L$58,"emissions",'4.2_Resultados España'!AA$51:AA118))-SUM(F$52:F117)</f>
        <v>0</v>
      </c>
      <c r="G118" s="165">
        <f>(DSUM('1.2_Vehículos y maquinaria'!$E$22:$S$44,"emissions",'4.2_Resultados España'!AA$51:AA118)+DSUM('1.2_Vehículos y maquinaria'!$E$50:$S$70,"emissions",'4.2_Resultados España'!AA$51:AA118)+DSUM('1.2_Vehículos y maquinaria'!$E$82:$S$92,"emissions",'4.2_Resultados España'!AA$51:AA118)+DSUM('1.2_Vehículos y maquinaria'!$E$99:$S$109,"emissions",'4.2_Resultados España'!AA$51:AA118))-SUM(G$52:G117)</f>
        <v>0</v>
      </c>
      <c r="H118" s="165">
        <f>(DSUM('1.4_Emisiones fugitivas'!$E$14:$O$36,"emissions",'4.2_Resultados España'!AA$51:AA118)+DSUM('1.4_Emisiones fugitivas'!$E$48:$N$58,"emissions",'4.2_Resultados España'!AA$51:AA118))-SUM(H$52:H117)</f>
        <v>0</v>
      </c>
      <c r="I118" s="605">
        <f>DSUM('1.3_Emisiones de proceso'!$E$17:$M$32,"emissions",'4.2_Resultados España'!AA$51:AA118)-SUM(I$52:I117)</f>
        <v>0</v>
      </c>
      <c r="J118" s="605"/>
      <c r="K118" s="606">
        <f t="shared" ref="K118:K181" si="5">SUM(F118:J118)</f>
        <v>0</v>
      </c>
      <c r="L118" s="606"/>
      <c r="M118" s="606"/>
      <c r="N118" s="165">
        <f>DSUM('2.2_Categoría 2 España'!$E$18:$J$40,"emissions",'4.2_Resultados España'!AA$51:AA118)-SUM(N$52:N117)</f>
        <v>0</v>
      </c>
      <c r="O118" s="165">
        <f>DSUM('2.2_Categoría 2 España'!$E$49:$K$69,"emissions",'4.2_Resultados España'!AA$51:AA118)-SUM(O$52:O117)</f>
        <v>0</v>
      </c>
      <c r="P118" s="165">
        <f>DSUM('2.2_Categoría 2 España'!$E$78:$J$98,"emissions",'4.2_Resultados España'!AA$51:AA118)-SUM(P$52:P117)</f>
        <v>0</v>
      </c>
      <c r="Q118" s="605">
        <f t="shared" ref="Q118:Q181" si="6">SUM(N118:P118)</f>
        <v>0</v>
      </c>
      <c r="R118" s="606"/>
      <c r="S118" s="606">
        <f t="shared" ref="S118:S181" si="7">K118+Q118</f>
        <v>0</v>
      </c>
      <c r="T118" s="606"/>
      <c r="U118" s="606"/>
      <c r="V118" s="47"/>
      <c r="W118" s="47"/>
      <c r="AA118" s="47" t="str">
        <f t="shared" si="4"/>
        <v>=</v>
      </c>
    </row>
    <row r="119" spans="1:27" x14ac:dyDescent="0.3">
      <c r="A119" s="108"/>
      <c r="B119" s="106"/>
      <c r="C119" s="47"/>
      <c r="D119" s="47"/>
      <c r="E119" s="107" t="str">
        <f>IF(Dades!C909="","",Dades!C909)</f>
        <v/>
      </c>
      <c r="F119" s="165">
        <f>(DSUM('1.1_Instalaciones fijas'!$E$14:$R$36,"emissions",'4.2_Resultados España'!AA$51:AA119)+DSUM('1.1_Instalaciones fijas'!$E$43:$L$58,"emissions",'4.2_Resultados España'!AA$51:AA119))-SUM(F$52:F118)</f>
        <v>0</v>
      </c>
      <c r="G119" s="165">
        <f>(DSUM('1.2_Vehículos y maquinaria'!$E$22:$S$44,"emissions",'4.2_Resultados España'!AA$51:AA119)+DSUM('1.2_Vehículos y maquinaria'!$E$50:$S$70,"emissions",'4.2_Resultados España'!AA$51:AA119)+DSUM('1.2_Vehículos y maquinaria'!$E$82:$S$92,"emissions",'4.2_Resultados España'!AA$51:AA119)+DSUM('1.2_Vehículos y maquinaria'!$E$99:$S$109,"emissions",'4.2_Resultados España'!AA$51:AA119))-SUM(G$52:G118)</f>
        <v>0</v>
      </c>
      <c r="H119" s="165">
        <f>(DSUM('1.4_Emisiones fugitivas'!$E$14:$O$36,"emissions",'4.2_Resultados España'!AA$51:AA119)+DSUM('1.4_Emisiones fugitivas'!$E$48:$N$58,"emissions",'4.2_Resultados España'!AA$51:AA119))-SUM(H$52:H118)</f>
        <v>0</v>
      </c>
      <c r="I119" s="605">
        <f>DSUM('1.3_Emisiones de proceso'!$E$17:$M$32,"emissions",'4.2_Resultados España'!AA$51:AA119)-SUM(I$52:I118)</f>
        <v>0</v>
      </c>
      <c r="J119" s="605"/>
      <c r="K119" s="606">
        <f t="shared" si="5"/>
        <v>0</v>
      </c>
      <c r="L119" s="606"/>
      <c r="M119" s="606"/>
      <c r="N119" s="165">
        <f>DSUM('2.2_Categoría 2 España'!$E$18:$J$40,"emissions",'4.2_Resultados España'!AA$51:AA119)-SUM(N$52:N118)</f>
        <v>0</v>
      </c>
      <c r="O119" s="165">
        <f>DSUM('2.2_Categoría 2 España'!$E$49:$K$69,"emissions",'4.2_Resultados España'!AA$51:AA119)-SUM(O$52:O118)</f>
        <v>0</v>
      </c>
      <c r="P119" s="165">
        <f>DSUM('2.2_Categoría 2 España'!$E$78:$J$98,"emissions",'4.2_Resultados España'!AA$51:AA119)-SUM(P$52:P118)</f>
        <v>0</v>
      </c>
      <c r="Q119" s="605">
        <f t="shared" si="6"/>
        <v>0</v>
      </c>
      <c r="R119" s="606"/>
      <c r="S119" s="606">
        <f t="shared" si="7"/>
        <v>0</v>
      </c>
      <c r="T119" s="606"/>
      <c r="U119" s="606"/>
      <c r="V119" s="47"/>
      <c r="W119" s="47"/>
      <c r="AA119" s="47" t="str">
        <f t="shared" si="4"/>
        <v>=</v>
      </c>
    </row>
    <row r="120" spans="1:27" x14ac:dyDescent="0.3">
      <c r="A120" s="108"/>
      <c r="B120" s="106"/>
      <c r="C120" s="47"/>
      <c r="D120" s="47"/>
      <c r="E120" s="107" t="str">
        <f>IF(Dades!C910="","",Dades!C910)</f>
        <v/>
      </c>
      <c r="F120" s="165">
        <f>(DSUM('1.1_Instalaciones fijas'!$E$14:$R$36,"emissions",'4.2_Resultados España'!AA$51:AA120)+DSUM('1.1_Instalaciones fijas'!$E$43:$L$58,"emissions",'4.2_Resultados España'!AA$51:AA120))-SUM(F$52:F119)</f>
        <v>0</v>
      </c>
      <c r="G120" s="165">
        <f>(DSUM('1.2_Vehículos y maquinaria'!$E$22:$S$44,"emissions",'4.2_Resultados España'!AA$51:AA120)+DSUM('1.2_Vehículos y maquinaria'!$E$50:$S$70,"emissions",'4.2_Resultados España'!AA$51:AA120)+DSUM('1.2_Vehículos y maquinaria'!$E$82:$S$92,"emissions",'4.2_Resultados España'!AA$51:AA120)+DSUM('1.2_Vehículos y maquinaria'!$E$99:$S$109,"emissions",'4.2_Resultados España'!AA$51:AA120))-SUM(G$52:G119)</f>
        <v>0</v>
      </c>
      <c r="H120" s="165">
        <f>(DSUM('1.4_Emisiones fugitivas'!$E$14:$O$36,"emissions",'4.2_Resultados España'!AA$51:AA120)+DSUM('1.4_Emisiones fugitivas'!$E$48:$N$58,"emissions",'4.2_Resultados España'!AA$51:AA120))-SUM(H$52:H119)</f>
        <v>0</v>
      </c>
      <c r="I120" s="605">
        <f>DSUM('1.3_Emisiones de proceso'!$E$17:$M$32,"emissions",'4.2_Resultados España'!AA$51:AA120)-SUM(I$52:I119)</f>
        <v>0</v>
      </c>
      <c r="J120" s="605"/>
      <c r="K120" s="606">
        <f t="shared" si="5"/>
        <v>0</v>
      </c>
      <c r="L120" s="606"/>
      <c r="M120" s="606"/>
      <c r="N120" s="165">
        <f>DSUM('2.2_Categoría 2 España'!$E$18:$J$40,"emissions",'4.2_Resultados España'!AA$51:AA120)-SUM(N$52:N119)</f>
        <v>0</v>
      </c>
      <c r="O120" s="165">
        <f>DSUM('2.2_Categoría 2 España'!$E$49:$K$69,"emissions",'4.2_Resultados España'!AA$51:AA120)-SUM(O$52:O119)</f>
        <v>0</v>
      </c>
      <c r="P120" s="165">
        <f>DSUM('2.2_Categoría 2 España'!$E$78:$J$98,"emissions",'4.2_Resultados España'!AA$51:AA120)-SUM(P$52:P119)</f>
        <v>0</v>
      </c>
      <c r="Q120" s="605">
        <f t="shared" si="6"/>
        <v>0</v>
      </c>
      <c r="R120" s="606"/>
      <c r="S120" s="606">
        <f t="shared" si="7"/>
        <v>0</v>
      </c>
      <c r="T120" s="606"/>
      <c r="U120" s="606"/>
      <c r="V120" s="47"/>
      <c r="W120" s="47"/>
      <c r="AA120" s="47" t="str">
        <f t="shared" si="4"/>
        <v>=</v>
      </c>
    </row>
    <row r="121" spans="1:27" x14ac:dyDescent="0.3">
      <c r="A121" s="108"/>
      <c r="B121" s="106"/>
      <c r="C121" s="47"/>
      <c r="D121" s="47"/>
      <c r="E121" s="107" t="str">
        <f>IF(Dades!C911="","",Dades!C911)</f>
        <v/>
      </c>
      <c r="F121" s="165">
        <f>(DSUM('1.1_Instalaciones fijas'!$E$14:$R$36,"emissions",'4.2_Resultados España'!AA$51:AA121)+DSUM('1.1_Instalaciones fijas'!$E$43:$L$58,"emissions",'4.2_Resultados España'!AA$51:AA121))-SUM(F$52:F120)</f>
        <v>0</v>
      </c>
      <c r="G121" s="165">
        <f>(DSUM('1.2_Vehículos y maquinaria'!$E$22:$S$44,"emissions",'4.2_Resultados España'!AA$51:AA121)+DSUM('1.2_Vehículos y maquinaria'!$E$50:$S$70,"emissions",'4.2_Resultados España'!AA$51:AA121)+DSUM('1.2_Vehículos y maquinaria'!$E$82:$S$92,"emissions",'4.2_Resultados España'!AA$51:AA121)+DSUM('1.2_Vehículos y maquinaria'!$E$99:$S$109,"emissions",'4.2_Resultados España'!AA$51:AA121))-SUM(G$52:G120)</f>
        <v>0</v>
      </c>
      <c r="H121" s="165">
        <f>(DSUM('1.4_Emisiones fugitivas'!$E$14:$O$36,"emissions",'4.2_Resultados España'!AA$51:AA121)+DSUM('1.4_Emisiones fugitivas'!$E$48:$N$58,"emissions",'4.2_Resultados España'!AA$51:AA121))-SUM(H$52:H120)</f>
        <v>0</v>
      </c>
      <c r="I121" s="605">
        <f>DSUM('1.3_Emisiones de proceso'!$E$17:$M$32,"emissions",'4.2_Resultados España'!AA$51:AA121)-SUM(I$52:I120)</f>
        <v>0</v>
      </c>
      <c r="J121" s="605"/>
      <c r="K121" s="606">
        <f t="shared" si="5"/>
        <v>0</v>
      </c>
      <c r="L121" s="606"/>
      <c r="M121" s="606"/>
      <c r="N121" s="165">
        <f>DSUM('2.2_Categoría 2 España'!$E$18:$J$40,"emissions",'4.2_Resultados España'!AA$51:AA121)-SUM(N$52:N120)</f>
        <v>0</v>
      </c>
      <c r="O121" s="165">
        <f>DSUM('2.2_Categoría 2 España'!$E$49:$K$69,"emissions",'4.2_Resultados España'!AA$51:AA121)-SUM(O$52:O120)</f>
        <v>0</v>
      </c>
      <c r="P121" s="165">
        <f>DSUM('2.2_Categoría 2 España'!$E$78:$J$98,"emissions",'4.2_Resultados España'!AA$51:AA121)-SUM(P$52:P120)</f>
        <v>0</v>
      </c>
      <c r="Q121" s="605">
        <f t="shared" si="6"/>
        <v>0</v>
      </c>
      <c r="R121" s="606"/>
      <c r="S121" s="606">
        <f t="shared" si="7"/>
        <v>0</v>
      </c>
      <c r="T121" s="606"/>
      <c r="U121" s="606"/>
      <c r="V121" s="47"/>
      <c r="W121" s="47"/>
      <c r="AA121" s="47" t="str">
        <f t="shared" si="4"/>
        <v>=</v>
      </c>
    </row>
    <row r="122" spans="1:27" x14ac:dyDescent="0.3">
      <c r="A122" s="108"/>
      <c r="B122" s="106"/>
      <c r="C122" s="47"/>
      <c r="D122" s="47"/>
      <c r="E122" s="107" t="str">
        <f>IF(Dades!C912="","",Dades!C912)</f>
        <v/>
      </c>
      <c r="F122" s="165">
        <f>(DSUM('1.1_Instalaciones fijas'!$E$14:$R$36,"emissions",'4.2_Resultados España'!AA$51:AA122)+DSUM('1.1_Instalaciones fijas'!$E$43:$L$58,"emissions",'4.2_Resultados España'!AA$51:AA122))-SUM(F$52:F121)</f>
        <v>0</v>
      </c>
      <c r="G122" s="165">
        <f>(DSUM('1.2_Vehículos y maquinaria'!$E$22:$S$44,"emissions",'4.2_Resultados España'!AA$51:AA122)+DSUM('1.2_Vehículos y maquinaria'!$E$50:$S$70,"emissions",'4.2_Resultados España'!AA$51:AA122)+DSUM('1.2_Vehículos y maquinaria'!$E$82:$S$92,"emissions",'4.2_Resultados España'!AA$51:AA122)+DSUM('1.2_Vehículos y maquinaria'!$E$99:$S$109,"emissions",'4.2_Resultados España'!AA$51:AA122))-SUM(G$52:G121)</f>
        <v>0</v>
      </c>
      <c r="H122" s="165">
        <f>(DSUM('1.4_Emisiones fugitivas'!$E$14:$O$36,"emissions",'4.2_Resultados España'!AA$51:AA122)+DSUM('1.4_Emisiones fugitivas'!$E$48:$N$58,"emissions",'4.2_Resultados España'!AA$51:AA122))-SUM(H$52:H121)</f>
        <v>0</v>
      </c>
      <c r="I122" s="605">
        <f>DSUM('1.3_Emisiones de proceso'!$E$17:$M$32,"emissions",'4.2_Resultados España'!AA$51:AA122)-SUM(I$52:I121)</f>
        <v>0</v>
      </c>
      <c r="J122" s="605"/>
      <c r="K122" s="606">
        <f t="shared" si="5"/>
        <v>0</v>
      </c>
      <c r="L122" s="606"/>
      <c r="M122" s="606"/>
      <c r="N122" s="165">
        <f>DSUM('2.2_Categoría 2 España'!$E$18:$J$40,"emissions",'4.2_Resultados España'!AA$51:AA122)-SUM(N$52:N121)</f>
        <v>0</v>
      </c>
      <c r="O122" s="165">
        <f>DSUM('2.2_Categoría 2 España'!$E$49:$K$69,"emissions",'4.2_Resultados España'!AA$51:AA122)-SUM(O$52:O121)</f>
        <v>0</v>
      </c>
      <c r="P122" s="165">
        <f>DSUM('2.2_Categoría 2 España'!$E$78:$J$98,"emissions",'4.2_Resultados España'!AA$51:AA122)-SUM(P$52:P121)</f>
        <v>0</v>
      </c>
      <c r="Q122" s="605">
        <f t="shared" si="6"/>
        <v>0</v>
      </c>
      <c r="R122" s="606"/>
      <c r="S122" s="606">
        <f t="shared" si="7"/>
        <v>0</v>
      </c>
      <c r="T122" s="606"/>
      <c r="U122" s="606"/>
      <c r="V122" s="47"/>
      <c r="W122" s="47"/>
      <c r="AA122" s="47" t="str">
        <f t="shared" si="4"/>
        <v>=</v>
      </c>
    </row>
    <row r="123" spans="1:27" x14ac:dyDescent="0.3">
      <c r="A123" s="108"/>
      <c r="B123" s="106"/>
      <c r="C123" s="47"/>
      <c r="D123" s="47"/>
      <c r="E123" s="107" t="str">
        <f>IF(Dades!C913="","",Dades!C913)</f>
        <v/>
      </c>
      <c r="F123" s="165">
        <f>(DSUM('1.1_Instalaciones fijas'!$E$14:$R$36,"emissions",'4.2_Resultados España'!AA$51:AA123)+DSUM('1.1_Instalaciones fijas'!$E$43:$L$58,"emissions",'4.2_Resultados España'!AA$51:AA123))-SUM(F$52:F122)</f>
        <v>0</v>
      </c>
      <c r="G123" s="165">
        <f>(DSUM('1.2_Vehículos y maquinaria'!$E$22:$S$44,"emissions",'4.2_Resultados España'!AA$51:AA123)+DSUM('1.2_Vehículos y maquinaria'!$E$50:$S$70,"emissions",'4.2_Resultados España'!AA$51:AA123)+DSUM('1.2_Vehículos y maquinaria'!$E$82:$S$92,"emissions",'4.2_Resultados España'!AA$51:AA123)+DSUM('1.2_Vehículos y maquinaria'!$E$99:$S$109,"emissions",'4.2_Resultados España'!AA$51:AA123))-SUM(G$52:G122)</f>
        <v>0</v>
      </c>
      <c r="H123" s="165">
        <f>(DSUM('1.4_Emisiones fugitivas'!$E$14:$O$36,"emissions",'4.2_Resultados España'!AA$51:AA123)+DSUM('1.4_Emisiones fugitivas'!$E$48:$N$58,"emissions",'4.2_Resultados España'!AA$51:AA123))-SUM(H$52:H122)</f>
        <v>0</v>
      </c>
      <c r="I123" s="605">
        <f>DSUM('1.3_Emisiones de proceso'!$E$17:$M$32,"emissions",'4.2_Resultados España'!AA$51:AA123)-SUM(I$52:I122)</f>
        <v>0</v>
      </c>
      <c r="J123" s="605"/>
      <c r="K123" s="606">
        <f t="shared" si="5"/>
        <v>0</v>
      </c>
      <c r="L123" s="606"/>
      <c r="M123" s="606"/>
      <c r="N123" s="165">
        <f>DSUM('2.2_Categoría 2 España'!$E$18:$J$40,"emissions",'4.2_Resultados España'!AA$51:AA123)-SUM(N$52:N122)</f>
        <v>0</v>
      </c>
      <c r="O123" s="165">
        <f>DSUM('2.2_Categoría 2 España'!$E$49:$K$69,"emissions",'4.2_Resultados España'!AA$51:AA123)-SUM(O$52:O122)</f>
        <v>0</v>
      </c>
      <c r="P123" s="165">
        <f>DSUM('2.2_Categoría 2 España'!$E$78:$J$98,"emissions",'4.2_Resultados España'!AA$51:AA123)-SUM(P$52:P122)</f>
        <v>0</v>
      </c>
      <c r="Q123" s="605">
        <f t="shared" si="6"/>
        <v>0</v>
      </c>
      <c r="R123" s="606"/>
      <c r="S123" s="606">
        <f t="shared" si="7"/>
        <v>0</v>
      </c>
      <c r="T123" s="606"/>
      <c r="U123" s="606"/>
      <c r="V123" s="47"/>
      <c r="W123" s="47"/>
      <c r="AA123" s="47" t="str">
        <f t="shared" si="4"/>
        <v>=</v>
      </c>
    </row>
    <row r="124" spans="1:27" ht="16.5" customHeight="1" x14ac:dyDescent="0.3">
      <c r="A124" s="108"/>
      <c r="B124" s="106"/>
      <c r="C124" s="47"/>
      <c r="D124" s="47"/>
      <c r="E124" s="107" t="str">
        <f>IF(Dades!C914="","",Dades!C914)</f>
        <v/>
      </c>
      <c r="F124" s="165">
        <f>(DSUM('1.1_Instalaciones fijas'!$E$14:$R$36,"emissions",'4.2_Resultados España'!AA$51:AA124)+DSUM('1.1_Instalaciones fijas'!$E$43:$L$58,"emissions",'4.2_Resultados España'!AA$51:AA124))-SUM(F$52:F123)</f>
        <v>0</v>
      </c>
      <c r="G124" s="165">
        <f>(DSUM('1.2_Vehículos y maquinaria'!$E$22:$S$44,"emissions",'4.2_Resultados España'!AA$51:AA124)+DSUM('1.2_Vehículos y maquinaria'!$E$50:$S$70,"emissions",'4.2_Resultados España'!AA$51:AA124)+DSUM('1.2_Vehículos y maquinaria'!$E$82:$S$92,"emissions",'4.2_Resultados España'!AA$51:AA124)+DSUM('1.2_Vehículos y maquinaria'!$E$99:$S$109,"emissions",'4.2_Resultados España'!AA$51:AA124))-SUM(G$52:G123)</f>
        <v>0</v>
      </c>
      <c r="H124" s="165">
        <f>(DSUM('1.4_Emisiones fugitivas'!$E$14:$O$36,"emissions",'4.2_Resultados España'!AA$51:AA124)+DSUM('1.4_Emisiones fugitivas'!$E$48:$N$58,"emissions",'4.2_Resultados España'!AA$51:AA124))-SUM(H$52:H123)</f>
        <v>0</v>
      </c>
      <c r="I124" s="605">
        <f>DSUM('1.3_Emisiones de proceso'!$E$17:$M$32,"emissions",'4.2_Resultados España'!AA$51:AA124)-SUM(I$52:I123)</f>
        <v>0</v>
      </c>
      <c r="J124" s="605"/>
      <c r="K124" s="606">
        <f t="shared" si="5"/>
        <v>0</v>
      </c>
      <c r="L124" s="606"/>
      <c r="M124" s="606"/>
      <c r="N124" s="165">
        <f>DSUM('2.2_Categoría 2 España'!$E$18:$J$40,"emissions",'4.2_Resultados España'!AA$51:AA124)-SUM(N$52:N123)</f>
        <v>0</v>
      </c>
      <c r="O124" s="165">
        <f>DSUM('2.2_Categoría 2 España'!$E$49:$K$69,"emissions",'4.2_Resultados España'!AA$51:AA124)-SUM(O$52:O123)</f>
        <v>0</v>
      </c>
      <c r="P124" s="165">
        <f>DSUM('2.2_Categoría 2 España'!$E$78:$J$98,"emissions",'4.2_Resultados España'!AA$51:AA124)-SUM(P$52:P123)</f>
        <v>0</v>
      </c>
      <c r="Q124" s="605">
        <f t="shared" si="6"/>
        <v>0</v>
      </c>
      <c r="R124" s="606"/>
      <c r="S124" s="606">
        <f t="shared" si="7"/>
        <v>0</v>
      </c>
      <c r="T124" s="606"/>
      <c r="U124" s="606"/>
      <c r="V124" s="47"/>
      <c r="W124" s="47"/>
      <c r="AA124" s="47" t="str">
        <f t="shared" si="4"/>
        <v>=</v>
      </c>
    </row>
    <row r="125" spans="1:27" ht="16.5" customHeight="1" x14ac:dyDescent="0.3">
      <c r="A125" s="108"/>
      <c r="B125" s="106"/>
      <c r="C125" s="47"/>
      <c r="D125" s="47"/>
      <c r="E125" s="107" t="str">
        <f>IF(Dades!C915="","",Dades!C915)</f>
        <v/>
      </c>
      <c r="F125" s="165">
        <f>(DSUM('1.1_Instalaciones fijas'!$E$14:$R$36,"emissions",'4.2_Resultados España'!AA$51:AA125)+DSUM('1.1_Instalaciones fijas'!$E$43:$L$58,"emissions",'4.2_Resultados España'!AA$51:AA125))-SUM(F$52:F124)</f>
        <v>0</v>
      </c>
      <c r="G125" s="165">
        <f>(DSUM('1.2_Vehículos y maquinaria'!$E$22:$S$44,"emissions",'4.2_Resultados España'!AA$51:AA125)+DSUM('1.2_Vehículos y maquinaria'!$E$50:$S$70,"emissions",'4.2_Resultados España'!AA$51:AA125)+DSUM('1.2_Vehículos y maquinaria'!$E$82:$S$92,"emissions",'4.2_Resultados España'!AA$51:AA125)+DSUM('1.2_Vehículos y maquinaria'!$E$99:$S$109,"emissions",'4.2_Resultados España'!AA$51:AA125))-SUM(G$52:G124)</f>
        <v>0</v>
      </c>
      <c r="H125" s="165">
        <f>(DSUM('1.4_Emisiones fugitivas'!$E$14:$O$36,"emissions",'4.2_Resultados España'!AA$51:AA125)+DSUM('1.4_Emisiones fugitivas'!$E$48:$N$58,"emissions",'4.2_Resultados España'!AA$51:AA125))-SUM(H$52:H124)</f>
        <v>0</v>
      </c>
      <c r="I125" s="605">
        <f>DSUM('1.3_Emisiones de proceso'!$E$17:$M$32,"emissions",'4.2_Resultados España'!AA$51:AA125)-SUM(I$52:I124)</f>
        <v>0</v>
      </c>
      <c r="J125" s="605"/>
      <c r="K125" s="606">
        <f t="shared" si="5"/>
        <v>0</v>
      </c>
      <c r="L125" s="606"/>
      <c r="M125" s="606"/>
      <c r="N125" s="165">
        <f>DSUM('2.2_Categoría 2 España'!$E$18:$J$40,"emissions",'4.2_Resultados España'!AA$51:AA125)-SUM(N$52:N124)</f>
        <v>0</v>
      </c>
      <c r="O125" s="165">
        <f>DSUM('2.2_Categoría 2 España'!$E$49:$K$69,"emissions",'4.2_Resultados España'!AA$51:AA125)-SUM(O$52:O124)</f>
        <v>0</v>
      </c>
      <c r="P125" s="165">
        <f>DSUM('2.2_Categoría 2 España'!$E$78:$J$98,"emissions",'4.2_Resultados España'!AA$51:AA125)-SUM(P$52:P124)</f>
        <v>0</v>
      </c>
      <c r="Q125" s="605">
        <f t="shared" si="6"/>
        <v>0</v>
      </c>
      <c r="R125" s="606"/>
      <c r="S125" s="606">
        <f t="shared" si="7"/>
        <v>0</v>
      </c>
      <c r="T125" s="606"/>
      <c r="U125" s="606"/>
      <c r="V125" s="47"/>
      <c r="W125" s="47"/>
      <c r="AA125" s="47" t="str">
        <f t="shared" si="4"/>
        <v>=</v>
      </c>
    </row>
    <row r="126" spans="1:27" ht="16.5" customHeight="1" x14ac:dyDescent="0.3">
      <c r="A126" s="108"/>
      <c r="B126" s="106"/>
      <c r="C126" s="47"/>
      <c r="D126" s="47"/>
      <c r="E126" s="107" t="str">
        <f>IF(Dades!C916="","",Dades!C916)</f>
        <v/>
      </c>
      <c r="F126" s="165">
        <f>(DSUM('1.1_Instalaciones fijas'!$E$14:$R$36,"emissions",'4.2_Resultados España'!AA$51:AA126)+DSUM('1.1_Instalaciones fijas'!$E$43:$L$58,"emissions",'4.2_Resultados España'!AA$51:AA126))-SUM(F$52:F125)</f>
        <v>0</v>
      </c>
      <c r="G126" s="165">
        <f>(DSUM('1.2_Vehículos y maquinaria'!$E$22:$S$44,"emissions",'4.2_Resultados España'!AA$51:AA126)+DSUM('1.2_Vehículos y maquinaria'!$E$50:$S$70,"emissions",'4.2_Resultados España'!AA$51:AA126)+DSUM('1.2_Vehículos y maquinaria'!$E$82:$S$92,"emissions",'4.2_Resultados España'!AA$51:AA126)+DSUM('1.2_Vehículos y maquinaria'!$E$99:$S$109,"emissions",'4.2_Resultados España'!AA$51:AA126))-SUM(G$52:G125)</f>
        <v>0</v>
      </c>
      <c r="H126" s="165">
        <f>(DSUM('1.4_Emisiones fugitivas'!$E$14:$O$36,"emissions",'4.2_Resultados España'!AA$51:AA126)+DSUM('1.4_Emisiones fugitivas'!$E$48:$N$58,"emissions",'4.2_Resultados España'!AA$51:AA126))-SUM(H$52:H125)</f>
        <v>0</v>
      </c>
      <c r="I126" s="605">
        <f>DSUM('1.3_Emisiones de proceso'!$E$17:$M$32,"emissions",'4.2_Resultados España'!AA$51:AA126)-SUM(I$52:I125)</f>
        <v>0</v>
      </c>
      <c r="J126" s="605"/>
      <c r="K126" s="606">
        <f t="shared" si="5"/>
        <v>0</v>
      </c>
      <c r="L126" s="606"/>
      <c r="M126" s="606"/>
      <c r="N126" s="165">
        <f>DSUM('2.2_Categoría 2 España'!$E$18:$J$40,"emissions",'4.2_Resultados España'!AA$51:AA126)-SUM(N$52:N125)</f>
        <v>0</v>
      </c>
      <c r="O126" s="165">
        <f>DSUM('2.2_Categoría 2 España'!$E$49:$K$69,"emissions",'4.2_Resultados España'!AA$51:AA126)-SUM(O$52:O125)</f>
        <v>0</v>
      </c>
      <c r="P126" s="165">
        <f>DSUM('2.2_Categoría 2 España'!$E$78:$J$98,"emissions",'4.2_Resultados España'!AA$51:AA126)-SUM(P$52:P125)</f>
        <v>0</v>
      </c>
      <c r="Q126" s="605">
        <f t="shared" si="6"/>
        <v>0</v>
      </c>
      <c r="R126" s="606"/>
      <c r="S126" s="606">
        <f t="shared" si="7"/>
        <v>0</v>
      </c>
      <c r="T126" s="606"/>
      <c r="U126" s="606"/>
      <c r="V126" s="47"/>
      <c r="W126" s="47"/>
      <c r="AA126" s="47" t="str">
        <f t="shared" si="4"/>
        <v>=</v>
      </c>
    </row>
    <row r="127" spans="1:27" ht="16.5" customHeight="1" x14ac:dyDescent="0.3">
      <c r="A127" s="108"/>
      <c r="B127" s="106"/>
      <c r="C127" s="47"/>
      <c r="D127" s="47"/>
      <c r="E127" s="107" t="str">
        <f>IF(Dades!C917="","",Dades!C917)</f>
        <v/>
      </c>
      <c r="F127" s="165">
        <f>(DSUM('1.1_Instalaciones fijas'!$E$14:$R$36,"emissions",'4.2_Resultados España'!AA$51:AA127)+DSUM('1.1_Instalaciones fijas'!$E$43:$L$58,"emissions",'4.2_Resultados España'!AA$51:AA127))-SUM(F$52:F126)</f>
        <v>0</v>
      </c>
      <c r="G127" s="165">
        <f>(DSUM('1.2_Vehículos y maquinaria'!$E$22:$S$44,"emissions",'4.2_Resultados España'!AA$51:AA127)+DSUM('1.2_Vehículos y maquinaria'!$E$50:$S$70,"emissions",'4.2_Resultados España'!AA$51:AA127)+DSUM('1.2_Vehículos y maquinaria'!$E$82:$S$92,"emissions",'4.2_Resultados España'!AA$51:AA127)+DSUM('1.2_Vehículos y maquinaria'!$E$99:$S$109,"emissions",'4.2_Resultados España'!AA$51:AA127))-SUM(G$52:G126)</f>
        <v>0</v>
      </c>
      <c r="H127" s="165">
        <f>(DSUM('1.4_Emisiones fugitivas'!$E$14:$O$36,"emissions",'4.2_Resultados España'!AA$51:AA127)+DSUM('1.4_Emisiones fugitivas'!$E$48:$N$58,"emissions",'4.2_Resultados España'!AA$51:AA127))-SUM(H$52:H126)</f>
        <v>0</v>
      </c>
      <c r="I127" s="605">
        <f>DSUM('1.3_Emisiones de proceso'!$E$17:$M$32,"emissions",'4.2_Resultados España'!AA$51:AA127)-SUM(I$52:I126)</f>
        <v>0</v>
      </c>
      <c r="J127" s="605"/>
      <c r="K127" s="606">
        <f t="shared" si="5"/>
        <v>0</v>
      </c>
      <c r="L127" s="606"/>
      <c r="M127" s="606"/>
      <c r="N127" s="165">
        <f>DSUM('2.2_Categoría 2 España'!$E$18:$J$40,"emissions",'4.2_Resultados España'!AA$51:AA127)-SUM(N$52:N126)</f>
        <v>0</v>
      </c>
      <c r="O127" s="165">
        <f>DSUM('2.2_Categoría 2 España'!$E$49:$K$69,"emissions",'4.2_Resultados España'!AA$51:AA127)-SUM(O$52:O126)</f>
        <v>0</v>
      </c>
      <c r="P127" s="165">
        <f>DSUM('2.2_Categoría 2 España'!$E$78:$J$98,"emissions",'4.2_Resultados España'!AA$51:AA127)-SUM(P$52:P126)</f>
        <v>0</v>
      </c>
      <c r="Q127" s="605">
        <f t="shared" si="6"/>
        <v>0</v>
      </c>
      <c r="R127" s="606"/>
      <c r="S127" s="606">
        <f t="shared" si="7"/>
        <v>0</v>
      </c>
      <c r="T127" s="606"/>
      <c r="U127" s="606"/>
      <c r="V127" s="47"/>
      <c r="W127" s="47"/>
      <c r="AA127" s="47" t="str">
        <f t="shared" si="4"/>
        <v>=</v>
      </c>
    </row>
    <row r="128" spans="1:27" ht="16.5" customHeight="1" x14ac:dyDescent="0.3">
      <c r="A128" s="108"/>
      <c r="B128" s="106"/>
      <c r="C128" s="47"/>
      <c r="D128" s="47"/>
      <c r="E128" s="107" t="str">
        <f>IF(Dades!C918="","",Dades!C918)</f>
        <v/>
      </c>
      <c r="F128" s="165">
        <f>(DSUM('1.1_Instalaciones fijas'!$E$14:$R$36,"emissions",'4.2_Resultados España'!AA$51:AA128)+DSUM('1.1_Instalaciones fijas'!$E$43:$L$58,"emissions",'4.2_Resultados España'!AA$51:AA128))-SUM(F$52:F127)</f>
        <v>0</v>
      </c>
      <c r="G128" s="165">
        <f>(DSUM('1.2_Vehículos y maquinaria'!$E$22:$S$44,"emissions",'4.2_Resultados España'!AA$51:AA128)+DSUM('1.2_Vehículos y maquinaria'!$E$50:$S$70,"emissions",'4.2_Resultados España'!AA$51:AA128)+DSUM('1.2_Vehículos y maquinaria'!$E$82:$S$92,"emissions",'4.2_Resultados España'!AA$51:AA128)+DSUM('1.2_Vehículos y maquinaria'!$E$99:$S$109,"emissions",'4.2_Resultados España'!AA$51:AA128))-SUM(G$52:G127)</f>
        <v>0</v>
      </c>
      <c r="H128" s="165">
        <f>(DSUM('1.4_Emisiones fugitivas'!$E$14:$O$36,"emissions",'4.2_Resultados España'!AA$51:AA128)+DSUM('1.4_Emisiones fugitivas'!$E$48:$N$58,"emissions",'4.2_Resultados España'!AA$51:AA128))-SUM(H$52:H127)</f>
        <v>0</v>
      </c>
      <c r="I128" s="605">
        <f>DSUM('1.3_Emisiones de proceso'!$E$17:$M$32,"emissions",'4.2_Resultados España'!AA$51:AA128)-SUM(I$52:I127)</f>
        <v>0</v>
      </c>
      <c r="J128" s="605"/>
      <c r="K128" s="606">
        <f t="shared" si="5"/>
        <v>0</v>
      </c>
      <c r="L128" s="606"/>
      <c r="M128" s="606"/>
      <c r="N128" s="165">
        <f>DSUM('2.2_Categoría 2 España'!$E$18:$J$40,"emissions",'4.2_Resultados España'!AA$51:AA128)-SUM(N$52:N127)</f>
        <v>0</v>
      </c>
      <c r="O128" s="165">
        <f>DSUM('2.2_Categoría 2 España'!$E$49:$K$69,"emissions",'4.2_Resultados España'!AA$51:AA128)-SUM(O$52:O127)</f>
        <v>0</v>
      </c>
      <c r="P128" s="165">
        <f>DSUM('2.2_Categoría 2 España'!$E$78:$J$98,"emissions",'4.2_Resultados España'!AA$51:AA128)-SUM(P$52:P127)</f>
        <v>0</v>
      </c>
      <c r="Q128" s="605">
        <f t="shared" si="6"/>
        <v>0</v>
      </c>
      <c r="R128" s="606"/>
      <c r="S128" s="606">
        <f t="shared" si="7"/>
        <v>0</v>
      </c>
      <c r="T128" s="606"/>
      <c r="U128" s="606"/>
      <c r="V128" s="47"/>
      <c r="W128" s="47"/>
      <c r="AA128" s="47" t="str">
        <f t="shared" si="4"/>
        <v>=</v>
      </c>
    </row>
    <row r="129" spans="1:27" x14ac:dyDescent="0.3">
      <c r="A129" s="108"/>
      <c r="B129" s="106"/>
      <c r="C129" s="47"/>
      <c r="D129" s="47"/>
      <c r="E129" s="107" t="str">
        <f>IF(Dades!C919="","",Dades!C919)</f>
        <v/>
      </c>
      <c r="F129" s="165">
        <f>(DSUM('1.1_Instalaciones fijas'!$E$14:$R$36,"emissions",'4.2_Resultados España'!AA$51:AA129)+DSUM('1.1_Instalaciones fijas'!$E$43:$L$58,"emissions",'4.2_Resultados España'!AA$51:AA129))-SUM(F$52:F128)</f>
        <v>0</v>
      </c>
      <c r="G129" s="165">
        <f>(DSUM('1.2_Vehículos y maquinaria'!$E$22:$S$44,"emissions",'4.2_Resultados España'!AA$51:AA129)+DSUM('1.2_Vehículos y maquinaria'!$E$50:$S$70,"emissions",'4.2_Resultados España'!AA$51:AA129)+DSUM('1.2_Vehículos y maquinaria'!$E$82:$S$92,"emissions",'4.2_Resultados España'!AA$51:AA129)+DSUM('1.2_Vehículos y maquinaria'!$E$99:$S$109,"emissions",'4.2_Resultados España'!AA$51:AA129))-SUM(G$52:G128)</f>
        <v>0</v>
      </c>
      <c r="H129" s="165">
        <f>(DSUM('1.4_Emisiones fugitivas'!$E$14:$O$36,"emissions",'4.2_Resultados España'!AA$51:AA129)+DSUM('1.4_Emisiones fugitivas'!$E$48:$N$58,"emissions",'4.2_Resultados España'!AA$51:AA129))-SUM(H$52:H128)</f>
        <v>0</v>
      </c>
      <c r="I129" s="605">
        <f>DSUM('1.3_Emisiones de proceso'!$E$17:$M$32,"emissions",'4.2_Resultados España'!AA$51:AA129)-SUM(I$52:I128)</f>
        <v>0</v>
      </c>
      <c r="J129" s="605"/>
      <c r="K129" s="606">
        <f t="shared" si="5"/>
        <v>0</v>
      </c>
      <c r="L129" s="606"/>
      <c r="M129" s="606"/>
      <c r="N129" s="165">
        <f>DSUM('2.2_Categoría 2 España'!$E$18:$J$40,"emissions",'4.2_Resultados España'!AA$51:AA129)-SUM(N$52:N128)</f>
        <v>0</v>
      </c>
      <c r="O129" s="165">
        <f>DSUM('2.2_Categoría 2 España'!$E$49:$K$69,"emissions",'4.2_Resultados España'!AA$51:AA129)-SUM(O$52:O128)</f>
        <v>0</v>
      </c>
      <c r="P129" s="165">
        <f>DSUM('2.2_Categoría 2 España'!$E$78:$J$98,"emissions",'4.2_Resultados España'!AA$51:AA129)-SUM(P$52:P128)</f>
        <v>0</v>
      </c>
      <c r="Q129" s="605">
        <f t="shared" si="6"/>
        <v>0</v>
      </c>
      <c r="R129" s="606"/>
      <c r="S129" s="606">
        <f t="shared" si="7"/>
        <v>0</v>
      </c>
      <c r="T129" s="606"/>
      <c r="U129" s="606"/>
      <c r="V129" s="47"/>
      <c r="W129" s="47"/>
      <c r="AA129" s="47" t="str">
        <f t="shared" si="4"/>
        <v>=</v>
      </c>
    </row>
    <row r="130" spans="1:27" ht="16.5" customHeight="1" x14ac:dyDescent="0.3">
      <c r="A130" s="108"/>
      <c r="B130" s="106"/>
      <c r="C130" s="47"/>
      <c r="D130" s="47"/>
      <c r="E130" s="107" t="str">
        <f>IF(Dades!C920="","",Dades!C920)</f>
        <v/>
      </c>
      <c r="F130" s="165">
        <f>(DSUM('1.1_Instalaciones fijas'!$E$14:$R$36,"emissions",'4.2_Resultados España'!AA$51:AA130)+DSUM('1.1_Instalaciones fijas'!$E$43:$L$58,"emissions",'4.2_Resultados España'!AA$51:AA130))-SUM(F$52:F129)</f>
        <v>0</v>
      </c>
      <c r="G130" s="165">
        <f>(DSUM('1.2_Vehículos y maquinaria'!$E$22:$S$44,"emissions",'4.2_Resultados España'!AA$51:AA130)+DSUM('1.2_Vehículos y maquinaria'!$E$50:$S$70,"emissions",'4.2_Resultados España'!AA$51:AA130)+DSUM('1.2_Vehículos y maquinaria'!$E$82:$S$92,"emissions",'4.2_Resultados España'!AA$51:AA130)+DSUM('1.2_Vehículos y maquinaria'!$E$99:$S$109,"emissions",'4.2_Resultados España'!AA$51:AA130))-SUM(G$52:G129)</f>
        <v>0</v>
      </c>
      <c r="H130" s="165">
        <f>(DSUM('1.4_Emisiones fugitivas'!$E$14:$O$36,"emissions",'4.2_Resultados España'!AA$51:AA130)+DSUM('1.4_Emisiones fugitivas'!$E$48:$N$58,"emissions",'4.2_Resultados España'!AA$51:AA130))-SUM(H$52:H129)</f>
        <v>0</v>
      </c>
      <c r="I130" s="605">
        <f>DSUM('1.3_Emisiones de proceso'!$E$17:$M$32,"emissions",'4.2_Resultados España'!AA$51:AA130)-SUM(I$52:I129)</f>
        <v>0</v>
      </c>
      <c r="J130" s="605"/>
      <c r="K130" s="606">
        <f t="shared" si="5"/>
        <v>0</v>
      </c>
      <c r="L130" s="606"/>
      <c r="M130" s="606"/>
      <c r="N130" s="165">
        <f>DSUM('2.2_Categoría 2 España'!$E$18:$J$40,"emissions",'4.2_Resultados España'!AA$51:AA130)-SUM(N$52:N129)</f>
        <v>0</v>
      </c>
      <c r="O130" s="165">
        <f>DSUM('2.2_Categoría 2 España'!$E$49:$K$69,"emissions",'4.2_Resultados España'!AA$51:AA130)-SUM(O$52:O129)</f>
        <v>0</v>
      </c>
      <c r="P130" s="165">
        <f>DSUM('2.2_Categoría 2 España'!$E$78:$J$98,"emissions",'4.2_Resultados España'!AA$51:AA130)-SUM(P$52:P129)</f>
        <v>0</v>
      </c>
      <c r="Q130" s="605">
        <f t="shared" si="6"/>
        <v>0</v>
      </c>
      <c r="R130" s="606"/>
      <c r="S130" s="606">
        <f t="shared" si="7"/>
        <v>0</v>
      </c>
      <c r="T130" s="606"/>
      <c r="U130" s="606"/>
      <c r="V130" s="47"/>
      <c r="W130" s="47"/>
      <c r="AA130" s="47" t="str">
        <f t="shared" si="4"/>
        <v>=</v>
      </c>
    </row>
    <row r="131" spans="1:27" x14ac:dyDescent="0.3">
      <c r="A131" s="108"/>
      <c r="B131" s="106"/>
      <c r="C131" s="47"/>
      <c r="D131" s="47"/>
      <c r="E131" s="107" t="str">
        <f>IF(Dades!C921="","",Dades!C921)</f>
        <v/>
      </c>
      <c r="F131" s="165">
        <f>(DSUM('1.1_Instalaciones fijas'!$E$14:$R$36,"emissions",'4.2_Resultados España'!AA$51:AA131)+DSUM('1.1_Instalaciones fijas'!$E$43:$L$58,"emissions",'4.2_Resultados España'!AA$51:AA131))-SUM(F$52:F130)</f>
        <v>0</v>
      </c>
      <c r="G131" s="165">
        <f>(DSUM('1.2_Vehículos y maquinaria'!$E$22:$S$44,"emissions",'4.2_Resultados España'!AA$51:AA131)+DSUM('1.2_Vehículos y maquinaria'!$E$50:$S$70,"emissions",'4.2_Resultados España'!AA$51:AA131)+DSUM('1.2_Vehículos y maquinaria'!$E$82:$S$92,"emissions",'4.2_Resultados España'!AA$51:AA131)+DSUM('1.2_Vehículos y maquinaria'!$E$99:$S$109,"emissions",'4.2_Resultados España'!AA$51:AA131))-SUM(G$52:G130)</f>
        <v>0</v>
      </c>
      <c r="H131" s="165">
        <f>(DSUM('1.4_Emisiones fugitivas'!$E$14:$O$36,"emissions",'4.2_Resultados España'!AA$51:AA131)+DSUM('1.4_Emisiones fugitivas'!$E$48:$N$58,"emissions",'4.2_Resultados España'!AA$51:AA131))-SUM(H$52:H130)</f>
        <v>0</v>
      </c>
      <c r="I131" s="605">
        <f>DSUM('1.3_Emisiones de proceso'!$E$17:$M$32,"emissions",'4.2_Resultados España'!AA$51:AA131)-SUM(I$52:I130)</f>
        <v>0</v>
      </c>
      <c r="J131" s="605"/>
      <c r="K131" s="606">
        <f t="shared" si="5"/>
        <v>0</v>
      </c>
      <c r="L131" s="606"/>
      <c r="M131" s="606"/>
      <c r="N131" s="165">
        <f>DSUM('2.2_Categoría 2 España'!$E$18:$J$40,"emissions",'4.2_Resultados España'!AA$51:AA131)-SUM(N$52:N130)</f>
        <v>0</v>
      </c>
      <c r="O131" s="165">
        <f>DSUM('2.2_Categoría 2 España'!$E$49:$K$69,"emissions",'4.2_Resultados España'!AA$51:AA131)-SUM(O$52:O130)</f>
        <v>0</v>
      </c>
      <c r="P131" s="165">
        <f>DSUM('2.2_Categoría 2 España'!$E$78:$J$98,"emissions",'4.2_Resultados España'!AA$51:AA131)-SUM(P$52:P130)</f>
        <v>0</v>
      </c>
      <c r="Q131" s="605">
        <f t="shared" si="6"/>
        <v>0</v>
      </c>
      <c r="R131" s="606"/>
      <c r="S131" s="606">
        <f t="shared" si="7"/>
        <v>0</v>
      </c>
      <c r="T131" s="606"/>
      <c r="U131" s="606"/>
      <c r="V131" s="47"/>
      <c r="W131" s="47"/>
      <c r="AA131" s="47" t="str">
        <f t="shared" si="4"/>
        <v>=</v>
      </c>
    </row>
    <row r="132" spans="1:27" x14ac:dyDescent="0.3">
      <c r="A132" s="108"/>
      <c r="B132" s="106"/>
      <c r="C132" s="47"/>
      <c r="D132" s="47"/>
      <c r="E132" s="107" t="str">
        <f>IF(Dades!C922="","",Dades!C922)</f>
        <v/>
      </c>
      <c r="F132" s="165">
        <f>(DSUM('1.1_Instalaciones fijas'!$E$14:$R$36,"emissions",'4.2_Resultados España'!AA$51:AA132)+DSUM('1.1_Instalaciones fijas'!$E$43:$L$58,"emissions",'4.2_Resultados España'!AA$51:AA132))-SUM(F$52:F131)</f>
        <v>0</v>
      </c>
      <c r="G132" s="165">
        <f>(DSUM('1.2_Vehículos y maquinaria'!$E$22:$S$44,"emissions",'4.2_Resultados España'!AA$51:AA132)+DSUM('1.2_Vehículos y maquinaria'!$E$50:$S$70,"emissions",'4.2_Resultados España'!AA$51:AA132)+DSUM('1.2_Vehículos y maquinaria'!$E$82:$S$92,"emissions",'4.2_Resultados España'!AA$51:AA132)+DSUM('1.2_Vehículos y maquinaria'!$E$99:$S$109,"emissions",'4.2_Resultados España'!AA$51:AA132))-SUM(G$52:G131)</f>
        <v>0</v>
      </c>
      <c r="H132" s="165">
        <f>(DSUM('1.4_Emisiones fugitivas'!$E$14:$O$36,"emissions",'4.2_Resultados España'!AA$51:AA132)+DSUM('1.4_Emisiones fugitivas'!$E$48:$N$58,"emissions",'4.2_Resultados España'!AA$51:AA132))-SUM(H$52:H131)</f>
        <v>0</v>
      </c>
      <c r="I132" s="605">
        <f>DSUM('1.3_Emisiones de proceso'!$E$17:$M$32,"emissions",'4.2_Resultados España'!AA$51:AA132)-SUM(I$52:I131)</f>
        <v>0</v>
      </c>
      <c r="J132" s="605"/>
      <c r="K132" s="606">
        <f t="shared" si="5"/>
        <v>0</v>
      </c>
      <c r="L132" s="606"/>
      <c r="M132" s="606"/>
      <c r="N132" s="165">
        <f>DSUM('2.2_Categoría 2 España'!$E$18:$J$40,"emissions",'4.2_Resultados España'!AA$51:AA132)-SUM(N$52:N131)</f>
        <v>0</v>
      </c>
      <c r="O132" s="165">
        <f>DSUM('2.2_Categoría 2 España'!$E$49:$K$69,"emissions",'4.2_Resultados España'!AA$51:AA132)-SUM(O$52:O131)</f>
        <v>0</v>
      </c>
      <c r="P132" s="165">
        <f>DSUM('2.2_Categoría 2 España'!$E$78:$J$98,"emissions",'4.2_Resultados España'!AA$51:AA132)-SUM(P$52:P131)</f>
        <v>0</v>
      </c>
      <c r="Q132" s="605">
        <f t="shared" si="6"/>
        <v>0</v>
      </c>
      <c r="R132" s="606"/>
      <c r="S132" s="606">
        <f t="shared" si="7"/>
        <v>0</v>
      </c>
      <c r="T132" s="606"/>
      <c r="U132" s="606"/>
      <c r="V132" s="47"/>
      <c r="W132" s="47"/>
      <c r="AA132" s="47" t="str">
        <f t="shared" si="4"/>
        <v>=</v>
      </c>
    </row>
    <row r="133" spans="1:27" x14ac:dyDescent="0.3">
      <c r="A133" s="108"/>
      <c r="B133" s="106"/>
      <c r="C133" s="47"/>
      <c r="D133" s="47"/>
      <c r="E133" s="107" t="str">
        <f>IF(Dades!C923="","",Dades!C923)</f>
        <v/>
      </c>
      <c r="F133" s="165">
        <f>(DSUM('1.1_Instalaciones fijas'!$E$14:$R$36,"emissions",'4.2_Resultados España'!AA$51:AA133)+DSUM('1.1_Instalaciones fijas'!$E$43:$L$58,"emissions",'4.2_Resultados España'!AA$51:AA133))-SUM(F$52:F132)</f>
        <v>0</v>
      </c>
      <c r="G133" s="165">
        <f>(DSUM('1.2_Vehículos y maquinaria'!$E$22:$S$44,"emissions",'4.2_Resultados España'!AA$51:AA133)+DSUM('1.2_Vehículos y maquinaria'!$E$50:$S$70,"emissions",'4.2_Resultados España'!AA$51:AA133)+DSUM('1.2_Vehículos y maquinaria'!$E$82:$S$92,"emissions",'4.2_Resultados España'!AA$51:AA133)+DSUM('1.2_Vehículos y maquinaria'!$E$99:$S$109,"emissions",'4.2_Resultados España'!AA$51:AA133))-SUM(G$52:G132)</f>
        <v>0</v>
      </c>
      <c r="H133" s="165">
        <f>(DSUM('1.4_Emisiones fugitivas'!$E$14:$O$36,"emissions",'4.2_Resultados España'!AA$51:AA133)+DSUM('1.4_Emisiones fugitivas'!$E$48:$N$58,"emissions",'4.2_Resultados España'!AA$51:AA133))-SUM(H$52:H132)</f>
        <v>0</v>
      </c>
      <c r="I133" s="605">
        <f>DSUM('1.3_Emisiones de proceso'!$E$17:$M$32,"emissions",'4.2_Resultados España'!AA$51:AA133)-SUM(I$52:I132)</f>
        <v>0</v>
      </c>
      <c r="J133" s="605"/>
      <c r="K133" s="606">
        <f t="shared" si="5"/>
        <v>0</v>
      </c>
      <c r="L133" s="606"/>
      <c r="M133" s="606"/>
      <c r="N133" s="165">
        <f>DSUM('2.2_Categoría 2 España'!$E$18:$J$40,"emissions",'4.2_Resultados España'!AA$51:AA133)-SUM(N$52:N132)</f>
        <v>0</v>
      </c>
      <c r="O133" s="165">
        <f>DSUM('2.2_Categoría 2 España'!$E$49:$K$69,"emissions",'4.2_Resultados España'!AA$51:AA133)-SUM(O$52:O132)</f>
        <v>0</v>
      </c>
      <c r="P133" s="165">
        <f>DSUM('2.2_Categoría 2 España'!$E$78:$J$98,"emissions",'4.2_Resultados España'!AA$51:AA133)-SUM(P$52:P132)</f>
        <v>0</v>
      </c>
      <c r="Q133" s="605">
        <f t="shared" si="6"/>
        <v>0</v>
      </c>
      <c r="R133" s="606"/>
      <c r="S133" s="606">
        <f t="shared" si="7"/>
        <v>0</v>
      </c>
      <c r="T133" s="606"/>
      <c r="U133" s="606"/>
      <c r="V133" s="47"/>
      <c r="W133" s="47"/>
      <c r="AA133" s="47" t="str">
        <f t="shared" si="4"/>
        <v>=</v>
      </c>
    </row>
    <row r="134" spans="1:27" x14ac:dyDescent="0.3">
      <c r="A134" s="108"/>
      <c r="B134" s="106"/>
      <c r="C134" s="47"/>
      <c r="D134" s="47"/>
      <c r="E134" s="107" t="str">
        <f>IF(Dades!C924="","",Dades!C924)</f>
        <v/>
      </c>
      <c r="F134" s="165">
        <f>(DSUM('1.1_Instalaciones fijas'!$E$14:$R$36,"emissions",'4.2_Resultados España'!AA$51:AA134)+DSUM('1.1_Instalaciones fijas'!$E$43:$L$58,"emissions",'4.2_Resultados España'!AA$51:AA134))-SUM(F$52:F133)</f>
        <v>0</v>
      </c>
      <c r="G134" s="165">
        <f>(DSUM('1.2_Vehículos y maquinaria'!$E$22:$S$44,"emissions",'4.2_Resultados España'!AA$51:AA134)+DSUM('1.2_Vehículos y maquinaria'!$E$50:$S$70,"emissions",'4.2_Resultados España'!AA$51:AA134)+DSUM('1.2_Vehículos y maquinaria'!$E$82:$S$92,"emissions",'4.2_Resultados España'!AA$51:AA134)+DSUM('1.2_Vehículos y maquinaria'!$E$99:$S$109,"emissions",'4.2_Resultados España'!AA$51:AA134))-SUM(G$52:G133)</f>
        <v>0</v>
      </c>
      <c r="H134" s="165">
        <f>(DSUM('1.4_Emisiones fugitivas'!$E$14:$O$36,"emissions",'4.2_Resultados España'!AA$51:AA134)+DSUM('1.4_Emisiones fugitivas'!$E$48:$N$58,"emissions",'4.2_Resultados España'!AA$51:AA134))-SUM(H$52:H133)</f>
        <v>0</v>
      </c>
      <c r="I134" s="605">
        <f>DSUM('1.3_Emisiones de proceso'!$E$17:$M$32,"emissions",'4.2_Resultados España'!AA$51:AA134)-SUM(I$52:I133)</f>
        <v>0</v>
      </c>
      <c r="J134" s="605"/>
      <c r="K134" s="606">
        <f t="shared" si="5"/>
        <v>0</v>
      </c>
      <c r="L134" s="606"/>
      <c r="M134" s="606"/>
      <c r="N134" s="165">
        <f>DSUM('2.2_Categoría 2 España'!$E$18:$J$40,"emissions",'4.2_Resultados España'!AA$51:AA134)-SUM(N$52:N133)</f>
        <v>0</v>
      </c>
      <c r="O134" s="165">
        <f>DSUM('2.2_Categoría 2 España'!$E$49:$K$69,"emissions",'4.2_Resultados España'!AA$51:AA134)-SUM(O$52:O133)</f>
        <v>0</v>
      </c>
      <c r="P134" s="165">
        <f>DSUM('2.2_Categoría 2 España'!$E$78:$J$98,"emissions",'4.2_Resultados España'!AA$51:AA134)-SUM(P$52:P133)</f>
        <v>0</v>
      </c>
      <c r="Q134" s="605">
        <f t="shared" si="6"/>
        <v>0</v>
      </c>
      <c r="R134" s="606"/>
      <c r="S134" s="606">
        <f t="shared" si="7"/>
        <v>0</v>
      </c>
      <c r="T134" s="606"/>
      <c r="U134" s="606"/>
      <c r="V134" s="47"/>
      <c r="W134" s="47"/>
      <c r="AA134" s="47" t="str">
        <f t="shared" si="4"/>
        <v>=</v>
      </c>
    </row>
    <row r="135" spans="1:27" x14ac:dyDescent="0.3">
      <c r="A135" s="108"/>
      <c r="B135" s="106"/>
      <c r="C135" s="47"/>
      <c r="D135" s="47"/>
      <c r="E135" s="107" t="str">
        <f>IF(Dades!C925="","",Dades!C925)</f>
        <v/>
      </c>
      <c r="F135" s="165">
        <f>(DSUM('1.1_Instalaciones fijas'!$E$14:$R$36,"emissions",'4.2_Resultados España'!AA$51:AA135)+DSUM('1.1_Instalaciones fijas'!$E$43:$L$58,"emissions",'4.2_Resultados España'!AA$51:AA135))-SUM(F$52:F134)</f>
        <v>0</v>
      </c>
      <c r="G135" s="165">
        <f>(DSUM('1.2_Vehículos y maquinaria'!$E$22:$S$44,"emissions",'4.2_Resultados España'!AA$51:AA135)+DSUM('1.2_Vehículos y maquinaria'!$E$50:$S$70,"emissions",'4.2_Resultados España'!AA$51:AA135)+DSUM('1.2_Vehículos y maquinaria'!$E$82:$S$92,"emissions",'4.2_Resultados España'!AA$51:AA135)+DSUM('1.2_Vehículos y maquinaria'!$E$99:$S$109,"emissions",'4.2_Resultados España'!AA$51:AA135))-SUM(G$52:G134)</f>
        <v>0</v>
      </c>
      <c r="H135" s="165">
        <f>(DSUM('1.4_Emisiones fugitivas'!$E$14:$O$36,"emissions",'4.2_Resultados España'!AA$51:AA135)+DSUM('1.4_Emisiones fugitivas'!$E$48:$N$58,"emissions",'4.2_Resultados España'!AA$51:AA135))-SUM(H$52:H134)</f>
        <v>0</v>
      </c>
      <c r="I135" s="605">
        <f>DSUM('1.3_Emisiones de proceso'!$E$17:$M$32,"emissions",'4.2_Resultados España'!AA$51:AA135)-SUM(I$52:I134)</f>
        <v>0</v>
      </c>
      <c r="J135" s="605"/>
      <c r="K135" s="606">
        <f t="shared" si="5"/>
        <v>0</v>
      </c>
      <c r="L135" s="606"/>
      <c r="M135" s="606"/>
      <c r="N135" s="165">
        <f>DSUM('2.2_Categoría 2 España'!$E$18:$J$40,"emissions",'4.2_Resultados España'!AA$51:AA135)-SUM(N$52:N134)</f>
        <v>0</v>
      </c>
      <c r="O135" s="165">
        <f>DSUM('2.2_Categoría 2 España'!$E$49:$K$69,"emissions",'4.2_Resultados España'!AA$51:AA135)-SUM(O$52:O134)</f>
        <v>0</v>
      </c>
      <c r="P135" s="165">
        <f>DSUM('2.2_Categoría 2 España'!$E$78:$J$98,"emissions",'4.2_Resultados España'!AA$51:AA135)-SUM(P$52:P134)</f>
        <v>0</v>
      </c>
      <c r="Q135" s="605">
        <f t="shared" si="6"/>
        <v>0</v>
      </c>
      <c r="R135" s="606"/>
      <c r="S135" s="606">
        <f t="shared" si="7"/>
        <v>0</v>
      </c>
      <c r="T135" s="606"/>
      <c r="U135" s="606"/>
      <c r="V135" s="47"/>
      <c r="W135" s="47"/>
      <c r="AA135" s="47" t="str">
        <f t="shared" si="4"/>
        <v>=</v>
      </c>
    </row>
    <row r="136" spans="1:27" ht="16.5" customHeight="1" x14ac:dyDescent="0.3">
      <c r="A136" s="108"/>
      <c r="B136" s="106"/>
      <c r="C136" s="47"/>
      <c r="D136" s="47"/>
      <c r="E136" s="107" t="str">
        <f>IF(Dades!C926="","",Dades!C926)</f>
        <v/>
      </c>
      <c r="F136" s="165">
        <f>(DSUM('1.1_Instalaciones fijas'!$E$14:$R$36,"emissions",'4.2_Resultados España'!AA$51:AA136)+DSUM('1.1_Instalaciones fijas'!$E$43:$L$58,"emissions",'4.2_Resultados España'!AA$51:AA136))-SUM(F$52:F135)</f>
        <v>0</v>
      </c>
      <c r="G136" s="165">
        <f>(DSUM('1.2_Vehículos y maquinaria'!$E$22:$S$44,"emissions",'4.2_Resultados España'!AA$51:AA136)+DSUM('1.2_Vehículos y maquinaria'!$E$50:$S$70,"emissions",'4.2_Resultados España'!AA$51:AA136)+DSUM('1.2_Vehículos y maquinaria'!$E$82:$S$92,"emissions",'4.2_Resultados España'!AA$51:AA136)+DSUM('1.2_Vehículos y maquinaria'!$E$99:$S$109,"emissions",'4.2_Resultados España'!AA$51:AA136))-SUM(G$52:G135)</f>
        <v>0</v>
      </c>
      <c r="H136" s="165">
        <f>(DSUM('1.4_Emisiones fugitivas'!$E$14:$O$36,"emissions",'4.2_Resultados España'!AA$51:AA136)+DSUM('1.4_Emisiones fugitivas'!$E$48:$N$58,"emissions",'4.2_Resultados España'!AA$51:AA136))-SUM(H$52:H135)</f>
        <v>0</v>
      </c>
      <c r="I136" s="605">
        <f>DSUM('1.3_Emisiones de proceso'!$E$17:$M$32,"emissions",'4.2_Resultados España'!AA$51:AA136)-SUM(I$52:I135)</f>
        <v>0</v>
      </c>
      <c r="J136" s="605"/>
      <c r="K136" s="606">
        <f t="shared" si="5"/>
        <v>0</v>
      </c>
      <c r="L136" s="606"/>
      <c r="M136" s="606"/>
      <c r="N136" s="165">
        <f>DSUM('2.2_Categoría 2 España'!$E$18:$J$40,"emissions",'4.2_Resultados España'!AA$51:AA136)-SUM(N$52:N135)</f>
        <v>0</v>
      </c>
      <c r="O136" s="165">
        <f>DSUM('2.2_Categoría 2 España'!$E$49:$K$69,"emissions",'4.2_Resultados España'!AA$51:AA136)-SUM(O$52:O135)</f>
        <v>0</v>
      </c>
      <c r="P136" s="165">
        <f>DSUM('2.2_Categoría 2 España'!$E$78:$J$98,"emissions",'4.2_Resultados España'!AA$51:AA136)-SUM(P$52:P135)</f>
        <v>0</v>
      </c>
      <c r="Q136" s="605">
        <f t="shared" si="6"/>
        <v>0</v>
      </c>
      <c r="R136" s="606"/>
      <c r="S136" s="606">
        <f t="shared" si="7"/>
        <v>0</v>
      </c>
      <c r="T136" s="606"/>
      <c r="U136" s="606"/>
      <c r="V136" s="47"/>
      <c r="W136" s="47"/>
      <c r="AA136" s="47" t="str">
        <f t="shared" si="4"/>
        <v>=</v>
      </c>
    </row>
    <row r="137" spans="1:27" ht="16.5" customHeight="1" x14ac:dyDescent="0.3">
      <c r="A137" s="108"/>
      <c r="B137" s="106"/>
      <c r="C137" s="47"/>
      <c r="D137" s="47"/>
      <c r="E137" s="107" t="str">
        <f>IF(Dades!C927="","",Dades!C927)</f>
        <v/>
      </c>
      <c r="F137" s="165">
        <f>(DSUM('1.1_Instalaciones fijas'!$E$14:$R$36,"emissions",'4.2_Resultados España'!AA$51:AA137)+DSUM('1.1_Instalaciones fijas'!$E$43:$L$58,"emissions",'4.2_Resultados España'!AA$51:AA137))-SUM(F$52:F136)</f>
        <v>0</v>
      </c>
      <c r="G137" s="165">
        <f>(DSUM('1.2_Vehículos y maquinaria'!$E$22:$S$44,"emissions",'4.2_Resultados España'!AA$51:AA137)+DSUM('1.2_Vehículos y maquinaria'!$E$50:$S$70,"emissions",'4.2_Resultados España'!AA$51:AA137)+DSUM('1.2_Vehículos y maquinaria'!$E$82:$S$92,"emissions",'4.2_Resultados España'!AA$51:AA137)+DSUM('1.2_Vehículos y maquinaria'!$E$99:$S$109,"emissions",'4.2_Resultados España'!AA$51:AA137))-SUM(G$52:G136)</f>
        <v>0</v>
      </c>
      <c r="H137" s="165">
        <f>(DSUM('1.4_Emisiones fugitivas'!$E$14:$O$36,"emissions",'4.2_Resultados España'!AA$51:AA137)+DSUM('1.4_Emisiones fugitivas'!$E$48:$N$58,"emissions",'4.2_Resultados España'!AA$51:AA137))-SUM(H$52:H136)</f>
        <v>0</v>
      </c>
      <c r="I137" s="605">
        <f>DSUM('1.3_Emisiones de proceso'!$E$17:$M$32,"emissions",'4.2_Resultados España'!AA$51:AA137)-SUM(I$52:I136)</f>
        <v>0</v>
      </c>
      <c r="J137" s="605"/>
      <c r="K137" s="606">
        <f t="shared" si="5"/>
        <v>0</v>
      </c>
      <c r="L137" s="606"/>
      <c r="M137" s="606"/>
      <c r="N137" s="165">
        <f>DSUM('2.2_Categoría 2 España'!$E$18:$J$40,"emissions",'4.2_Resultados España'!AA$51:AA137)-SUM(N$52:N136)</f>
        <v>0</v>
      </c>
      <c r="O137" s="165">
        <f>DSUM('2.2_Categoría 2 España'!$E$49:$K$69,"emissions",'4.2_Resultados España'!AA$51:AA137)-SUM(O$52:O136)</f>
        <v>0</v>
      </c>
      <c r="P137" s="165">
        <f>DSUM('2.2_Categoría 2 España'!$E$78:$J$98,"emissions",'4.2_Resultados España'!AA$51:AA137)-SUM(P$52:P136)</f>
        <v>0</v>
      </c>
      <c r="Q137" s="605">
        <f t="shared" si="6"/>
        <v>0</v>
      </c>
      <c r="R137" s="606"/>
      <c r="S137" s="606">
        <f t="shared" si="7"/>
        <v>0</v>
      </c>
      <c r="T137" s="606"/>
      <c r="U137" s="606"/>
      <c r="V137" s="47"/>
      <c r="W137" s="47"/>
      <c r="AA137" s="47" t="str">
        <f t="shared" si="4"/>
        <v>=</v>
      </c>
    </row>
    <row r="138" spans="1:27" ht="16.5" customHeight="1" x14ac:dyDescent="0.3">
      <c r="A138" s="108"/>
      <c r="B138" s="106"/>
      <c r="C138" s="47"/>
      <c r="D138" s="47"/>
      <c r="E138" s="107" t="str">
        <f>IF(Dades!C928="","",Dades!C928)</f>
        <v/>
      </c>
      <c r="F138" s="165">
        <f>(DSUM('1.1_Instalaciones fijas'!$E$14:$R$36,"emissions",'4.2_Resultados España'!AA$51:AA138)+DSUM('1.1_Instalaciones fijas'!$E$43:$L$58,"emissions",'4.2_Resultados España'!AA$51:AA138))-SUM(F$52:F137)</f>
        <v>0</v>
      </c>
      <c r="G138" s="165">
        <f>(DSUM('1.2_Vehículos y maquinaria'!$E$22:$S$44,"emissions",'4.2_Resultados España'!AA$51:AA138)+DSUM('1.2_Vehículos y maquinaria'!$E$50:$S$70,"emissions",'4.2_Resultados España'!AA$51:AA138)+DSUM('1.2_Vehículos y maquinaria'!$E$82:$S$92,"emissions",'4.2_Resultados España'!AA$51:AA138)+DSUM('1.2_Vehículos y maquinaria'!$E$99:$S$109,"emissions",'4.2_Resultados España'!AA$51:AA138))-SUM(G$52:G137)</f>
        <v>0</v>
      </c>
      <c r="H138" s="165">
        <f>(DSUM('1.4_Emisiones fugitivas'!$E$14:$O$36,"emissions",'4.2_Resultados España'!AA$51:AA138)+DSUM('1.4_Emisiones fugitivas'!$E$48:$N$58,"emissions",'4.2_Resultados España'!AA$51:AA138))-SUM(H$52:H137)</f>
        <v>0</v>
      </c>
      <c r="I138" s="605">
        <f>DSUM('1.3_Emisiones de proceso'!$E$17:$M$32,"emissions",'4.2_Resultados España'!AA$51:AA138)-SUM(I$52:I137)</f>
        <v>0</v>
      </c>
      <c r="J138" s="605"/>
      <c r="K138" s="606">
        <f t="shared" si="5"/>
        <v>0</v>
      </c>
      <c r="L138" s="606"/>
      <c r="M138" s="606"/>
      <c r="N138" s="165">
        <f>DSUM('2.2_Categoría 2 España'!$E$18:$J$40,"emissions",'4.2_Resultados España'!AA$51:AA138)-SUM(N$52:N137)</f>
        <v>0</v>
      </c>
      <c r="O138" s="165">
        <f>DSUM('2.2_Categoría 2 España'!$E$49:$K$69,"emissions",'4.2_Resultados España'!AA$51:AA138)-SUM(O$52:O137)</f>
        <v>0</v>
      </c>
      <c r="P138" s="165">
        <f>DSUM('2.2_Categoría 2 España'!$E$78:$J$98,"emissions",'4.2_Resultados España'!AA$51:AA138)-SUM(P$52:P137)</f>
        <v>0</v>
      </c>
      <c r="Q138" s="605">
        <f t="shared" si="6"/>
        <v>0</v>
      </c>
      <c r="R138" s="606"/>
      <c r="S138" s="606">
        <f t="shared" si="7"/>
        <v>0</v>
      </c>
      <c r="T138" s="606"/>
      <c r="U138" s="606"/>
      <c r="V138" s="47"/>
      <c r="W138" s="47"/>
      <c r="AA138" s="47" t="str">
        <f t="shared" si="4"/>
        <v>=</v>
      </c>
    </row>
    <row r="139" spans="1:27" ht="16.5" customHeight="1" x14ac:dyDescent="0.3">
      <c r="A139" s="108"/>
      <c r="B139" s="106"/>
      <c r="C139" s="47"/>
      <c r="D139" s="47"/>
      <c r="E139" s="107" t="str">
        <f>IF(Dades!C929="","",Dades!C929)</f>
        <v/>
      </c>
      <c r="F139" s="165">
        <f>(DSUM('1.1_Instalaciones fijas'!$E$14:$R$36,"emissions",'4.2_Resultados España'!AA$51:AA139)+DSUM('1.1_Instalaciones fijas'!$E$43:$L$58,"emissions",'4.2_Resultados España'!AA$51:AA139))-SUM(F$52:F138)</f>
        <v>0</v>
      </c>
      <c r="G139" s="165">
        <f>(DSUM('1.2_Vehículos y maquinaria'!$E$22:$S$44,"emissions",'4.2_Resultados España'!AA$51:AA139)+DSUM('1.2_Vehículos y maquinaria'!$E$50:$S$70,"emissions",'4.2_Resultados España'!AA$51:AA139)+DSUM('1.2_Vehículos y maquinaria'!$E$82:$S$92,"emissions",'4.2_Resultados España'!AA$51:AA139)+DSUM('1.2_Vehículos y maquinaria'!$E$99:$S$109,"emissions",'4.2_Resultados España'!AA$51:AA139))-SUM(G$52:G138)</f>
        <v>0</v>
      </c>
      <c r="H139" s="165">
        <f>(DSUM('1.4_Emisiones fugitivas'!$E$14:$O$36,"emissions",'4.2_Resultados España'!AA$51:AA139)+DSUM('1.4_Emisiones fugitivas'!$E$48:$N$58,"emissions",'4.2_Resultados España'!AA$51:AA139))-SUM(H$52:H138)</f>
        <v>0</v>
      </c>
      <c r="I139" s="605">
        <f>DSUM('1.3_Emisiones de proceso'!$E$17:$M$32,"emissions",'4.2_Resultados España'!AA$51:AA139)-SUM(I$52:I138)</f>
        <v>0</v>
      </c>
      <c r="J139" s="605"/>
      <c r="K139" s="606">
        <f t="shared" si="5"/>
        <v>0</v>
      </c>
      <c r="L139" s="606"/>
      <c r="M139" s="606"/>
      <c r="N139" s="165">
        <f>DSUM('2.2_Categoría 2 España'!$E$18:$J$40,"emissions",'4.2_Resultados España'!AA$51:AA139)-SUM(N$52:N138)</f>
        <v>0</v>
      </c>
      <c r="O139" s="165">
        <f>DSUM('2.2_Categoría 2 España'!$E$49:$K$69,"emissions",'4.2_Resultados España'!AA$51:AA139)-SUM(O$52:O138)</f>
        <v>0</v>
      </c>
      <c r="P139" s="165">
        <f>DSUM('2.2_Categoría 2 España'!$E$78:$J$98,"emissions",'4.2_Resultados España'!AA$51:AA139)-SUM(P$52:P138)</f>
        <v>0</v>
      </c>
      <c r="Q139" s="605">
        <f t="shared" si="6"/>
        <v>0</v>
      </c>
      <c r="R139" s="606"/>
      <c r="S139" s="606">
        <f t="shared" si="7"/>
        <v>0</v>
      </c>
      <c r="T139" s="606"/>
      <c r="U139" s="606"/>
      <c r="V139" s="47"/>
      <c r="W139" s="47"/>
      <c r="AA139" s="47" t="str">
        <f t="shared" si="4"/>
        <v>=</v>
      </c>
    </row>
    <row r="140" spans="1:27" ht="16.5" customHeight="1" x14ac:dyDescent="0.3">
      <c r="A140" s="108"/>
      <c r="B140" s="106"/>
      <c r="C140" s="47"/>
      <c r="D140" s="47"/>
      <c r="E140" s="107" t="str">
        <f>IF(Dades!C930="","",Dades!C930)</f>
        <v/>
      </c>
      <c r="F140" s="165">
        <f>(DSUM('1.1_Instalaciones fijas'!$E$14:$R$36,"emissions",'4.2_Resultados España'!AA$51:AA140)+DSUM('1.1_Instalaciones fijas'!$E$43:$L$58,"emissions",'4.2_Resultados España'!AA$51:AA140))-SUM(F$52:F139)</f>
        <v>0</v>
      </c>
      <c r="G140" s="165">
        <f>(DSUM('1.2_Vehículos y maquinaria'!$E$22:$S$44,"emissions",'4.2_Resultados España'!AA$51:AA140)+DSUM('1.2_Vehículos y maquinaria'!$E$50:$S$70,"emissions",'4.2_Resultados España'!AA$51:AA140)+DSUM('1.2_Vehículos y maquinaria'!$E$82:$S$92,"emissions",'4.2_Resultados España'!AA$51:AA140)+DSUM('1.2_Vehículos y maquinaria'!$E$99:$S$109,"emissions",'4.2_Resultados España'!AA$51:AA140))-SUM(G$52:G139)</f>
        <v>0</v>
      </c>
      <c r="H140" s="165">
        <f>(DSUM('1.4_Emisiones fugitivas'!$E$14:$O$36,"emissions",'4.2_Resultados España'!AA$51:AA140)+DSUM('1.4_Emisiones fugitivas'!$E$48:$N$58,"emissions",'4.2_Resultados España'!AA$51:AA140))-SUM(H$52:H139)</f>
        <v>0</v>
      </c>
      <c r="I140" s="605">
        <f>DSUM('1.3_Emisiones de proceso'!$E$17:$M$32,"emissions",'4.2_Resultados España'!AA$51:AA140)-SUM(I$52:I139)</f>
        <v>0</v>
      </c>
      <c r="J140" s="605"/>
      <c r="K140" s="606">
        <f t="shared" si="5"/>
        <v>0</v>
      </c>
      <c r="L140" s="606"/>
      <c r="M140" s="606"/>
      <c r="N140" s="165">
        <f>DSUM('2.2_Categoría 2 España'!$E$18:$J$40,"emissions",'4.2_Resultados España'!AA$51:AA140)-SUM(N$52:N139)</f>
        <v>0</v>
      </c>
      <c r="O140" s="165">
        <f>DSUM('2.2_Categoría 2 España'!$E$49:$K$69,"emissions",'4.2_Resultados España'!AA$51:AA140)-SUM(O$52:O139)</f>
        <v>0</v>
      </c>
      <c r="P140" s="165">
        <f>DSUM('2.2_Categoría 2 España'!$E$78:$J$98,"emissions",'4.2_Resultados España'!AA$51:AA140)-SUM(P$52:P139)</f>
        <v>0</v>
      </c>
      <c r="Q140" s="605">
        <f t="shared" si="6"/>
        <v>0</v>
      </c>
      <c r="R140" s="606"/>
      <c r="S140" s="606">
        <f t="shared" si="7"/>
        <v>0</v>
      </c>
      <c r="T140" s="606"/>
      <c r="U140" s="606"/>
      <c r="V140" s="47"/>
      <c r="W140" s="47"/>
      <c r="AA140" s="47" t="str">
        <f t="shared" si="4"/>
        <v>=</v>
      </c>
    </row>
    <row r="141" spans="1:27" x14ac:dyDescent="0.3">
      <c r="A141" s="108"/>
      <c r="B141" s="106"/>
      <c r="C141" s="47"/>
      <c r="D141" s="47"/>
      <c r="E141" s="107" t="str">
        <f>IF(Dades!C931="","",Dades!C931)</f>
        <v/>
      </c>
      <c r="F141" s="165">
        <f>(DSUM('1.1_Instalaciones fijas'!$E$14:$R$36,"emissions",'4.2_Resultados España'!AA$51:AA141)+DSUM('1.1_Instalaciones fijas'!$E$43:$L$58,"emissions",'4.2_Resultados España'!AA$51:AA141))-SUM(F$52:F140)</f>
        <v>0</v>
      </c>
      <c r="G141" s="165">
        <f>(DSUM('1.2_Vehículos y maquinaria'!$E$22:$S$44,"emissions",'4.2_Resultados España'!AA$51:AA141)+DSUM('1.2_Vehículos y maquinaria'!$E$50:$S$70,"emissions",'4.2_Resultados España'!AA$51:AA141)+DSUM('1.2_Vehículos y maquinaria'!$E$82:$S$92,"emissions",'4.2_Resultados España'!AA$51:AA141)+DSUM('1.2_Vehículos y maquinaria'!$E$99:$S$109,"emissions",'4.2_Resultados España'!AA$51:AA141))-SUM(G$52:G140)</f>
        <v>0</v>
      </c>
      <c r="H141" s="165">
        <f>(DSUM('1.4_Emisiones fugitivas'!$E$14:$O$36,"emissions",'4.2_Resultados España'!AA$51:AA141)+DSUM('1.4_Emisiones fugitivas'!$E$48:$N$58,"emissions",'4.2_Resultados España'!AA$51:AA141))-SUM(H$52:H140)</f>
        <v>0</v>
      </c>
      <c r="I141" s="605">
        <f>DSUM('1.3_Emisiones de proceso'!$E$17:$M$32,"emissions",'4.2_Resultados España'!AA$51:AA141)-SUM(I$52:I140)</f>
        <v>0</v>
      </c>
      <c r="J141" s="605"/>
      <c r="K141" s="606">
        <f t="shared" si="5"/>
        <v>0</v>
      </c>
      <c r="L141" s="606"/>
      <c r="M141" s="606"/>
      <c r="N141" s="165">
        <f>DSUM('2.2_Categoría 2 España'!$E$18:$J$40,"emissions",'4.2_Resultados España'!AA$51:AA141)-SUM(N$52:N140)</f>
        <v>0</v>
      </c>
      <c r="O141" s="165">
        <f>DSUM('2.2_Categoría 2 España'!$E$49:$K$69,"emissions",'4.2_Resultados España'!AA$51:AA141)-SUM(O$52:O140)</f>
        <v>0</v>
      </c>
      <c r="P141" s="165">
        <f>DSUM('2.2_Categoría 2 España'!$E$78:$J$98,"emissions",'4.2_Resultados España'!AA$51:AA141)-SUM(P$52:P140)</f>
        <v>0</v>
      </c>
      <c r="Q141" s="605">
        <f t="shared" si="6"/>
        <v>0</v>
      </c>
      <c r="R141" s="606"/>
      <c r="S141" s="606">
        <f t="shared" si="7"/>
        <v>0</v>
      </c>
      <c r="T141" s="606"/>
      <c r="U141" s="606"/>
      <c r="V141" s="47"/>
      <c r="W141" s="47"/>
      <c r="AA141" s="47" t="str">
        <f t="shared" si="4"/>
        <v>=</v>
      </c>
    </row>
    <row r="142" spans="1:27" ht="16.5" customHeight="1" x14ac:dyDescent="0.3">
      <c r="A142" s="108"/>
      <c r="B142" s="106"/>
      <c r="C142" s="47"/>
      <c r="D142" s="47"/>
      <c r="E142" s="107" t="str">
        <f>IF(Dades!C932="","",Dades!C932)</f>
        <v/>
      </c>
      <c r="F142" s="165">
        <f>(DSUM('1.1_Instalaciones fijas'!$E$14:$R$36,"emissions",'4.2_Resultados España'!AA$51:AA142)+DSUM('1.1_Instalaciones fijas'!$E$43:$L$58,"emissions",'4.2_Resultados España'!AA$51:AA142))-SUM(F$52:F141)</f>
        <v>0</v>
      </c>
      <c r="G142" s="165">
        <f>(DSUM('1.2_Vehículos y maquinaria'!$E$22:$S$44,"emissions",'4.2_Resultados España'!AA$51:AA142)+DSUM('1.2_Vehículos y maquinaria'!$E$50:$S$70,"emissions",'4.2_Resultados España'!AA$51:AA142)+DSUM('1.2_Vehículos y maquinaria'!$E$82:$S$92,"emissions",'4.2_Resultados España'!AA$51:AA142)+DSUM('1.2_Vehículos y maquinaria'!$E$99:$S$109,"emissions",'4.2_Resultados España'!AA$51:AA142))-SUM(G$52:G141)</f>
        <v>0</v>
      </c>
      <c r="H142" s="165">
        <f>(DSUM('1.4_Emisiones fugitivas'!$E$14:$O$36,"emissions",'4.2_Resultados España'!AA$51:AA142)+DSUM('1.4_Emisiones fugitivas'!$E$48:$N$58,"emissions",'4.2_Resultados España'!AA$51:AA142))-SUM(H$52:H141)</f>
        <v>0</v>
      </c>
      <c r="I142" s="605">
        <f>DSUM('1.3_Emisiones de proceso'!$E$17:$M$32,"emissions",'4.2_Resultados España'!AA$51:AA142)-SUM(I$52:I141)</f>
        <v>0</v>
      </c>
      <c r="J142" s="605"/>
      <c r="K142" s="606">
        <f t="shared" si="5"/>
        <v>0</v>
      </c>
      <c r="L142" s="606"/>
      <c r="M142" s="606"/>
      <c r="N142" s="165">
        <f>DSUM('2.2_Categoría 2 España'!$E$18:$J$40,"emissions",'4.2_Resultados España'!AA$51:AA142)-SUM(N$52:N141)</f>
        <v>0</v>
      </c>
      <c r="O142" s="165">
        <f>DSUM('2.2_Categoría 2 España'!$E$49:$K$69,"emissions",'4.2_Resultados España'!AA$51:AA142)-SUM(O$52:O141)</f>
        <v>0</v>
      </c>
      <c r="P142" s="165">
        <f>DSUM('2.2_Categoría 2 España'!$E$78:$J$98,"emissions",'4.2_Resultados España'!AA$51:AA142)-SUM(P$52:P141)</f>
        <v>0</v>
      </c>
      <c r="Q142" s="605">
        <f t="shared" si="6"/>
        <v>0</v>
      </c>
      <c r="R142" s="606"/>
      <c r="S142" s="606">
        <f t="shared" si="7"/>
        <v>0</v>
      </c>
      <c r="T142" s="606"/>
      <c r="U142" s="606"/>
      <c r="V142" s="47"/>
      <c r="W142" s="47"/>
      <c r="AA142" s="47" t="str">
        <f t="shared" si="4"/>
        <v>=</v>
      </c>
    </row>
    <row r="143" spans="1:27" x14ac:dyDescent="0.3">
      <c r="A143" s="108"/>
      <c r="B143" s="106"/>
      <c r="C143" s="47"/>
      <c r="D143" s="47"/>
      <c r="E143" s="107" t="str">
        <f>IF(Dades!C933="","",Dades!C933)</f>
        <v/>
      </c>
      <c r="F143" s="165">
        <f>(DSUM('1.1_Instalaciones fijas'!$E$14:$R$36,"emissions",'4.2_Resultados España'!AA$51:AA143)+DSUM('1.1_Instalaciones fijas'!$E$43:$L$58,"emissions",'4.2_Resultados España'!AA$51:AA143))-SUM(F$52:F142)</f>
        <v>0</v>
      </c>
      <c r="G143" s="165">
        <f>(DSUM('1.2_Vehículos y maquinaria'!$E$22:$S$44,"emissions",'4.2_Resultados España'!AA$51:AA143)+DSUM('1.2_Vehículos y maquinaria'!$E$50:$S$70,"emissions",'4.2_Resultados España'!AA$51:AA143)+DSUM('1.2_Vehículos y maquinaria'!$E$82:$S$92,"emissions",'4.2_Resultados España'!AA$51:AA143)+DSUM('1.2_Vehículos y maquinaria'!$E$99:$S$109,"emissions",'4.2_Resultados España'!AA$51:AA143))-SUM(G$52:G142)</f>
        <v>0</v>
      </c>
      <c r="H143" s="165">
        <f>(DSUM('1.4_Emisiones fugitivas'!$E$14:$O$36,"emissions",'4.2_Resultados España'!AA$51:AA143)+DSUM('1.4_Emisiones fugitivas'!$E$48:$N$58,"emissions",'4.2_Resultados España'!AA$51:AA143))-SUM(H$52:H142)</f>
        <v>0</v>
      </c>
      <c r="I143" s="605">
        <f>DSUM('1.3_Emisiones de proceso'!$E$17:$M$32,"emissions",'4.2_Resultados España'!AA$51:AA143)-SUM(I$52:I142)</f>
        <v>0</v>
      </c>
      <c r="J143" s="605"/>
      <c r="K143" s="606">
        <f t="shared" si="5"/>
        <v>0</v>
      </c>
      <c r="L143" s="606"/>
      <c r="M143" s="606"/>
      <c r="N143" s="165">
        <f>DSUM('2.2_Categoría 2 España'!$E$18:$J$40,"emissions",'4.2_Resultados España'!AA$51:AA143)-SUM(N$52:N142)</f>
        <v>0</v>
      </c>
      <c r="O143" s="165">
        <f>DSUM('2.2_Categoría 2 España'!$E$49:$K$69,"emissions",'4.2_Resultados España'!AA$51:AA143)-SUM(O$52:O142)</f>
        <v>0</v>
      </c>
      <c r="P143" s="165">
        <f>DSUM('2.2_Categoría 2 España'!$E$78:$J$98,"emissions",'4.2_Resultados España'!AA$51:AA143)-SUM(P$52:P142)</f>
        <v>0</v>
      </c>
      <c r="Q143" s="605">
        <f t="shared" si="6"/>
        <v>0</v>
      </c>
      <c r="R143" s="606"/>
      <c r="S143" s="606">
        <f t="shared" si="7"/>
        <v>0</v>
      </c>
      <c r="T143" s="606"/>
      <c r="U143" s="606"/>
      <c r="V143" s="47"/>
      <c r="W143" s="47"/>
      <c r="AA143" s="47" t="str">
        <f t="shared" si="4"/>
        <v>=</v>
      </c>
    </row>
    <row r="144" spans="1:27" x14ac:dyDescent="0.3">
      <c r="A144" s="108"/>
      <c r="B144" s="106"/>
      <c r="C144" s="47"/>
      <c r="D144" s="47"/>
      <c r="E144" s="107" t="str">
        <f>IF(Dades!C934="","",Dades!C934)</f>
        <v/>
      </c>
      <c r="F144" s="165">
        <f>(DSUM('1.1_Instalaciones fijas'!$E$14:$R$36,"emissions",'4.2_Resultados España'!AA$51:AA144)+DSUM('1.1_Instalaciones fijas'!$E$43:$L$58,"emissions",'4.2_Resultados España'!AA$51:AA144))-SUM(F$52:F143)</f>
        <v>0</v>
      </c>
      <c r="G144" s="165">
        <f>(DSUM('1.2_Vehículos y maquinaria'!$E$22:$S$44,"emissions",'4.2_Resultados España'!AA$51:AA144)+DSUM('1.2_Vehículos y maquinaria'!$E$50:$S$70,"emissions",'4.2_Resultados España'!AA$51:AA144)+DSUM('1.2_Vehículos y maquinaria'!$E$82:$S$92,"emissions",'4.2_Resultados España'!AA$51:AA144)+DSUM('1.2_Vehículos y maquinaria'!$E$99:$S$109,"emissions",'4.2_Resultados España'!AA$51:AA144))-SUM(G$52:G143)</f>
        <v>0</v>
      </c>
      <c r="H144" s="165">
        <f>(DSUM('1.4_Emisiones fugitivas'!$E$14:$O$36,"emissions",'4.2_Resultados España'!AA$51:AA144)+DSUM('1.4_Emisiones fugitivas'!$E$48:$N$58,"emissions",'4.2_Resultados España'!AA$51:AA144))-SUM(H$52:H143)</f>
        <v>0</v>
      </c>
      <c r="I144" s="605">
        <f>DSUM('1.3_Emisiones de proceso'!$E$17:$M$32,"emissions",'4.2_Resultados España'!AA$51:AA144)-SUM(I$52:I143)</f>
        <v>0</v>
      </c>
      <c r="J144" s="605"/>
      <c r="K144" s="606">
        <f t="shared" si="5"/>
        <v>0</v>
      </c>
      <c r="L144" s="606"/>
      <c r="M144" s="606"/>
      <c r="N144" s="165">
        <f>DSUM('2.2_Categoría 2 España'!$E$18:$J$40,"emissions",'4.2_Resultados España'!AA$51:AA144)-SUM(N$52:N143)</f>
        <v>0</v>
      </c>
      <c r="O144" s="165">
        <f>DSUM('2.2_Categoría 2 España'!$E$49:$K$69,"emissions",'4.2_Resultados España'!AA$51:AA144)-SUM(O$52:O143)</f>
        <v>0</v>
      </c>
      <c r="P144" s="165">
        <f>DSUM('2.2_Categoría 2 España'!$E$78:$J$98,"emissions",'4.2_Resultados España'!AA$51:AA144)-SUM(P$52:P143)</f>
        <v>0</v>
      </c>
      <c r="Q144" s="605">
        <f t="shared" si="6"/>
        <v>0</v>
      </c>
      <c r="R144" s="606"/>
      <c r="S144" s="606">
        <f t="shared" si="7"/>
        <v>0</v>
      </c>
      <c r="T144" s="606"/>
      <c r="U144" s="606"/>
      <c r="V144" s="47"/>
      <c r="W144" s="47"/>
      <c r="AA144" s="47" t="str">
        <f t="shared" si="4"/>
        <v>=</v>
      </c>
    </row>
    <row r="145" spans="1:27" x14ac:dyDescent="0.3">
      <c r="A145" s="108"/>
      <c r="B145" s="106"/>
      <c r="C145" s="47"/>
      <c r="D145" s="47"/>
      <c r="E145" s="107" t="str">
        <f>IF(Dades!C935="","",Dades!C935)</f>
        <v/>
      </c>
      <c r="F145" s="165">
        <f>(DSUM('1.1_Instalaciones fijas'!$E$14:$R$36,"emissions",'4.2_Resultados España'!AA$51:AA145)+DSUM('1.1_Instalaciones fijas'!$E$43:$L$58,"emissions",'4.2_Resultados España'!AA$51:AA145))-SUM(F$52:F144)</f>
        <v>0</v>
      </c>
      <c r="G145" s="165">
        <f>(DSUM('1.2_Vehículos y maquinaria'!$E$22:$S$44,"emissions",'4.2_Resultados España'!AA$51:AA145)+DSUM('1.2_Vehículos y maquinaria'!$E$50:$S$70,"emissions",'4.2_Resultados España'!AA$51:AA145)+DSUM('1.2_Vehículos y maquinaria'!$E$82:$S$92,"emissions",'4.2_Resultados España'!AA$51:AA145)+DSUM('1.2_Vehículos y maquinaria'!$E$99:$S$109,"emissions",'4.2_Resultados España'!AA$51:AA145))-SUM(G$52:G144)</f>
        <v>0</v>
      </c>
      <c r="H145" s="165">
        <f>(DSUM('1.4_Emisiones fugitivas'!$E$14:$O$36,"emissions",'4.2_Resultados España'!AA$51:AA145)+DSUM('1.4_Emisiones fugitivas'!$E$48:$N$58,"emissions",'4.2_Resultados España'!AA$51:AA145))-SUM(H$52:H144)</f>
        <v>0</v>
      </c>
      <c r="I145" s="605">
        <f>DSUM('1.3_Emisiones de proceso'!$E$17:$M$32,"emissions",'4.2_Resultados España'!AA$51:AA145)-SUM(I$52:I144)</f>
        <v>0</v>
      </c>
      <c r="J145" s="605"/>
      <c r="K145" s="606">
        <f t="shared" si="5"/>
        <v>0</v>
      </c>
      <c r="L145" s="606"/>
      <c r="M145" s="606"/>
      <c r="N145" s="165">
        <f>DSUM('2.2_Categoría 2 España'!$E$18:$J$40,"emissions",'4.2_Resultados España'!AA$51:AA145)-SUM(N$52:N144)</f>
        <v>0</v>
      </c>
      <c r="O145" s="165">
        <f>DSUM('2.2_Categoría 2 España'!$E$49:$K$69,"emissions",'4.2_Resultados España'!AA$51:AA145)-SUM(O$52:O144)</f>
        <v>0</v>
      </c>
      <c r="P145" s="165">
        <f>DSUM('2.2_Categoría 2 España'!$E$78:$J$98,"emissions",'4.2_Resultados España'!AA$51:AA145)-SUM(P$52:P144)</f>
        <v>0</v>
      </c>
      <c r="Q145" s="605">
        <f t="shared" si="6"/>
        <v>0</v>
      </c>
      <c r="R145" s="606"/>
      <c r="S145" s="606">
        <f t="shared" si="7"/>
        <v>0</v>
      </c>
      <c r="T145" s="606"/>
      <c r="U145" s="606"/>
      <c r="V145" s="47"/>
      <c r="W145" s="47"/>
      <c r="AA145" s="47" t="str">
        <f t="shared" si="4"/>
        <v>=</v>
      </c>
    </row>
    <row r="146" spans="1:27" x14ac:dyDescent="0.3">
      <c r="A146" s="108"/>
      <c r="B146" s="106"/>
      <c r="C146" s="47"/>
      <c r="D146" s="47"/>
      <c r="E146" s="107" t="str">
        <f>IF(Dades!C936="","",Dades!C936)</f>
        <v/>
      </c>
      <c r="F146" s="165">
        <f>(DSUM('1.1_Instalaciones fijas'!$E$14:$R$36,"emissions",'4.2_Resultados España'!AA$51:AA146)+DSUM('1.1_Instalaciones fijas'!$E$43:$L$58,"emissions",'4.2_Resultados España'!AA$51:AA146))-SUM(F$52:F145)</f>
        <v>0</v>
      </c>
      <c r="G146" s="165">
        <f>(DSUM('1.2_Vehículos y maquinaria'!$E$22:$S$44,"emissions",'4.2_Resultados España'!AA$51:AA146)+DSUM('1.2_Vehículos y maquinaria'!$E$50:$S$70,"emissions",'4.2_Resultados España'!AA$51:AA146)+DSUM('1.2_Vehículos y maquinaria'!$E$82:$S$92,"emissions",'4.2_Resultados España'!AA$51:AA146)+DSUM('1.2_Vehículos y maquinaria'!$E$99:$S$109,"emissions",'4.2_Resultados España'!AA$51:AA146))-SUM(G$52:G145)</f>
        <v>0</v>
      </c>
      <c r="H146" s="165">
        <f>(DSUM('1.4_Emisiones fugitivas'!$E$14:$O$36,"emissions",'4.2_Resultados España'!AA$51:AA146)+DSUM('1.4_Emisiones fugitivas'!$E$48:$N$58,"emissions",'4.2_Resultados España'!AA$51:AA146))-SUM(H$52:H145)</f>
        <v>0</v>
      </c>
      <c r="I146" s="605">
        <f>DSUM('1.3_Emisiones de proceso'!$E$17:$M$32,"emissions",'4.2_Resultados España'!AA$51:AA146)-SUM(I$52:I145)</f>
        <v>0</v>
      </c>
      <c r="J146" s="605"/>
      <c r="K146" s="606">
        <f t="shared" si="5"/>
        <v>0</v>
      </c>
      <c r="L146" s="606"/>
      <c r="M146" s="606"/>
      <c r="N146" s="165">
        <f>DSUM('2.2_Categoría 2 España'!$E$18:$J$40,"emissions",'4.2_Resultados España'!AA$51:AA146)-SUM(N$52:N145)</f>
        <v>0</v>
      </c>
      <c r="O146" s="165">
        <f>DSUM('2.2_Categoría 2 España'!$E$49:$K$69,"emissions",'4.2_Resultados España'!AA$51:AA146)-SUM(O$52:O145)</f>
        <v>0</v>
      </c>
      <c r="P146" s="165">
        <f>DSUM('2.2_Categoría 2 España'!$E$78:$J$98,"emissions",'4.2_Resultados España'!AA$51:AA146)-SUM(P$52:P145)</f>
        <v>0</v>
      </c>
      <c r="Q146" s="605">
        <f t="shared" si="6"/>
        <v>0</v>
      </c>
      <c r="R146" s="606"/>
      <c r="S146" s="606">
        <f t="shared" si="7"/>
        <v>0</v>
      </c>
      <c r="T146" s="606"/>
      <c r="U146" s="606"/>
      <c r="V146" s="47"/>
      <c r="W146" s="47"/>
      <c r="AA146" s="47" t="str">
        <f t="shared" si="4"/>
        <v>=</v>
      </c>
    </row>
    <row r="147" spans="1:27" x14ac:dyDescent="0.3">
      <c r="A147" s="108"/>
      <c r="B147" s="106"/>
      <c r="C147" s="47"/>
      <c r="D147" s="47"/>
      <c r="E147" s="107" t="str">
        <f>IF(Dades!C937="","",Dades!C937)</f>
        <v/>
      </c>
      <c r="F147" s="165">
        <f>(DSUM('1.1_Instalaciones fijas'!$E$14:$R$36,"emissions",'4.2_Resultados España'!AA$51:AA147)+DSUM('1.1_Instalaciones fijas'!$E$43:$L$58,"emissions",'4.2_Resultados España'!AA$51:AA147))-SUM(F$52:F146)</f>
        <v>0</v>
      </c>
      <c r="G147" s="165">
        <f>(DSUM('1.2_Vehículos y maquinaria'!$E$22:$S$44,"emissions",'4.2_Resultados España'!AA$51:AA147)+DSUM('1.2_Vehículos y maquinaria'!$E$50:$S$70,"emissions",'4.2_Resultados España'!AA$51:AA147)+DSUM('1.2_Vehículos y maquinaria'!$E$82:$S$92,"emissions",'4.2_Resultados España'!AA$51:AA147)+DSUM('1.2_Vehículos y maquinaria'!$E$99:$S$109,"emissions",'4.2_Resultados España'!AA$51:AA147))-SUM(G$52:G146)</f>
        <v>0</v>
      </c>
      <c r="H147" s="165">
        <f>(DSUM('1.4_Emisiones fugitivas'!$E$14:$O$36,"emissions",'4.2_Resultados España'!AA$51:AA147)+DSUM('1.4_Emisiones fugitivas'!$E$48:$N$58,"emissions",'4.2_Resultados España'!AA$51:AA147))-SUM(H$52:H146)</f>
        <v>0</v>
      </c>
      <c r="I147" s="605">
        <f>DSUM('1.3_Emisiones de proceso'!$E$17:$M$32,"emissions",'4.2_Resultados España'!AA$51:AA147)-SUM(I$52:I146)</f>
        <v>0</v>
      </c>
      <c r="J147" s="605"/>
      <c r="K147" s="606">
        <f t="shared" si="5"/>
        <v>0</v>
      </c>
      <c r="L147" s="606"/>
      <c r="M147" s="606"/>
      <c r="N147" s="165">
        <f>DSUM('2.2_Categoría 2 España'!$E$18:$J$40,"emissions",'4.2_Resultados España'!AA$51:AA147)-SUM(N$52:N146)</f>
        <v>0</v>
      </c>
      <c r="O147" s="165">
        <f>DSUM('2.2_Categoría 2 España'!$E$49:$K$69,"emissions",'4.2_Resultados España'!AA$51:AA147)-SUM(O$52:O146)</f>
        <v>0</v>
      </c>
      <c r="P147" s="165">
        <f>DSUM('2.2_Categoría 2 España'!$E$78:$J$98,"emissions",'4.2_Resultados España'!AA$51:AA147)-SUM(P$52:P146)</f>
        <v>0</v>
      </c>
      <c r="Q147" s="605">
        <f t="shared" si="6"/>
        <v>0</v>
      </c>
      <c r="R147" s="606"/>
      <c r="S147" s="606">
        <f t="shared" si="7"/>
        <v>0</v>
      </c>
      <c r="T147" s="606"/>
      <c r="U147" s="606"/>
      <c r="V147" s="47"/>
      <c r="W147" s="47"/>
      <c r="AA147" s="47" t="str">
        <f t="shared" si="4"/>
        <v>=</v>
      </c>
    </row>
    <row r="148" spans="1:27" ht="16.5" customHeight="1" x14ac:dyDescent="0.3">
      <c r="A148" s="108"/>
      <c r="B148" s="106"/>
      <c r="C148" s="47"/>
      <c r="D148" s="47"/>
      <c r="E148" s="107" t="str">
        <f>IF(Dades!C938="","",Dades!C938)</f>
        <v/>
      </c>
      <c r="F148" s="165">
        <f>(DSUM('1.1_Instalaciones fijas'!$E$14:$R$36,"emissions",'4.2_Resultados España'!AA$51:AA148)+DSUM('1.1_Instalaciones fijas'!$E$43:$L$58,"emissions",'4.2_Resultados España'!AA$51:AA148))-SUM(F$52:F147)</f>
        <v>0</v>
      </c>
      <c r="G148" s="165">
        <f>(DSUM('1.2_Vehículos y maquinaria'!$E$22:$S$44,"emissions",'4.2_Resultados España'!AA$51:AA148)+DSUM('1.2_Vehículos y maquinaria'!$E$50:$S$70,"emissions",'4.2_Resultados España'!AA$51:AA148)+DSUM('1.2_Vehículos y maquinaria'!$E$82:$S$92,"emissions",'4.2_Resultados España'!AA$51:AA148)+DSUM('1.2_Vehículos y maquinaria'!$E$99:$S$109,"emissions",'4.2_Resultados España'!AA$51:AA148))-SUM(G$52:G147)</f>
        <v>0</v>
      </c>
      <c r="H148" s="165">
        <f>(DSUM('1.4_Emisiones fugitivas'!$E$14:$O$36,"emissions",'4.2_Resultados España'!AA$51:AA148)+DSUM('1.4_Emisiones fugitivas'!$E$48:$N$58,"emissions",'4.2_Resultados España'!AA$51:AA148))-SUM(H$52:H147)</f>
        <v>0</v>
      </c>
      <c r="I148" s="605">
        <f>DSUM('1.3_Emisiones de proceso'!$E$17:$M$32,"emissions",'4.2_Resultados España'!AA$51:AA148)-SUM(I$52:I147)</f>
        <v>0</v>
      </c>
      <c r="J148" s="605"/>
      <c r="K148" s="606">
        <f t="shared" si="5"/>
        <v>0</v>
      </c>
      <c r="L148" s="606"/>
      <c r="M148" s="606"/>
      <c r="N148" s="165">
        <f>DSUM('2.2_Categoría 2 España'!$E$18:$J$40,"emissions",'4.2_Resultados España'!AA$51:AA148)-SUM(N$52:N147)</f>
        <v>0</v>
      </c>
      <c r="O148" s="165">
        <f>DSUM('2.2_Categoría 2 España'!$E$49:$K$69,"emissions",'4.2_Resultados España'!AA$51:AA148)-SUM(O$52:O147)</f>
        <v>0</v>
      </c>
      <c r="P148" s="165">
        <f>DSUM('2.2_Categoría 2 España'!$E$78:$J$98,"emissions",'4.2_Resultados España'!AA$51:AA148)-SUM(P$52:P147)</f>
        <v>0</v>
      </c>
      <c r="Q148" s="605">
        <f t="shared" si="6"/>
        <v>0</v>
      </c>
      <c r="R148" s="606"/>
      <c r="S148" s="606">
        <f t="shared" si="7"/>
        <v>0</v>
      </c>
      <c r="T148" s="606"/>
      <c r="U148" s="606"/>
      <c r="V148" s="47"/>
      <c r="W148" s="47"/>
      <c r="AA148" s="47" t="str">
        <f t="shared" si="4"/>
        <v>=</v>
      </c>
    </row>
    <row r="149" spans="1:27" ht="16.5" customHeight="1" x14ac:dyDescent="0.3">
      <c r="A149" s="108"/>
      <c r="B149" s="106"/>
      <c r="C149" s="47"/>
      <c r="D149" s="47"/>
      <c r="E149" s="107" t="str">
        <f>IF(Dades!C939="","",Dades!C939)</f>
        <v/>
      </c>
      <c r="F149" s="165">
        <f>(DSUM('1.1_Instalaciones fijas'!$E$14:$R$36,"emissions",'4.2_Resultados España'!AA$51:AA149)+DSUM('1.1_Instalaciones fijas'!$E$43:$L$58,"emissions",'4.2_Resultados España'!AA$51:AA149))-SUM(F$52:F148)</f>
        <v>0</v>
      </c>
      <c r="G149" s="165">
        <f>(DSUM('1.2_Vehículos y maquinaria'!$E$22:$S$44,"emissions",'4.2_Resultados España'!AA$51:AA149)+DSUM('1.2_Vehículos y maquinaria'!$E$50:$S$70,"emissions",'4.2_Resultados España'!AA$51:AA149)+DSUM('1.2_Vehículos y maquinaria'!$E$82:$S$92,"emissions",'4.2_Resultados España'!AA$51:AA149)+DSUM('1.2_Vehículos y maquinaria'!$E$99:$S$109,"emissions",'4.2_Resultados España'!AA$51:AA149))-SUM(G$52:G148)</f>
        <v>0</v>
      </c>
      <c r="H149" s="165">
        <f>(DSUM('1.4_Emisiones fugitivas'!$E$14:$O$36,"emissions",'4.2_Resultados España'!AA$51:AA149)+DSUM('1.4_Emisiones fugitivas'!$E$48:$N$58,"emissions",'4.2_Resultados España'!AA$51:AA149))-SUM(H$52:H148)</f>
        <v>0</v>
      </c>
      <c r="I149" s="605">
        <f>DSUM('1.3_Emisiones de proceso'!$E$17:$M$32,"emissions",'4.2_Resultados España'!AA$51:AA149)-SUM(I$52:I148)</f>
        <v>0</v>
      </c>
      <c r="J149" s="605"/>
      <c r="K149" s="606">
        <f t="shared" si="5"/>
        <v>0</v>
      </c>
      <c r="L149" s="606"/>
      <c r="M149" s="606"/>
      <c r="N149" s="165">
        <f>DSUM('2.2_Categoría 2 España'!$E$18:$J$40,"emissions",'4.2_Resultados España'!AA$51:AA149)-SUM(N$52:N148)</f>
        <v>0</v>
      </c>
      <c r="O149" s="165">
        <f>DSUM('2.2_Categoría 2 España'!$E$49:$K$69,"emissions",'4.2_Resultados España'!AA$51:AA149)-SUM(O$52:O148)</f>
        <v>0</v>
      </c>
      <c r="P149" s="165">
        <f>DSUM('2.2_Categoría 2 España'!$E$78:$J$98,"emissions",'4.2_Resultados España'!AA$51:AA149)-SUM(P$52:P148)</f>
        <v>0</v>
      </c>
      <c r="Q149" s="605">
        <f t="shared" si="6"/>
        <v>0</v>
      </c>
      <c r="R149" s="606"/>
      <c r="S149" s="606">
        <f t="shared" si="7"/>
        <v>0</v>
      </c>
      <c r="T149" s="606"/>
      <c r="U149" s="606"/>
      <c r="V149" s="47"/>
      <c r="W149" s="47"/>
      <c r="AA149" s="47" t="str">
        <f t="shared" si="4"/>
        <v>=</v>
      </c>
    </row>
    <row r="150" spans="1:27" ht="16.5" customHeight="1" x14ac:dyDescent="0.3">
      <c r="A150" s="108"/>
      <c r="B150" s="106"/>
      <c r="C150" s="47"/>
      <c r="D150" s="47"/>
      <c r="E150" s="107" t="str">
        <f>IF(Dades!C940="","",Dades!C940)</f>
        <v/>
      </c>
      <c r="F150" s="165">
        <f>(DSUM('1.1_Instalaciones fijas'!$E$14:$R$36,"emissions",'4.2_Resultados España'!AA$51:AA150)+DSUM('1.1_Instalaciones fijas'!$E$43:$L$58,"emissions",'4.2_Resultados España'!AA$51:AA150))-SUM(F$52:F149)</f>
        <v>0</v>
      </c>
      <c r="G150" s="165">
        <f>(DSUM('1.2_Vehículos y maquinaria'!$E$22:$S$44,"emissions",'4.2_Resultados España'!AA$51:AA150)+DSUM('1.2_Vehículos y maquinaria'!$E$50:$S$70,"emissions",'4.2_Resultados España'!AA$51:AA150)+DSUM('1.2_Vehículos y maquinaria'!$E$82:$S$92,"emissions",'4.2_Resultados España'!AA$51:AA150)+DSUM('1.2_Vehículos y maquinaria'!$E$99:$S$109,"emissions",'4.2_Resultados España'!AA$51:AA150))-SUM(G$52:G149)</f>
        <v>0</v>
      </c>
      <c r="H150" s="165">
        <f>(DSUM('1.4_Emisiones fugitivas'!$E$14:$O$36,"emissions",'4.2_Resultados España'!AA$51:AA150)+DSUM('1.4_Emisiones fugitivas'!$E$48:$N$58,"emissions",'4.2_Resultados España'!AA$51:AA150))-SUM(H$52:H149)</f>
        <v>0</v>
      </c>
      <c r="I150" s="605">
        <f>DSUM('1.3_Emisiones de proceso'!$E$17:$M$32,"emissions",'4.2_Resultados España'!AA$51:AA150)-SUM(I$52:I149)</f>
        <v>0</v>
      </c>
      <c r="J150" s="605"/>
      <c r="K150" s="606">
        <f t="shared" si="5"/>
        <v>0</v>
      </c>
      <c r="L150" s="606"/>
      <c r="M150" s="606"/>
      <c r="N150" s="165">
        <f>DSUM('2.2_Categoría 2 España'!$E$18:$J$40,"emissions",'4.2_Resultados España'!AA$51:AA150)-SUM(N$52:N149)</f>
        <v>0</v>
      </c>
      <c r="O150" s="165">
        <f>DSUM('2.2_Categoría 2 España'!$E$49:$K$69,"emissions",'4.2_Resultados España'!AA$51:AA150)-SUM(O$52:O149)</f>
        <v>0</v>
      </c>
      <c r="P150" s="165">
        <f>DSUM('2.2_Categoría 2 España'!$E$78:$J$98,"emissions",'4.2_Resultados España'!AA$51:AA150)-SUM(P$52:P149)</f>
        <v>0</v>
      </c>
      <c r="Q150" s="605">
        <f t="shared" si="6"/>
        <v>0</v>
      </c>
      <c r="R150" s="606"/>
      <c r="S150" s="606">
        <f t="shared" si="7"/>
        <v>0</v>
      </c>
      <c r="T150" s="606"/>
      <c r="U150" s="606"/>
      <c r="V150" s="47"/>
      <c r="W150" s="47"/>
      <c r="AA150" s="47" t="str">
        <f t="shared" si="4"/>
        <v>=</v>
      </c>
    </row>
    <row r="151" spans="1:27" ht="16.5" customHeight="1" x14ac:dyDescent="0.3">
      <c r="A151" s="108"/>
      <c r="B151" s="106"/>
      <c r="C151" s="47"/>
      <c r="D151" s="47"/>
      <c r="E151" s="107" t="str">
        <f>IF(Dades!C941="","",Dades!C941)</f>
        <v/>
      </c>
      <c r="F151" s="165">
        <f>(DSUM('1.1_Instalaciones fijas'!$E$14:$R$36,"emissions",'4.2_Resultados España'!AA$51:AA151)+DSUM('1.1_Instalaciones fijas'!$E$43:$L$58,"emissions",'4.2_Resultados España'!AA$51:AA151))-SUM(F$52:F150)</f>
        <v>0</v>
      </c>
      <c r="G151" s="165">
        <f>(DSUM('1.2_Vehículos y maquinaria'!$E$22:$S$44,"emissions",'4.2_Resultados España'!AA$51:AA151)+DSUM('1.2_Vehículos y maquinaria'!$E$50:$S$70,"emissions",'4.2_Resultados España'!AA$51:AA151)+DSUM('1.2_Vehículos y maquinaria'!$E$82:$S$92,"emissions",'4.2_Resultados España'!AA$51:AA151)+DSUM('1.2_Vehículos y maquinaria'!$E$99:$S$109,"emissions",'4.2_Resultados España'!AA$51:AA151))-SUM(G$52:G150)</f>
        <v>0</v>
      </c>
      <c r="H151" s="165">
        <f>(DSUM('1.4_Emisiones fugitivas'!$E$14:$O$36,"emissions",'4.2_Resultados España'!AA$51:AA151)+DSUM('1.4_Emisiones fugitivas'!$E$48:$N$58,"emissions",'4.2_Resultados España'!AA$51:AA151))-SUM(H$52:H150)</f>
        <v>0</v>
      </c>
      <c r="I151" s="605">
        <f>DSUM('1.3_Emisiones de proceso'!$E$17:$M$32,"emissions",'4.2_Resultados España'!AA$51:AA151)-SUM(I$52:I150)</f>
        <v>0</v>
      </c>
      <c r="J151" s="605"/>
      <c r="K151" s="606">
        <f t="shared" si="5"/>
        <v>0</v>
      </c>
      <c r="L151" s="606"/>
      <c r="M151" s="606"/>
      <c r="N151" s="165">
        <f>DSUM('2.2_Categoría 2 España'!$E$18:$J$40,"emissions",'4.2_Resultados España'!AA$51:AA151)-SUM(N$52:N150)</f>
        <v>0</v>
      </c>
      <c r="O151" s="165">
        <f>DSUM('2.2_Categoría 2 España'!$E$49:$K$69,"emissions",'4.2_Resultados España'!AA$51:AA151)-SUM(O$52:O150)</f>
        <v>0</v>
      </c>
      <c r="P151" s="165">
        <f>DSUM('2.2_Categoría 2 España'!$E$78:$J$98,"emissions",'4.2_Resultados España'!AA$51:AA151)-SUM(P$52:P150)</f>
        <v>0</v>
      </c>
      <c r="Q151" s="605">
        <f t="shared" si="6"/>
        <v>0</v>
      </c>
      <c r="R151" s="606"/>
      <c r="S151" s="606">
        <f t="shared" si="7"/>
        <v>0</v>
      </c>
      <c r="T151" s="606"/>
      <c r="U151" s="606"/>
      <c r="V151" s="47"/>
      <c r="W151" s="47"/>
      <c r="AA151" s="47" t="str">
        <f t="shared" si="4"/>
        <v>=</v>
      </c>
    </row>
    <row r="152" spans="1:27" ht="16.5" customHeight="1" x14ac:dyDescent="0.3">
      <c r="A152" s="108"/>
      <c r="B152" s="106"/>
      <c r="C152" s="47"/>
      <c r="D152" s="47"/>
      <c r="E152" s="107" t="str">
        <f>IF(Dades!C942="","",Dades!C942)</f>
        <v/>
      </c>
      <c r="F152" s="165">
        <f>(DSUM('1.1_Instalaciones fijas'!$E$14:$R$36,"emissions",'4.2_Resultados España'!AA$51:AA152)+DSUM('1.1_Instalaciones fijas'!$E$43:$L$58,"emissions",'4.2_Resultados España'!AA$51:AA152))-SUM(F$52:F151)</f>
        <v>0</v>
      </c>
      <c r="G152" s="165">
        <f>(DSUM('1.2_Vehículos y maquinaria'!$E$22:$S$44,"emissions",'4.2_Resultados España'!AA$51:AA152)+DSUM('1.2_Vehículos y maquinaria'!$E$50:$S$70,"emissions",'4.2_Resultados España'!AA$51:AA152)+DSUM('1.2_Vehículos y maquinaria'!$E$82:$S$92,"emissions",'4.2_Resultados España'!AA$51:AA152)+DSUM('1.2_Vehículos y maquinaria'!$E$99:$S$109,"emissions",'4.2_Resultados España'!AA$51:AA152))-SUM(G$52:G151)</f>
        <v>0</v>
      </c>
      <c r="H152" s="165">
        <f>(DSUM('1.4_Emisiones fugitivas'!$E$14:$O$36,"emissions",'4.2_Resultados España'!AA$51:AA152)+DSUM('1.4_Emisiones fugitivas'!$E$48:$N$58,"emissions",'4.2_Resultados España'!AA$51:AA152))-SUM(H$52:H151)</f>
        <v>0</v>
      </c>
      <c r="I152" s="605">
        <f>DSUM('1.3_Emisiones de proceso'!$E$17:$M$32,"emissions",'4.2_Resultados España'!AA$51:AA152)-SUM(I$52:I151)</f>
        <v>0</v>
      </c>
      <c r="J152" s="605"/>
      <c r="K152" s="606">
        <f t="shared" si="5"/>
        <v>0</v>
      </c>
      <c r="L152" s="606"/>
      <c r="M152" s="606"/>
      <c r="N152" s="165">
        <f>DSUM('2.2_Categoría 2 España'!$E$18:$J$40,"emissions",'4.2_Resultados España'!AA$51:AA152)-SUM(N$52:N151)</f>
        <v>0</v>
      </c>
      <c r="O152" s="165">
        <f>DSUM('2.2_Categoría 2 España'!$E$49:$K$69,"emissions",'4.2_Resultados España'!AA$51:AA152)-SUM(O$52:O151)</f>
        <v>0</v>
      </c>
      <c r="P152" s="165">
        <f>DSUM('2.2_Categoría 2 España'!$E$78:$J$98,"emissions",'4.2_Resultados España'!AA$51:AA152)-SUM(P$52:P151)</f>
        <v>0</v>
      </c>
      <c r="Q152" s="605">
        <f t="shared" si="6"/>
        <v>0</v>
      </c>
      <c r="R152" s="606"/>
      <c r="S152" s="606">
        <f t="shared" si="7"/>
        <v>0</v>
      </c>
      <c r="T152" s="606"/>
      <c r="U152" s="606"/>
      <c r="V152" s="47"/>
      <c r="W152" s="47"/>
      <c r="AA152" s="47" t="str">
        <f t="shared" si="4"/>
        <v>=</v>
      </c>
    </row>
    <row r="153" spans="1:27" x14ac:dyDescent="0.3">
      <c r="A153" s="108"/>
      <c r="B153" s="106"/>
      <c r="C153" s="47"/>
      <c r="D153" s="47"/>
      <c r="E153" s="107" t="str">
        <f>IF(Dades!C943="","",Dades!C943)</f>
        <v/>
      </c>
      <c r="F153" s="165">
        <f>(DSUM('1.1_Instalaciones fijas'!$E$14:$R$36,"emissions",'4.2_Resultados España'!AA$51:AA153)+DSUM('1.1_Instalaciones fijas'!$E$43:$L$58,"emissions",'4.2_Resultados España'!AA$51:AA153))-SUM(F$52:F152)</f>
        <v>0</v>
      </c>
      <c r="G153" s="165">
        <f>(DSUM('1.2_Vehículos y maquinaria'!$E$22:$S$44,"emissions",'4.2_Resultados España'!AA$51:AA153)+DSUM('1.2_Vehículos y maquinaria'!$E$50:$S$70,"emissions",'4.2_Resultados España'!AA$51:AA153)+DSUM('1.2_Vehículos y maquinaria'!$E$82:$S$92,"emissions",'4.2_Resultados España'!AA$51:AA153)+DSUM('1.2_Vehículos y maquinaria'!$E$99:$S$109,"emissions",'4.2_Resultados España'!AA$51:AA153))-SUM(G$52:G152)</f>
        <v>0</v>
      </c>
      <c r="H153" s="165">
        <f>(DSUM('1.4_Emisiones fugitivas'!$E$14:$O$36,"emissions",'4.2_Resultados España'!AA$51:AA153)+DSUM('1.4_Emisiones fugitivas'!$E$48:$N$58,"emissions",'4.2_Resultados España'!AA$51:AA153))-SUM(H$52:H152)</f>
        <v>0</v>
      </c>
      <c r="I153" s="605">
        <f>DSUM('1.3_Emisiones de proceso'!$E$17:$M$32,"emissions",'4.2_Resultados España'!AA$51:AA153)-SUM(I$52:I152)</f>
        <v>0</v>
      </c>
      <c r="J153" s="605"/>
      <c r="K153" s="606">
        <f t="shared" si="5"/>
        <v>0</v>
      </c>
      <c r="L153" s="606"/>
      <c r="M153" s="606"/>
      <c r="N153" s="165">
        <f>DSUM('2.2_Categoría 2 España'!$E$18:$J$40,"emissions",'4.2_Resultados España'!AA$51:AA153)-SUM(N$52:N152)</f>
        <v>0</v>
      </c>
      <c r="O153" s="165">
        <f>DSUM('2.2_Categoría 2 España'!$E$49:$K$69,"emissions",'4.2_Resultados España'!AA$51:AA153)-SUM(O$52:O152)</f>
        <v>0</v>
      </c>
      <c r="P153" s="165">
        <f>DSUM('2.2_Categoría 2 España'!$E$78:$J$98,"emissions",'4.2_Resultados España'!AA$51:AA153)-SUM(P$52:P152)</f>
        <v>0</v>
      </c>
      <c r="Q153" s="605">
        <f t="shared" si="6"/>
        <v>0</v>
      </c>
      <c r="R153" s="606"/>
      <c r="S153" s="606">
        <f t="shared" si="7"/>
        <v>0</v>
      </c>
      <c r="T153" s="606"/>
      <c r="U153" s="606"/>
      <c r="V153" s="47"/>
      <c r="W153" s="47"/>
      <c r="AA153" s="47" t="str">
        <f t="shared" si="4"/>
        <v>=</v>
      </c>
    </row>
    <row r="154" spans="1:27" ht="16.5" customHeight="1" x14ac:dyDescent="0.3">
      <c r="A154" s="108"/>
      <c r="B154" s="106"/>
      <c r="C154" s="47"/>
      <c r="D154" s="47"/>
      <c r="E154" s="107" t="str">
        <f>IF(Dades!C944="","",Dades!C944)</f>
        <v/>
      </c>
      <c r="F154" s="165">
        <f>(DSUM('1.1_Instalaciones fijas'!$E$14:$R$36,"emissions",'4.2_Resultados España'!AA$51:AA154)+DSUM('1.1_Instalaciones fijas'!$E$43:$L$58,"emissions",'4.2_Resultados España'!AA$51:AA154))-SUM(F$52:F153)</f>
        <v>0</v>
      </c>
      <c r="G154" s="165">
        <f>(DSUM('1.2_Vehículos y maquinaria'!$E$22:$S$44,"emissions",'4.2_Resultados España'!AA$51:AA154)+DSUM('1.2_Vehículos y maquinaria'!$E$50:$S$70,"emissions",'4.2_Resultados España'!AA$51:AA154)+DSUM('1.2_Vehículos y maquinaria'!$E$82:$S$92,"emissions",'4.2_Resultados España'!AA$51:AA154)+DSUM('1.2_Vehículos y maquinaria'!$E$99:$S$109,"emissions",'4.2_Resultados España'!AA$51:AA154))-SUM(G$52:G153)</f>
        <v>0</v>
      </c>
      <c r="H154" s="165">
        <f>(DSUM('1.4_Emisiones fugitivas'!$E$14:$O$36,"emissions",'4.2_Resultados España'!AA$51:AA154)+DSUM('1.4_Emisiones fugitivas'!$E$48:$N$58,"emissions",'4.2_Resultados España'!AA$51:AA154))-SUM(H$52:H153)</f>
        <v>0</v>
      </c>
      <c r="I154" s="605">
        <f>DSUM('1.3_Emisiones de proceso'!$E$17:$M$32,"emissions",'4.2_Resultados España'!AA$51:AA154)-SUM(I$52:I153)</f>
        <v>0</v>
      </c>
      <c r="J154" s="605"/>
      <c r="K154" s="606">
        <f t="shared" si="5"/>
        <v>0</v>
      </c>
      <c r="L154" s="606"/>
      <c r="M154" s="606"/>
      <c r="N154" s="165">
        <f>DSUM('2.2_Categoría 2 España'!$E$18:$J$40,"emissions",'4.2_Resultados España'!AA$51:AA154)-SUM(N$52:N153)</f>
        <v>0</v>
      </c>
      <c r="O154" s="165">
        <f>DSUM('2.2_Categoría 2 España'!$E$49:$K$69,"emissions",'4.2_Resultados España'!AA$51:AA154)-SUM(O$52:O153)</f>
        <v>0</v>
      </c>
      <c r="P154" s="165">
        <f>DSUM('2.2_Categoría 2 España'!$E$78:$J$98,"emissions",'4.2_Resultados España'!AA$51:AA154)-SUM(P$52:P153)</f>
        <v>0</v>
      </c>
      <c r="Q154" s="605">
        <f t="shared" si="6"/>
        <v>0</v>
      </c>
      <c r="R154" s="606"/>
      <c r="S154" s="606">
        <f t="shared" si="7"/>
        <v>0</v>
      </c>
      <c r="T154" s="606"/>
      <c r="U154" s="606"/>
      <c r="V154" s="47"/>
      <c r="W154" s="47"/>
      <c r="AA154" s="47" t="str">
        <f t="shared" si="4"/>
        <v>=</v>
      </c>
    </row>
    <row r="155" spans="1:27" x14ac:dyDescent="0.3">
      <c r="A155" s="108"/>
      <c r="B155" s="106"/>
      <c r="C155" s="47"/>
      <c r="D155" s="47"/>
      <c r="E155" s="107" t="str">
        <f>IF(Dades!C945="","",Dades!C945)</f>
        <v/>
      </c>
      <c r="F155" s="165">
        <f>(DSUM('1.1_Instalaciones fijas'!$E$14:$R$36,"emissions",'4.2_Resultados España'!AA$51:AA155)+DSUM('1.1_Instalaciones fijas'!$E$43:$L$58,"emissions",'4.2_Resultados España'!AA$51:AA155))-SUM(F$52:F154)</f>
        <v>0</v>
      </c>
      <c r="G155" s="165">
        <f>(DSUM('1.2_Vehículos y maquinaria'!$E$22:$S$44,"emissions",'4.2_Resultados España'!AA$51:AA155)+DSUM('1.2_Vehículos y maquinaria'!$E$50:$S$70,"emissions",'4.2_Resultados España'!AA$51:AA155)+DSUM('1.2_Vehículos y maquinaria'!$E$82:$S$92,"emissions",'4.2_Resultados España'!AA$51:AA155)+DSUM('1.2_Vehículos y maquinaria'!$E$99:$S$109,"emissions",'4.2_Resultados España'!AA$51:AA155))-SUM(G$52:G154)</f>
        <v>0</v>
      </c>
      <c r="H155" s="165">
        <f>(DSUM('1.4_Emisiones fugitivas'!$E$14:$O$36,"emissions",'4.2_Resultados España'!AA$51:AA155)+DSUM('1.4_Emisiones fugitivas'!$E$48:$N$58,"emissions",'4.2_Resultados España'!AA$51:AA155))-SUM(H$52:H154)</f>
        <v>0</v>
      </c>
      <c r="I155" s="605">
        <f>DSUM('1.3_Emisiones de proceso'!$E$17:$M$32,"emissions",'4.2_Resultados España'!AA$51:AA155)-SUM(I$52:I154)</f>
        <v>0</v>
      </c>
      <c r="J155" s="605"/>
      <c r="K155" s="606">
        <f t="shared" si="5"/>
        <v>0</v>
      </c>
      <c r="L155" s="606"/>
      <c r="M155" s="606"/>
      <c r="N155" s="165">
        <f>DSUM('2.2_Categoría 2 España'!$E$18:$J$40,"emissions",'4.2_Resultados España'!AA$51:AA155)-SUM(N$52:N154)</f>
        <v>0</v>
      </c>
      <c r="O155" s="165">
        <f>DSUM('2.2_Categoría 2 España'!$E$49:$K$69,"emissions",'4.2_Resultados España'!AA$51:AA155)-SUM(O$52:O154)</f>
        <v>0</v>
      </c>
      <c r="P155" s="165">
        <f>DSUM('2.2_Categoría 2 España'!$E$78:$J$98,"emissions",'4.2_Resultados España'!AA$51:AA155)-SUM(P$52:P154)</f>
        <v>0</v>
      </c>
      <c r="Q155" s="605">
        <f t="shared" si="6"/>
        <v>0</v>
      </c>
      <c r="R155" s="606"/>
      <c r="S155" s="606">
        <f t="shared" si="7"/>
        <v>0</v>
      </c>
      <c r="T155" s="606"/>
      <c r="U155" s="606"/>
      <c r="V155" s="47"/>
      <c r="W155" s="47"/>
      <c r="AA155" s="47" t="str">
        <f t="shared" si="4"/>
        <v>=</v>
      </c>
    </row>
    <row r="156" spans="1:27" x14ac:dyDescent="0.3">
      <c r="A156" s="108"/>
      <c r="B156" s="106"/>
      <c r="C156" s="47"/>
      <c r="D156" s="47"/>
      <c r="E156" s="107" t="str">
        <f>IF(Dades!C946="","",Dades!C946)</f>
        <v/>
      </c>
      <c r="F156" s="165">
        <f>(DSUM('1.1_Instalaciones fijas'!$E$14:$R$36,"emissions",'4.2_Resultados España'!AA$51:AA156)+DSUM('1.1_Instalaciones fijas'!$E$43:$L$58,"emissions",'4.2_Resultados España'!AA$51:AA156))-SUM(F$52:F155)</f>
        <v>0</v>
      </c>
      <c r="G156" s="165">
        <f>(DSUM('1.2_Vehículos y maquinaria'!$E$22:$S$44,"emissions",'4.2_Resultados España'!AA$51:AA156)+DSUM('1.2_Vehículos y maquinaria'!$E$50:$S$70,"emissions",'4.2_Resultados España'!AA$51:AA156)+DSUM('1.2_Vehículos y maquinaria'!$E$82:$S$92,"emissions",'4.2_Resultados España'!AA$51:AA156)+DSUM('1.2_Vehículos y maquinaria'!$E$99:$S$109,"emissions",'4.2_Resultados España'!AA$51:AA156))-SUM(G$52:G155)</f>
        <v>0</v>
      </c>
      <c r="H156" s="165">
        <f>(DSUM('1.4_Emisiones fugitivas'!$E$14:$O$36,"emissions",'4.2_Resultados España'!AA$51:AA156)+DSUM('1.4_Emisiones fugitivas'!$E$48:$N$58,"emissions",'4.2_Resultados España'!AA$51:AA156))-SUM(H$52:H155)</f>
        <v>0</v>
      </c>
      <c r="I156" s="605">
        <f>DSUM('1.3_Emisiones de proceso'!$E$17:$M$32,"emissions",'4.2_Resultados España'!AA$51:AA156)-SUM(I$52:I155)</f>
        <v>0</v>
      </c>
      <c r="J156" s="605"/>
      <c r="K156" s="606">
        <f t="shared" si="5"/>
        <v>0</v>
      </c>
      <c r="L156" s="606"/>
      <c r="M156" s="606"/>
      <c r="N156" s="165">
        <f>DSUM('2.2_Categoría 2 España'!$E$18:$J$40,"emissions",'4.2_Resultados España'!AA$51:AA156)-SUM(N$52:N155)</f>
        <v>0</v>
      </c>
      <c r="O156" s="165">
        <f>DSUM('2.2_Categoría 2 España'!$E$49:$K$69,"emissions",'4.2_Resultados España'!AA$51:AA156)-SUM(O$52:O155)</f>
        <v>0</v>
      </c>
      <c r="P156" s="165">
        <f>DSUM('2.2_Categoría 2 España'!$E$78:$J$98,"emissions",'4.2_Resultados España'!AA$51:AA156)-SUM(P$52:P155)</f>
        <v>0</v>
      </c>
      <c r="Q156" s="605">
        <f t="shared" si="6"/>
        <v>0</v>
      </c>
      <c r="R156" s="606"/>
      <c r="S156" s="606">
        <f t="shared" si="7"/>
        <v>0</v>
      </c>
      <c r="T156" s="606"/>
      <c r="U156" s="606"/>
      <c r="V156" s="47"/>
      <c r="W156" s="47"/>
      <c r="AA156" s="47" t="str">
        <f t="shared" si="4"/>
        <v>=</v>
      </c>
    </row>
    <row r="157" spans="1:27" x14ac:dyDescent="0.3">
      <c r="A157" s="108"/>
      <c r="B157" s="106"/>
      <c r="C157" s="47"/>
      <c r="D157" s="47"/>
      <c r="E157" s="107" t="str">
        <f>IF(Dades!C947="","",Dades!C947)</f>
        <v/>
      </c>
      <c r="F157" s="165">
        <f>(DSUM('1.1_Instalaciones fijas'!$E$14:$R$36,"emissions",'4.2_Resultados España'!AA$51:AA157)+DSUM('1.1_Instalaciones fijas'!$E$43:$L$58,"emissions",'4.2_Resultados España'!AA$51:AA157))-SUM(F$52:F156)</f>
        <v>0</v>
      </c>
      <c r="G157" s="165">
        <f>(DSUM('1.2_Vehículos y maquinaria'!$E$22:$S$44,"emissions",'4.2_Resultados España'!AA$51:AA157)+DSUM('1.2_Vehículos y maquinaria'!$E$50:$S$70,"emissions",'4.2_Resultados España'!AA$51:AA157)+DSUM('1.2_Vehículos y maquinaria'!$E$82:$S$92,"emissions",'4.2_Resultados España'!AA$51:AA157)+DSUM('1.2_Vehículos y maquinaria'!$E$99:$S$109,"emissions",'4.2_Resultados España'!AA$51:AA157))-SUM(G$52:G156)</f>
        <v>0</v>
      </c>
      <c r="H157" s="165">
        <f>(DSUM('1.4_Emisiones fugitivas'!$E$14:$O$36,"emissions",'4.2_Resultados España'!AA$51:AA157)+DSUM('1.4_Emisiones fugitivas'!$E$48:$N$58,"emissions",'4.2_Resultados España'!AA$51:AA157))-SUM(H$52:H156)</f>
        <v>0</v>
      </c>
      <c r="I157" s="605">
        <f>DSUM('1.3_Emisiones de proceso'!$E$17:$M$32,"emissions",'4.2_Resultados España'!AA$51:AA157)-SUM(I$52:I156)</f>
        <v>0</v>
      </c>
      <c r="J157" s="605"/>
      <c r="K157" s="606">
        <f t="shared" si="5"/>
        <v>0</v>
      </c>
      <c r="L157" s="606"/>
      <c r="M157" s="606"/>
      <c r="N157" s="165">
        <f>DSUM('2.2_Categoría 2 España'!$E$18:$J$40,"emissions",'4.2_Resultados España'!AA$51:AA157)-SUM(N$52:N156)</f>
        <v>0</v>
      </c>
      <c r="O157" s="165">
        <f>DSUM('2.2_Categoría 2 España'!$E$49:$K$69,"emissions",'4.2_Resultados España'!AA$51:AA157)-SUM(O$52:O156)</f>
        <v>0</v>
      </c>
      <c r="P157" s="165">
        <f>DSUM('2.2_Categoría 2 España'!$E$78:$J$98,"emissions",'4.2_Resultados España'!AA$51:AA157)-SUM(P$52:P156)</f>
        <v>0</v>
      </c>
      <c r="Q157" s="605">
        <f t="shared" si="6"/>
        <v>0</v>
      </c>
      <c r="R157" s="606"/>
      <c r="S157" s="606">
        <f t="shared" si="7"/>
        <v>0</v>
      </c>
      <c r="T157" s="606"/>
      <c r="U157" s="606"/>
      <c r="V157" s="47"/>
      <c r="W157" s="47"/>
      <c r="AA157" s="47" t="str">
        <f t="shared" si="4"/>
        <v>=</v>
      </c>
    </row>
    <row r="158" spans="1:27" x14ac:dyDescent="0.3">
      <c r="A158" s="108"/>
      <c r="B158" s="106"/>
      <c r="C158" s="47"/>
      <c r="D158" s="47"/>
      <c r="E158" s="107" t="str">
        <f>IF(Dades!C948="","",Dades!C948)</f>
        <v/>
      </c>
      <c r="F158" s="165">
        <f>(DSUM('1.1_Instalaciones fijas'!$E$14:$R$36,"emissions",'4.2_Resultados España'!AA$51:AA158)+DSUM('1.1_Instalaciones fijas'!$E$43:$L$58,"emissions",'4.2_Resultados España'!AA$51:AA158))-SUM(F$52:F157)</f>
        <v>0</v>
      </c>
      <c r="G158" s="165">
        <f>(DSUM('1.2_Vehículos y maquinaria'!$E$22:$S$44,"emissions",'4.2_Resultados España'!AA$51:AA158)+DSUM('1.2_Vehículos y maquinaria'!$E$50:$S$70,"emissions",'4.2_Resultados España'!AA$51:AA158)+DSUM('1.2_Vehículos y maquinaria'!$E$82:$S$92,"emissions",'4.2_Resultados España'!AA$51:AA158)+DSUM('1.2_Vehículos y maquinaria'!$E$99:$S$109,"emissions",'4.2_Resultados España'!AA$51:AA158))-SUM(G$52:G157)</f>
        <v>0</v>
      </c>
      <c r="H158" s="165">
        <f>(DSUM('1.4_Emisiones fugitivas'!$E$14:$O$36,"emissions",'4.2_Resultados España'!AA$51:AA158)+DSUM('1.4_Emisiones fugitivas'!$E$48:$N$58,"emissions",'4.2_Resultados España'!AA$51:AA158))-SUM(H$52:H157)</f>
        <v>0</v>
      </c>
      <c r="I158" s="605">
        <f>DSUM('1.3_Emisiones de proceso'!$E$17:$M$32,"emissions",'4.2_Resultados España'!AA$51:AA158)-SUM(I$52:I157)</f>
        <v>0</v>
      </c>
      <c r="J158" s="605"/>
      <c r="K158" s="606">
        <f t="shared" si="5"/>
        <v>0</v>
      </c>
      <c r="L158" s="606"/>
      <c r="M158" s="606"/>
      <c r="N158" s="165">
        <f>DSUM('2.2_Categoría 2 España'!$E$18:$J$40,"emissions",'4.2_Resultados España'!AA$51:AA158)-SUM(N$52:N157)</f>
        <v>0</v>
      </c>
      <c r="O158" s="165">
        <f>DSUM('2.2_Categoría 2 España'!$E$49:$K$69,"emissions",'4.2_Resultados España'!AA$51:AA158)-SUM(O$52:O157)</f>
        <v>0</v>
      </c>
      <c r="P158" s="165">
        <f>DSUM('2.2_Categoría 2 España'!$E$78:$J$98,"emissions",'4.2_Resultados España'!AA$51:AA158)-SUM(P$52:P157)</f>
        <v>0</v>
      </c>
      <c r="Q158" s="605">
        <f t="shared" si="6"/>
        <v>0</v>
      </c>
      <c r="R158" s="606"/>
      <c r="S158" s="606">
        <f t="shared" si="7"/>
        <v>0</v>
      </c>
      <c r="T158" s="606"/>
      <c r="U158" s="606"/>
      <c r="V158" s="47"/>
      <c r="W158" s="47"/>
      <c r="AA158" s="47" t="str">
        <f t="shared" si="4"/>
        <v>=</v>
      </c>
    </row>
    <row r="159" spans="1:27" x14ac:dyDescent="0.3">
      <c r="A159" s="108"/>
      <c r="B159" s="106"/>
      <c r="C159" s="47"/>
      <c r="D159" s="47"/>
      <c r="E159" s="107" t="str">
        <f>IF(Dades!C949="","",Dades!C949)</f>
        <v/>
      </c>
      <c r="F159" s="165">
        <f>(DSUM('1.1_Instalaciones fijas'!$E$14:$R$36,"emissions",'4.2_Resultados España'!AA$51:AA159)+DSUM('1.1_Instalaciones fijas'!$E$43:$L$58,"emissions",'4.2_Resultados España'!AA$51:AA159))-SUM(F$52:F158)</f>
        <v>0</v>
      </c>
      <c r="G159" s="165">
        <f>(DSUM('1.2_Vehículos y maquinaria'!$E$22:$S$44,"emissions",'4.2_Resultados España'!AA$51:AA159)+DSUM('1.2_Vehículos y maquinaria'!$E$50:$S$70,"emissions",'4.2_Resultados España'!AA$51:AA159)+DSUM('1.2_Vehículos y maquinaria'!$E$82:$S$92,"emissions",'4.2_Resultados España'!AA$51:AA159)+DSUM('1.2_Vehículos y maquinaria'!$E$99:$S$109,"emissions",'4.2_Resultados España'!AA$51:AA159))-SUM(G$52:G158)</f>
        <v>0</v>
      </c>
      <c r="H159" s="165">
        <f>(DSUM('1.4_Emisiones fugitivas'!$E$14:$O$36,"emissions",'4.2_Resultados España'!AA$51:AA159)+DSUM('1.4_Emisiones fugitivas'!$E$48:$N$58,"emissions",'4.2_Resultados España'!AA$51:AA159))-SUM(H$52:H158)</f>
        <v>0</v>
      </c>
      <c r="I159" s="605">
        <f>DSUM('1.3_Emisiones de proceso'!$E$17:$M$32,"emissions",'4.2_Resultados España'!AA$51:AA159)-SUM(I$52:I158)</f>
        <v>0</v>
      </c>
      <c r="J159" s="605"/>
      <c r="K159" s="606">
        <f t="shared" si="5"/>
        <v>0</v>
      </c>
      <c r="L159" s="606"/>
      <c r="M159" s="606"/>
      <c r="N159" s="165">
        <f>DSUM('2.2_Categoría 2 España'!$E$18:$J$40,"emissions",'4.2_Resultados España'!AA$51:AA159)-SUM(N$52:N158)</f>
        <v>0</v>
      </c>
      <c r="O159" s="165">
        <f>DSUM('2.2_Categoría 2 España'!$E$49:$K$69,"emissions",'4.2_Resultados España'!AA$51:AA159)-SUM(O$52:O158)</f>
        <v>0</v>
      </c>
      <c r="P159" s="165">
        <f>DSUM('2.2_Categoría 2 España'!$E$78:$J$98,"emissions",'4.2_Resultados España'!AA$51:AA159)-SUM(P$52:P158)</f>
        <v>0</v>
      </c>
      <c r="Q159" s="605">
        <f t="shared" si="6"/>
        <v>0</v>
      </c>
      <c r="R159" s="606"/>
      <c r="S159" s="606">
        <f t="shared" si="7"/>
        <v>0</v>
      </c>
      <c r="T159" s="606"/>
      <c r="U159" s="606"/>
      <c r="V159" s="47"/>
      <c r="W159" s="47"/>
      <c r="AA159" s="47" t="str">
        <f t="shared" si="4"/>
        <v>=</v>
      </c>
    </row>
    <row r="160" spans="1:27" ht="16.5" customHeight="1" x14ac:dyDescent="0.3">
      <c r="A160" s="108"/>
      <c r="B160" s="106"/>
      <c r="C160" s="47"/>
      <c r="D160" s="47"/>
      <c r="E160" s="107" t="str">
        <f>IF(Dades!C950="","",Dades!C950)</f>
        <v/>
      </c>
      <c r="F160" s="165">
        <f>(DSUM('1.1_Instalaciones fijas'!$E$14:$R$36,"emissions",'4.2_Resultados España'!AA$51:AA160)+DSUM('1.1_Instalaciones fijas'!$E$43:$L$58,"emissions",'4.2_Resultados España'!AA$51:AA160))-SUM(F$52:F159)</f>
        <v>0</v>
      </c>
      <c r="G160" s="165">
        <f>(DSUM('1.2_Vehículos y maquinaria'!$E$22:$S$44,"emissions",'4.2_Resultados España'!AA$51:AA160)+DSUM('1.2_Vehículos y maquinaria'!$E$50:$S$70,"emissions",'4.2_Resultados España'!AA$51:AA160)+DSUM('1.2_Vehículos y maquinaria'!$E$82:$S$92,"emissions",'4.2_Resultados España'!AA$51:AA160)+DSUM('1.2_Vehículos y maquinaria'!$E$99:$S$109,"emissions",'4.2_Resultados España'!AA$51:AA160))-SUM(G$52:G159)</f>
        <v>0</v>
      </c>
      <c r="H160" s="165">
        <f>(DSUM('1.4_Emisiones fugitivas'!$E$14:$O$36,"emissions",'4.2_Resultados España'!AA$51:AA160)+DSUM('1.4_Emisiones fugitivas'!$E$48:$N$58,"emissions",'4.2_Resultados España'!AA$51:AA160))-SUM(H$52:H159)</f>
        <v>0</v>
      </c>
      <c r="I160" s="605">
        <f>DSUM('1.3_Emisiones de proceso'!$E$17:$M$32,"emissions",'4.2_Resultados España'!AA$51:AA160)-SUM(I$52:I159)</f>
        <v>0</v>
      </c>
      <c r="J160" s="605"/>
      <c r="K160" s="606">
        <f t="shared" si="5"/>
        <v>0</v>
      </c>
      <c r="L160" s="606"/>
      <c r="M160" s="606"/>
      <c r="N160" s="165">
        <f>DSUM('2.2_Categoría 2 España'!$E$18:$J$40,"emissions",'4.2_Resultados España'!AA$51:AA160)-SUM(N$52:N159)</f>
        <v>0</v>
      </c>
      <c r="O160" s="165">
        <f>DSUM('2.2_Categoría 2 España'!$E$49:$K$69,"emissions",'4.2_Resultados España'!AA$51:AA160)-SUM(O$52:O159)</f>
        <v>0</v>
      </c>
      <c r="P160" s="165">
        <f>DSUM('2.2_Categoría 2 España'!$E$78:$J$98,"emissions",'4.2_Resultados España'!AA$51:AA160)-SUM(P$52:P159)</f>
        <v>0</v>
      </c>
      <c r="Q160" s="605">
        <f t="shared" si="6"/>
        <v>0</v>
      </c>
      <c r="R160" s="606"/>
      <c r="S160" s="606">
        <f t="shared" si="7"/>
        <v>0</v>
      </c>
      <c r="T160" s="606"/>
      <c r="U160" s="606"/>
      <c r="V160" s="47"/>
      <c r="W160" s="47"/>
      <c r="AA160" s="47" t="str">
        <f t="shared" si="4"/>
        <v>=</v>
      </c>
    </row>
    <row r="161" spans="1:27" ht="16.5" customHeight="1" x14ac:dyDescent="0.3">
      <c r="A161" s="108"/>
      <c r="B161" s="106"/>
      <c r="C161" s="47"/>
      <c r="D161" s="47"/>
      <c r="E161" s="107" t="str">
        <f>IF(Dades!C951="","",Dades!C951)</f>
        <v/>
      </c>
      <c r="F161" s="165">
        <f>(DSUM('1.1_Instalaciones fijas'!$E$14:$R$36,"emissions",'4.2_Resultados España'!AA$51:AA161)+DSUM('1.1_Instalaciones fijas'!$E$43:$L$58,"emissions",'4.2_Resultados España'!AA$51:AA161))-SUM(F$52:F160)</f>
        <v>0</v>
      </c>
      <c r="G161" s="165">
        <f>(DSUM('1.2_Vehículos y maquinaria'!$E$22:$S$44,"emissions",'4.2_Resultados España'!AA$51:AA161)+DSUM('1.2_Vehículos y maquinaria'!$E$50:$S$70,"emissions",'4.2_Resultados España'!AA$51:AA161)+DSUM('1.2_Vehículos y maquinaria'!$E$82:$S$92,"emissions",'4.2_Resultados España'!AA$51:AA161)+DSUM('1.2_Vehículos y maquinaria'!$E$99:$S$109,"emissions",'4.2_Resultados España'!AA$51:AA161))-SUM(G$52:G160)</f>
        <v>0</v>
      </c>
      <c r="H161" s="165">
        <f>(DSUM('1.4_Emisiones fugitivas'!$E$14:$O$36,"emissions",'4.2_Resultados España'!AA$51:AA161)+DSUM('1.4_Emisiones fugitivas'!$E$48:$N$58,"emissions",'4.2_Resultados España'!AA$51:AA161))-SUM(H$52:H160)</f>
        <v>0</v>
      </c>
      <c r="I161" s="605">
        <f>DSUM('1.3_Emisiones de proceso'!$E$17:$M$32,"emissions",'4.2_Resultados España'!AA$51:AA161)-SUM(I$52:I160)</f>
        <v>0</v>
      </c>
      <c r="J161" s="605"/>
      <c r="K161" s="606">
        <f t="shared" si="5"/>
        <v>0</v>
      </c>
      <c r="L161" s="606"/>
      <c r="M161" s="606"/>
      <c r="N161" s="165">
        <f>DSUM('2.2_Categoría 2 España'!$E$18:$J$40,"emissions",'4.2_Resultados España'!AA$51:AA161)-SUM(N$52:N160)</f>
        <v>0</v>
      </c>
      <c r="O161" s="165">
        <f>DSUM('2.2_Categoría 2 España'!$E$49:$K$69,"emissions",'4.2_Resultados España'!AA$51:AA161)-SUM(O$52:O160)</f>
        <v>0</v>
      </c>
      <c r="P161" s="165">
        <f>DSUM('2.2_Categoría 2 España'!$E$78:$J$98,"emissions",'4.2_Resultados España'!AA$51:AA161)-SUM(P$52:P160)</f>
        <v>0</v>
      </c>
      <c r="Q161" s="605">
        <f t="shared" si="6"/>
        <v>0</v>
      </c>
      <c r="R161" s="606"/>
      <c r="S161" s="606">
        <f t="shared" si="7"/>
        <v>0</v>
      </c>
      <c r="T161" s="606"/>
      <c r="U161" s="606"/>
      <c r="V161" s="47"/>
      <c r="W161" s="47"/>
      <c r="AA161" s="47" t="str">
        <f t="shared" si="4"/>
        <v>=</v>
      </c>
    </row>
    <row r="162" spans="1:27" ht="16.5" customHeight="1" x14ac:dyDescent="0.3">
      <c r="A162" s="108"/>
      <c r="B162" s="106"/>
      <c r="C162" s="47"/>
      <c r="D162" s="47"/>
      <c r="E162" s="107" t="str">
        <f>IF(Dades!C952="","",Dades!C952)</f>
        <v/>
      </c>
      <c r="F162" s="165">
        <f>(DSUM('1.1_Instalaciones fijas'!$E$14:$R$36,"emissions",'4.2_Resultados España'!AA$51:AA162)+DSUM('1.1_Instalaciones fijas'!$E$43:$L$58,"emissions",'4.2_Resultados España'!AA$51:AA162))-SUM(F$52:F161)</f>
        <v>0</v>
      </c>
      <c r="G162" s="165">
        <f>(DSUM('1.2_Vehículos y maquinaria'!$E$22:$S$44,"emissions",'4.2_Resultados España'!AA$51:AA162)+DSUM('1.2_Vehículos y maquinaria'!$E$50:$S$70,"emissions",'4.2_Resultados España'!AA$51:AA162)+DSUM('1.2_Vehículos y maquinaria'!$E$82:$S$92,"emissions",'4.2_Resultados España'!AA$51:AA162)+DSUM('1.2_Vehículos y maquinaria'!$E$99:$S$109,"emissions",'4.2_Resultados España'!AA$51:AA162))-SUM(G$52:G161)</f>
        <v>0</v>
      </c>
      <c r="H162" s="165">
        <f>(DSUM('1.4_Emisiones fugitivas'!$E$14:$O$36,"emissions",'4.2_Resultados España'!AA$51:AA162)+DSUM('1.4_Emisiones fugitivas'!$E$48:$N$58,"emissions",'4.2_Resultados España'!AA$51:AA162))-SUM(H$52:H161)</f>
        <v>0</v>
      </c>
      <c r="I162" s="605">
        <f>DSUM('1.3_Emisiones de proceso'!$E$17:$M$32,"emissions",'4.2_Resultados España'!AA$51:AA162)-SUM(I$52:I161)</f>
        <v>0</v>
      </c>
      <c r="J162" s="605"/>
      <c r="K162" s="606">
        <f t="shared" si="5"/>
        <v>0</v>
      </c>
      <c r="L162" s="606"/>
      <c r="M162" s="606"/>
      <c r="N162" s="165">
        <f>DSUM('2.2_Categoría 2 España'!$E$18:$J$40,"emissions",'4.2_Resultados España'!AA$51:AA162)-SUM(N$52:N161)</f>
        <v>0</v>
      </c>
      <c r="O162" s="165">
        <f>DSUM('2.2_Categoría 2 España'!$E$49:$K$69,"emissions",'4.2_Resultados España'!AA$51:AA162)-SUM(O$52:O161)</f>
        <v>0</v>
      </c>
      <c r="P162" s="165">
        <f>DSUM('2.2_Categoría 2 España'!$E$78:$J$98,"emissions",'4.2_Resultados España'!AA$51:AA162)-SUM(P$52:P161)</f>
        <v>0</v>
      </c>
      <c r="Q162" s="605">
        <f t="shared" si="6"/>
        <v>0</v>
      </c>
      <c r="R162" s="606"/>
      <c r="S162" s="606">
        <f t="shared" si="7"/>
        <v>0</v>
      </c>
      <c r="T162" s="606"/>
      <c r="U162" s="606"/>
      <c r="V162" s="47"/>
      <c r="W162" s="47"/>
      <c r="AA162" s="47" t="str">
        <f t="shared" si="4"/>
        <v>=</v>
      </c>
    </row>
    <row r="163" spans="1:27" ht="16.5" customHeight="1" x14ac:dyDescent="0.3">
      <c r="A163" s="108"/>
      <c r="B163" s="106"/>
      <c r="C163" s="47"/>
      <c r="D163" s="47"/>
      <c r="E163" s="107" t="str">
        <f>IF(Dades!C953="","",Dades!C953)</f>
        <v/>
      </c>
      <c r="F163" s="165">
        <f>(DSUM('1.1_Instalaciones fijas'!$E$14:$R$36,"emissions",'4.2_Resultados España'!AA$51:AA163)+DSUM('1.1_Instalaciones fijas'!$E$43:$L$58,"emissions",'4.2_Resultados España'!AA$51:AA163))-SUM(F$52:F162)</f>
        <v>0</v>
      </c>
      <c r="G163" s="165">
        <f>(DSUM('1.2_Vehículos y maquinaria'!$E$22:$S$44,"emissions",'4.2_Resultados España'!AA$51:AA163)+DSUM('1.2_Vehículos y maquinaria'!$E$50:$S$70,"emissions",'4.2_Resultados España'!AA$51:AA163)+DSUM('1.2_Vehículos y maquinaria'!$E$82:$S$92,"emissions",'4.2_Resultados España'!AA$51:AA163)+DSUM('1.2_Vehículos y maquinaria'!$E$99:$S$109,"emissions",'4.2_Resultados España'!AA$51:AA163))-SUM(G$52:G162)</f>
        <v>0</v>
      </c>
      <c r="H163" s="165">
        <f>(DSUM('1.4_Emisiones fugitivas'!$E$14:$O$36,"emissions",'4.2_Resultados España'!AA$51:AA163)+DSUM('1.4_Emisiones fugitivas'!$E$48:$N$58,"emissions",'4.2_Resultados España'!AA$51:AA163))-SUM(H$52:H162)</f>
        <v>0</v>
      </c>
      <c r="I163" s="605">
        <f>DSUM('1.3_Emisiones de proceso'!$E$17:$M$32,"emissions",'4.2_Resultados España'!AA$51:AA163)-SUM(I$52:I162)</f>
        <v>0</v>
      </c>
      <c r="J163" s="605"/>
      <c r="K163" s="606">
        <f t="shared" si="5"/>
        <v>0</v>
      </c>
      <c r="L163" s="606"/>
      <c r="M163" s="606"/>
      <c r="N163" s="165">
        <f>DSUM('2.2_Categoría 2 España'!$E$18:$J$40,"emissions",'4.2_Resultados España'!AA$51:AA163)-SUM(N$52:N162)</f>
        <v>0</v>
      </c>
      <c r="O163" s="165">
        <f>DSUM('2.2_Categoría 2 España'!$E$49:$K$69,"emissions",'4.2_Resultados España'!AA$51:AA163)-SUM(O$52:O162)</f>
        <v>0</v>
      </c>
      <c r="P163" s="165">
        <f>DSUM('2.2_Categoría 2 España'!$E$78:$J$98,"emissions",'4.2_Resultados España'!AA$51:AA163)-SUM(P$52:P162)</f>
        <v>0</v>
      </c>
      <c r="Q163" s="605">
        <f t="shared" si="6"/>
        <v>0</v>
      </c>
      <c r="R163" s="606"/>
      <c r="S163" s="606">
        <f t="shared" si="7"/>
        <v>0</v>
      </c>
      <c r="T163" s="606"/>
      <c r="U163" s="606"/>
      <c r="V163" s="47"/>
      <c r="W163" s="47"/>
      <c r="AA163" s="47" t="str">
        <f t="shared" si="4"/>
        <v>=</v>
      </c>
    </row>
    <row r="164" spans="1:27" ht="16.5" customHeight="1" x14ac:dyDescent="0.3">
      <c r="A164" s="108"/>
      <c r="B164" s="106"/>
      <c r="C164" s="47"/>
      <c r="D164" s="47"/>
      <c r="E164" s="107" t="str">
        <f>IF(Dades!C954="","",Dades!C954)</f>
        <v/>
      </c>
      <c r="F164" s="165">
        <f>(DSUM('1.1_Instalaciones fijas'!$E$14:$R$36,"emissions",'4.2_Resultados España'!AA$51:AA164)+DSUM('1.1_Instalaciones fijas'!$E$43:$L$58,"emissions",'4.2_Resultados España'!AA$51:AA164))-SUM(F$52:F163)</f>
        <v>0</v>
      </c>
      <c r="G164" s="165">
        <f>(DSUM('1.2_Vehículos y maquinaria'!$E$22:$S$44,"emissions",'4.2_Resultados España'!AA$51:AA164)+DSUM('1.2_Vehículos y maquinaria'!$E$50:$S$70,"emissions",'4.2_Resultados España'!AA$51:AA164)+DSUM('1.2_Vehículos y maquinaria'!$E$82:$S$92,"emissions",'4.2_Resultados España'!AA$51:AA164)+DSUM('1.2_Vehículos y maquinaria'!$E$99:$S$109,"emissions",'4.2_Resultados España'!AA$51:AA164))-SUM(G$52:G163)</f>
        <v>0</v>
      </c>
      <c r="H164" s="165">
        <f>(DSUM('1.4_Emisiones fugitivas'!$E$14:$O$36,"emissions",'4.2_Resultados España'!AA$51:AA164)+DSUM('1.4_Emisiones fugitivas'!$E$48:$N$58,"emissions",'4.2_Resultados España'!AA$51:AA164))-SUM(H$52:H163)</f>
        <v>0</v>
      </c>
      <c r="I164" s="605">
        <f>DSUM('1.3_Emisiones de proceso'!$E$17:$M$32,"emissions",'4.2_Resultados España'!AA$51:AA164)-SUM(I$52:I163)</f>
        <v>0</v>
      </c>
      <c r="J164" s="605"/>
      <c r="K164" s="606">
        <f t="shared" si="5"/>
        <v>0</v>
      </c>
      <c r="L164" s="606"/>
      <c r="M164" s="606"/>
      <c r="N164" s="165">
        <f>DSUM('2.2_Categoría 2 España'!$E$18:$J$40,"emissions",'4.2_Resultados España'!AA$51:AA164)-SUM(N$52:N163)</f>
        <v>0</v>
      </c>
      <c r="O164" s="165">
        <f>DSUM('2.2_Categoría 2 España'!$E$49:$K$69,"emissions",'4.2_Resultados España'!AA$51:AA164)-SUM(O$52:O163)</f>
        <v>0</v>
      </c>
      <c r="P164" s="165">
        <f>DSUM('2.2_Categoría 2 España'!$E$78:$J$98,"emissions",'4.2_Resultados España'!AA$51:AA164)-SUM(P$52:P163)</f>
        <v>0</v>
      </c>
      <c r="Q164" s="605">
        <f t="shared" si="6"/>
        <v>0</v>
      </c>
      <c r="R164" s="606"/>
      <c r="S164" s="606">
        <f t="shared" si="7"/>
        <v>0</v>
      </c>
      <c r="T164" s="606"/>
      <c r="U164" s="606"/>
      <c r="V164" s="47"/>
      <c r="W164" s="47"/>
      <c r="AA164" s="47" t="str">
        <f t="shared" si="4"/>
        <v>=</v>
      </c>
    </row>
    <row r="165" spans="1:27" x14ac:dyDescent="0.3">
      <c r="A165" s="108"/>
      <c r="B165" s="106"/>
      <c r="C165" s="47"/>
      <c r="D165" s="47"/>
      <c r="E165" s="107" t="str">
        <f>IF(Dades!C955="","",Dades!C955)</f>
        <v/>
      </c>
      <c r="F165" s="165">
        <f>(DSUM('1.1_Instalaciones fijas'!$E$14:$R$36,"emissions",'4.2_Resultados España'!AA$51:AA165)+DSUM('1.1_Instalaciones fijas'!$E$43:$L$58,"emissions",'4.2_Resultados España'!AA$51:AA165))-SUM(F$52:F164)</f>
        <v>0</v>
      </c>
      <c r="G165" s="165">
        <f>(DSUM('1.2_Vehículos y maquinaria'!$E$22:$S$44,"emissions",'4.2_Resultados España'!AA$51:AA165)+DSUM('1.2_Vehículos y maquinaria'!$E$50:$S$70,"emissions",'4.2_Resultados España'!AA$51:AA165)+DSUM('1.2_Vehículos y maquinaria'!$E$82:$S$92,"emissions",'4.2_Resultados España'!AA$51:AA165)+DSUM('1.2_Vehículos y maquinaria'!$E$99:$S$109,"emissions",'4.2_Resultados España'!AA$51:AA165))-SUM(G$52:G164)</f>
        <v>0</v>
      </c>
      <c r="H165" s="165">
        <f>(DSUM('1.4_Emisiones fugitivas'!$E$14:$O$36,"emissions",'4.2_Resultados España'!AA$51:AA165)+DSUM('1.4_Emisiones fugitivas'!$E$48:$N$58,"emissions",'4.2_Resultados España'!AA$51:AA165))-SUM(H$52:H164)</f>
        <v>0</v>
      </c>
      <c r="I165" s="605">
        <f>DSUM('1.3_Emisiones de proceso'!$E$17:$M$32,"emissions",'4.2_Resultados España'!AA$51:AA165)-SUM(I$52:I164)</f>
        <v>0</v>
      </c>
      <c r="J165" s="605"/>
      <c r="K165" s="606">
        <f t="shared" si="5"/>
        <v>0</v>
      </c>
      <c r="L165" s="606"/>
      <c r="M165" s="606"/>
      <c r="N165" s="165">
        <f>DSUM('2.2_Categoría 2 España'!$E$18:$J$40,"emissions",'4.2_Resultados España'!AA$51:AA165)-SUM(N$52:N164)</f>
        <v>0</v>
      </c>
      <c r="O165" s="165">
        <f>DSUM('2.2_Categoría 2 España'!$E$49:$K$69,"emissions",'4.2_Resultados España'!AA$51:AA165)-SUM(O$52:O164)</f>
        <v>0</v>
      </c>
      <c r="P165" s="165">
        <f>DSUM('2.2_Categoría 2 España'!$E$78:$J$98,"emissions",'4.2_Resultados España'!AA$51:AA165)-SUM(P$52:P164)</f>
        <v>0</v>
      </c>
      <c r="Q165" s="605">
        <f t="shared" si="6"/>
        <v>0</v>
      </c>
      <c r="R165" s="606"/>
      <c r="S165" s="606">
        <f t="shared" si="7"/>
        <v>0</v>
      </c>
      <c r="T165" s="606"/>
      <c r="U165" s="606"/>
      <c r="V165" s="47"/>
      <c r="W165" s="47"/>
      <c r="AA165" s="47" t="str">
        <f t="shared" si="4"/>
        <v>=</v>
      </c>
    </row>
    <row r="166" spans="1:27" ht="16.5" customHeight="1" x14ac:dyDescent="0.3">
      <c r="A166" s="108"/>
      <c r="B166" s="106"/>
      <c r="C166" s="47"/>
      <c r="D166" s="47"/>
      <c r="E166" s="107" t="str">
        <f>IF(Dades!C956="","",Dades!C956)</f>
        <v/>
      </c>
      <c r="F166" s="165">
        <f>(DSUM('1.1_Instalaciones fijas'!$E$14:$R$36,"emissions",'4.2_Resultados España'!AA$51:AA166)+DSUM('1.1_Instalaciones fijas'!$E$43:$L$58,"emissions",'4.2_Resultados España'!AA$51:AA166))-SUM(F$52:F165)</f>
        <v>0</v>
      </c>
      <c r="G166" s="165">
        <f>(DSUM('1.2_Vehículos y maquinaria'!$E$22:$S$44,"emissions",'4.2_Resultados España'!AA$51:AA166)+DSUM('1.2_Vehículos y maquinaria'!$E$50:$S$70,"emissions",'4.2_Resultados España'!AA$51:AA166)+DSUM('1.2_Vehículos y maquinaria'!$E$82:$S$92,"emissions",'4.2_Resultados España'!AA$51:AA166)+DSUM('1.2_Vehículos y maquinaria'!$E$99:$S$109,"emissions",'4.2_Resultados España'!AA$51:AA166))-SUM(G$52:G165)</f>
        <v>0</v>
      </c>
      <c r="H166" s="165">
        <f>(DSUM('1.4_Emisiones fugitivas'!$E$14:$O$36,"emissions",'4.2_Resultados España'!AA$51:AA166)+DSUM('1.4_Emisiones fugitivas'!$E$48:$N$58,"emissions",'4.2_Resultados España'!AA$51:AA166))-SUM(H$52:H165)</f>
        <v>0</v>
      </c>
      <c r="I166" s="605">
        <f>DSUM('1.3_Emisiones de proceso'!$E$17:$M$32,"emissions",'4.2_Resultados España'!AA$51:AA166)-SUM(I$52:I165)</f>
        <v>0</v>
      </c>
      <c r="J166" s="605"/>
      <c r="K166" s="606">
        <f t="shared" si="5"/>
        <v>0</v>
      </c>
      <c r="L166" s="606"/>
      <c r="M166" s="606"/>
      <c r="N166" s="165">
        <f>DSUM('2.2_Categoría 2 España'!$E$18:$J$40,"emissions",'4.2_Resultados España'!AA$51:AA166)-SUM(N$52:N165)</f>
        <v>0</v>
      </c>
      <c r="O166" s="165">
        <f>DSUM('2.2_Categoría 2 España'!$E$49:$K$69,"emissions",'4.2_Resultados España'!AA$51:AA166)-SUM(O$52:O165)</f>
        <v>0</v>
      </c>
      <c r="P166" s="165">
        <f>DSUM('2.2_Categoría 2 España'!$E$78:$J$98,"emissions",'4.2_Resultados España'!AA$51:AA166)-SUM(P$52:P165)</f>
        <v>0</v>
      </c>
      <c r="Q166" s="605">
        <f t="shared" si="6"/>
        <v>0</v>
      </c>
      <c r="R166" s="606"/>
      <c r="S166" s="606">
        <f t="shared" si="7"/>
        <v>0</v>
      </c>
      <c r="T166" s="606"/>
      <c r="U166" s="606"/>
      <c r="V166" s="47"/>
      <c r="W166" s="47"/>
      <c r="AA166" s="47" t="str">
        <f t="shared" si="4"/>
        <v>=</v>
      </c>
    </row>
    <row r="167" spans="1:27" x14ac:dyDescent="0.3">
      <c r="A167" s="108"/>
      <c r="B167" s="106"/>
      <c r="C167" s="47"/>
      <c r="D167" s="47"/>
      <c r="E167" s="107" t="str">
        <f>IF(Dades!C957="","",Dades!C957)</f>
        <v/>
      </c>
      <c r="F167" s="165">
        <f>(DSUM('1.1_Instalaciones fijas'!$E$14:$R$36,"emissions",'4.2_Resultados España'!AA$51:AA167)+DSUM('1.1_Instalaciones fijas'!$E$43:$L$58,"emissions",'4.2_Resultados España'!AA$51:AA167))-SUM(F$52:F166)</f>
        <v>0</v>
      </c>
      <c r="G167" s="165">
        <f>(DSUM('1.2_Vehículos y maquinaria'!$E$22:$S$44,"emissions",'4.2_Resultados España'!AA$51:AA167)+DSUM('1.2_Vehículos y maquinaria'!$E$50:$S$70,"emissions",'4.2_Resultados España'!AA$51:AA167)+DSUM('1.2_Vehículos y maquinaria'!$E$82:$S$92,"emissions",'4.2_Resultados España'!AA$51:AA167)+DSUM('1.2_Vehículos y maquinaria'!$E$99:$S$109,"emissions",'4.2_Resultados España'!AA$51:AA167))-SUM(G$52:G166)</f>
        <v>0</v>
      </c>
      <c r="H167" s="165">
        <f>(DSUM('1.4_Emisiones fugitivas'!$E$14:$O$36,"emissions",'4.2_Resultados España'!AA$51:AA167)+DSUM('1.4_Emisiones fugitivas'!$E$48:$N$58,"emissions",'4.2_Resultados España'!AA$51:AA167))-SUM(H$52:H166)</f>
        <v>0</v>
      </c>
      <c r="I167" s="605">
        <f>DSUM('1.3_Emisiones de proceso'!$E$17:$M$32,"emissions",'4.2_Resultados España'!AA$51:AA167)-SUM(I$52:I166)</f>
        <v>0</v>
      </c>
      <c r="J167" s="605"/>
      <c r="K167" s="606">
        <f t="shared" si="5"/>
        <v>0</v>
      </c>
      <c r="L167" s="606"/>
      <c r="M167" s="606"/>
      <c r="N167" s="165">
        <f>DSUM('2.2_Categoría 2 España'!$E$18:$J$40,"emissions",'4.2_Resultados España'!AA$51:AA167)-SUM(N$52:N166)</f>
        <v>0</v>
      </c>
      <c r="O167" s="165">
        <f>DSUM('2.2_Categoría 2 España'!$E$49:$K$69,"emissions",'4.2_Resultados España'!AA$51:AA167)-SUM(O$52:O166)</f>
        <v>0</v>
      </c>
      <c r="P167" s="165">
        <f>DSUM('2.2_Categoría 2 España'!$E$78:$J$98,"emissions",'4.2_Resultados España'!AA$51:AA167)-SUM(P$52:P166)</f>
        <v>0</v>
      </c>
      <c r="Q167" s="605">
        <f t="shared" si="6"/>
        <v>0</v>
      </c>
      <c r="R167" s="606"/>
      <c r="S167" s="606">
        <f t="shared" si="7"/>
        <v>0</v>
      </c>
      <c r="T167" s="606"/>
      <c r="U167" s="606"/>
      <c r="V167" s="47"/>
      <c r="W167" s="47"/>
      <c r="AA167" s="47" t="str">
        <f t="shared" si="4"/>
        <v>=</v>
      </c>
    </row>
    <row r="168" spans="1:27" x14ac:dyDescent="0.3">
      <c r="A168" s="108"/>
      <c r="B168" s="106"/>
      <c r="C168" s="47"/>
      <c r="D168" s="47"/>
      <c r="E168" s="107" t="str">
        <f>IF(Dades!C958="","",Dades!C958)</f>
        <v/>
      </c>
      <c r="F168" s="165">
        <f>(DSUM('1.1_Instalaciones fijas'!$E$14:$R$36,"emissions",'4.2_Resultados España'!AA$51:AA168)+DSUM('1.1_Instalaciones fijas'!$E$43:$L$58,"emissions",'4.2_Resultados España'!AA$51:AA168))-SUM(F$52:F167)</f>
        <v>0</v>
      </c>
      <c r="G168" s="165">
        <f>(DSUM('1.2_Vehículos y maquinaria'!$E$22:$S$44,"emissions",'4.2_Resultados España'!AA$51:AA168)+DSUM('1.2_Vehículos y maquinaria'!$E$50:$S$70,"emissions",'4.2_Resultados España'!AA$51:AA168)+DSUM('1.2_Vehículos y maquinaria'!$E$82:$S$92,"emissions",'4.2_Resultados España'!AA$51:AA168)+DSUM('1.2_Vehículos y maquinaria'!$E$99:$S$109,"emissions",'4.2_Resultados España'!AA$51:AA168))-SUM(G$52:G167)</f>
        <v>0</v>
      </c>
      <c r="H168" s="165">
        <f>(DSUM('1.4_Emisiones fugitivas'!$E$14:$O$36,"emissions",'4.2_Resultados España'!AA$51:AA168)+DSUM('1.4_Emisiones fugitivas'!$E$48:$N$58,"emissions",'4.2_Resultados España'!AA$51:AA168))-SUM(H$52:H167)</f>
        <v>0</v>
      </c>
      <c r="I168" s="605">
        <f>DSUM('1.3_Emisiones de proceso'!$E$17:$M$32,"emissions",'4.2_Resultados España'!AA$51:AA168)-SUM(I$52:I167)</f>
        <v>0</v>
      </c>
      <c r="J168" s="605"/>
      <c r="K168" s="606">
        <f t="shared" si="5"/>
        <v>0</v>
      </c>
      <c r="L168" s="606"/>
      <c r="M168" s="606"/>
      <c r="N168" s="165">
        <f>DSUM('2.2_Categoría 2 España'!$E$18:$J$40,"emissions",'4.2_Resultados España'!AA$51:AA168)-SUM(N$52:N167)</f>
        <v>0</v>
      </c>
      <c r="O168" s="165">
        <f>DSUM('2.2_Categoría 2 España'!$E$49:$K$69,"emissions",'4.2_Resultados España'!AA$51:AA168)-SUM(O$52:O167)</f>
        <v>0</v>
      </c>
      <c r="P168" s="165">
        <f>DSUM('2.2_Categoría 2 España'!$E$78:$J$98,"emissions",'4.2_Resultados España'!AA$51:AA168)-SUM(P$52:P167)</f>
        <v>0</v>
      </c>
      <c r="Q168" s="605">
        <f t="shared" si="6"/>
        <v>0</v>
      </c>
      <c r="R168" s="606"/>
      <c r="S168" s="606">
        <f t="shared" si="7"/>
        <v>0</v>
      </c>
      <c r="T168" s="606"/>
      <c r="U168" s="606"/>
      <c r="V168" s="47"/>
      <c r="W168" s="47"/>
      <c r="AA168" s="47" t="str">
        <f t="shared" si="4"/>
        <v>=</v>
      </c>
    </row>
    <row r="169" spans="1:27" x14ac:dyDescent="0.3">
      <c r="A169" s="108"/>
      <c r="B169" s="106"/>
      <c r="C169" s="47"/>
      <c r="D169" s="47"/>
      <c r="E169" s="107" t="str">
        <f>IF(Dades!C959="","",Dades!C959)</f>
        <v/>
      </c>
      <c r="F169" s="165">
        <f>(DSUM('1.1_Instalaciones fijas'!$E$14:$R$36,"emissions",'4.2_Resultados España'!AA$51:AA169)+DSUM('1.1_Instalaciones fijas'!$E$43:$L$58,"emissions",'4.2_Resultados España'!AA$51:AA169))-SUM(F$52:F168)</f>
        <v>0</v>
      </c>
      <c r="G169" s="165">
        <f>(DSUM('1.2_Vehículos y maquinaria'!$E$22:$S$44,"emissions",'4.2_Resultados España'!AA$51:AA169)+DSUM('1.2_Vehículos y maquinaria'!$E$50:$S$70,"emissions",'4.2_Resultados España'!AA$51:AA169)+DSUM('1.2_Vehículos y maquinaria'!$E$82:$S$92,"emissions",'4.2_Resultados España'!AA$51:AA169)+DSUM('1.2_Vehículos y maquinaria'!$E$99:$S$109,"emissions",'4.2_Resultados España'!AA$51:AA169))-SUM(G$52:G168)</f>
        <v>0</v>
      </c>
      <c r="H169" s="165">
        <f>(DSUM('1.4_Emisiones fugitivas'!$E$14:$O$36,"emissions",'4.2_Resultados España'!AA$51:AA169)+DSUM('1.4_Emisiones fugitivas'!$E$48:$N$58,"emissions",'4.2_Resultados España'!AA$51:AA169))-SUM(H$52:H168)</f>
        <v>0</v>
      </c>
      <c r="I169" s="605">
        <f>DSUM('1.3_Emisiones de proceso'!$E$17:$M$32,"emissions",'4.2_Resultados España'!AA$51:AA169)-SUM(I$52:I168)</f>
        <v>0</v>
      </c>
      <c r="J169" s="605"/>
      <c r="K169" s="606">
        <f t="shared" si="5"/>
        <v>0</v>
      </c>
      <c r="L169" s="606"/>
      <c r="M169" s="606"/>
      <c r="N169" s="165">
        <f>DSUM('2.2_Categoría 2 España'!$E$18:$J$40,"emissions",'4.2_Resultados España'!AA$51:AA169)-SUM(N$52:N168)</f>
        <v>0</v>
      </c>
      <c r="O169" s="165">
        <f>DSUM('2.2_Categoría 2 España'!$E$49:$K$69,"emissions",'4.2_Resultados España'!AA$51:AA169)-SUM(O$52:O168)</f>
        <v>0</v>
      </c>
      <c r="P169" s="165">
        <f>DSUM('2.2_Categoría 2 España'!$E$78:$J$98,"emissions",'4.2_Resultados España'!AA$51:AA169)-SUM(P$52:P168)</f>
        <v>0</v>
      </c>
      <c r="Q169" s="605">
        <f t="shared" si="6"/>
        <v>0</v>
      </c>
      <c r="R169" s="606"/>
      <c r="S169" s="606">
        <f t="shared" si="7"/>
        <v>0</v>
      </c>
      <c r="T169" s="606"/>
      <c r="U169" s="606"/>
      <c r="V169" s="47"/>
      <c r="W169" s="47"/>
      <c r="AA169" s="47" t="str">
        <f t="shared" si="4"/>
        <v>=</v>
      </c>
    </row>
    <row r="170" spans="1:27" x14ac:dyDescent="0.3">
      <c r="A170" s="108"/>
      <c r="B170" s="106"/>
      <c r="C170" s="47"/>
      <c r="D170" s="47"/>
      <c r="E170" s="107" t="str">
        <f>IF(Dades!C960="","",Dades!C960)</f>
        <v/>
      </c>
      <c r="F170" s="165">
        <f>(DSUM('1.1_Instalaciones fijas'!$E$14:$R$36,"emissions",'4.2_Resultados España'!AA$51:AA170)+DSUM('1.1_Instalaciones fijas'!$E$43:$L$58,"emissions",'4.2_Resultados España'!AA$51:AA170))-SUM(F$52:F169)</f>
        <v>0</v>
      </c>
      <c r="G170" s="165">
        <f>(DSUM('1.2_Vehículos y maquinaria'!$E$22:$S$44,"emissions",'4.2_Resultados España'!AA$51:AA170)+DSUM('1.2_Vehículos y maquinaria'!$E$50:$S$70,"emissions",'4.2_Resultados España'!AA$51:AA170)+DSUM('1.2_Vehículos y maquinaria'!$E$82:$S$92,"emissions",'4.2_Resultados España'!AA$51:AA170)+DSUM('1.2_Vehículos y maquinaria'!$E$99:$S$109,"emissions",'4.2_Resultados España'!AA$51:AA170))-SUM(G$52:G169)</f>
        <v>0</v>
      </c>
      <c r="H170" s="165">
        <f>(DSUM('1.4_Emisiones fugitivas'!$E$14:$O$36,"emissions",'4.2_Resultados España'!AA$51:AA170)+DSUM('1.4_Emisiones fugitivas'!$E$48:$N$58,"emissions",'4.2_Resultados España'!AA$51:AA170))-SUM(H$52:H169)</f>
        <v>0</v>
      </c>
      <c r="I170" s="605">
        <f>DSUM('1.3_Emisiones de proceso'!$E$17:$M$32,"emissions",'4.2_Resultados España'!AA$51:AA170)-SUM(I$52:I169)</f>
        <v>0</v>
      </c>
      <c r="J170" s="605"/>
      <c r="K170" s="606">
        <f t="shared" si="5"/>
        <v>0</v>
      </c>
      <c r="L170" s="606"/>
      <c r="M170" s="606"/>
      <c r="N170" s="165">
        <f>DSUM('2.2_Categoría 2 España'!$E$18:$J$40,"emissions",'4.2_Resultados España'!AA$51:AA170)-SUM(N$52:N169)</f>
        <v>0</v>
      </c>
      <c r="O170" s="165">
        <f>DSUM('2.2_Categoría 2 España'!$E$49:$K$69,"emissions",'4.2_Resultados España'!AA$51:AA170)-SUM(O$52:O169)</f>
        <v>0</v>
      </c>
      <c r="P170" s="165">
        <f>DSUM('2.2_Categoría 2 España'!$E$78:$J$98,"emissions",'4.2_Resultados España'!AA$51:AA170)-SUM(P$52:P169)</f>
        <v>0</v>
      </c>
      <c r="Q170" s="605">
        <f t="shared" si="6"/>
        <v>0</v>
      </c>
      <c r="R170" s="606"/>
      <c r="S170" s="606">
        <f t="shared" si="7"/>
        <v>0</v>
      </c>
      <c r="T170" s="606"/>
      <c r="U170" s="606"/>
      <c r="V170" s="47"/>
      <c r="W170" s="47"/>
      <c r="AA170" s="47" t="str">
        <f t="shared" si="4"/>
        <v>=</v>
      </c>
    </row>
    <row r="171" spans="1:27" x14ac:dyDescent="0.3">
      <c r="A171" s="108"/>
      <c r="C171" s="47"/>
      <c r="D171" s="47"/>
      <c r="E171" s="107" t="str">
        <f>IF(Dades!C961="","",Dades!C961)</f>
        <v/>
      </c>
      <c r="F171" s="165">
        <f>(DSUM('1.1_Instalaciones fijas'!$E$14:$R$36,"emissions",'4.2_Resultados España'!AA$51:AA171)+DSUM('1.1_Instalaciones fijas'!$E$43:$L$58,"emissions",'4.2_Resultados España'!AA$51:AA171))-SUM(F$52:F170)</f>
        <v>0</v>
      </c>
      <c r="G171" s="165">
        <f>(DSUM('1.2_Vehículos y maquinaria'!$E$22:$S$44,"emissions",'4.2_Resultados España'!AA$51:AA171)+DSUM('1.2_Vehículos y maquinaria'!$E$50:$S$70,"emissions",'4.2_Resultados España'!AA$51:AA171)+DSUM('1.2_Vehículos y maquinaria'!$E$82:$S$92,"emissions",'4.2_Resultados España'!AA$51:AA171)+DSUM('1.2_Vehículos y maquinaria'!$E$99:$S$109,"emissions",'4.2_Resultados España'!AA$51:AA171))-SUM(G$52:G170)</f>
        <v>0</v>
      </c>
      <c r="H171" s="165">
        <f>(DSUM('1.4_Emisiones fugitivas'!$E$14:$O$36,"emissions",'4.2_Resultados España'!AA$51:AA171)+DSUM('1.4_Emisiones fugitivas'!$E$48:$N$58,"emissions",'4.2_Resultados España'!AA$51:AA171))-SUM(H$52:H170)</f>
        <v>0</v>
      </c>
      <c r="I171" s="605">
        <f>DSUM('1.3_Emisiones de proceso'!$E$17:$M$32,"emissions",'4.2_Resultados España'!AA$51:AA171)-SUM(I$52:I170)</f>
        <v>0</v>
      </c>
      <c r="J171" s="605"/>
      <c r="K171" s="606">
        <f t="shared" si="5"/>
        <v>0</v>
      </c>
      <c r="L171" s="606"/>
      <c r="M171" s="606"/>
      <c r="N171" s="165">
        <f>DSUM('2.2_Categoría 2 España'!$E$18:$J$40,"emissions",'4.2_Resultados España'!AA$51:AA171)-SUM(N$52:N170)</f>
        <v>0</v>
      </c>
      <c r="O171" s="165">
        <f>DSUM('2.2_Categoría 2 España'!$E$49:$K$69,"emissions",'4.2_Resultados España'!AA$51:AA171)-SUM(O$52:O170)</f>
        <v>0</v>
      </c>
      <c r="P171" s="165">
        <f>DSUM('2.2_Categoría 2 España'!$E$78:$J$98,"emissions",'4.2_Resultados España'!AA$51:AA171)-SUM(P$52:P170)</f>
        <v>0</v>
      </c>
      <c r="Q171" s="605">
        <f t="shared" si="6"/>
        <v>0</v>
      </c>
      <c r="R171" s="606"/>
      <c r="S171" s="606">
        <f t="shared" si="7"/>
        <v>0</v>
      </c>
      <c r="T171" s="606"/>
      <c r="U171" s="606"/>
      <c r="V171" s="47"/>
      <c r="W171" s="47"/>
      <c r="AA171" s="47" t="str">
        <f t="shared" si="4"/>
        <v>=</v>
      </c>
    </row>
    <row r="172" spans="1:27" x14ac:dyDescent="0.3">
      <c r="A172" s="108"/>
      <c r="C172" s="47"/>
      <c r="D172" s="47"/>
      <c r="E172" s="107" t="str">
        <f>IF(Dades!C962="","",Dades!C962)</f>
        <v/>
      </c>
      <c r="F172" s="165">
        <f>(DSUM('1.1_Instalaciones fijas'!$E$14:$R$36,"emissions",'4.2_Resultados España'!AA$51:AA172)+DSUM('1.1_Instalaciones fijas'!$E$43:$L$58,"emissions",'4.2_Resultados España'!AA$51:AA172))-SUM(F$52:F171)</f>
        <v>0</v>
      </c>
      <c r="G172" s="165">
        <f>(DSUM('1.2_Vehículos y maquinaria'!$E$22:$S$44,"emissions",'4.2_Resultados España'!AA$51:AA172)+DSUM('1.2_Vehículos y maquinaria'!$E$50:$S$70,"emissions",'4.2_Resultados España'!AA$51:AA172)+DSUM('1.2_Vehículos y maquinaria'!$E$82:$S$92,"emissions",'4.2_Resultados España'!AA$51:AA172)+DSUM('1.2_Vehículos y maquinaria'!$E$99:$S$109,"emissions",'4.2_Resultados España'!AA$51:AA172))-SUM(G$52:G171)</f>
        <v>0</v>
      </c>
      <c r="H172" s="165">
        <f>(DSUM('1.4_Emisiones fugitivas'!$E$14:$O$36,"emissions",'4.2_Resultados España'!AA$51:AA172)+DSUM('1.4_Emisiones fugitivas'!$E$48:$N$58,"emissions",'4.2_Resultados España'!AA$51:AA172))-SUM(H$52:H171)</f>
        <v>0</v>
      </c>
      <c r="I172" s="605">
        <f>DSUM('1.3_Emisiones de proceso'!$E$17:$M$32,"emissions",'4.2_Resultados España'!AA$51:AA172)-SUM(I$52:I171)</f>
        <v>0</v>
      </c>
      <c r="J172" s="605"/>
      <c r="K172" s="606">
        <f t="shared" si="5"/>
        <v>0</v>
      </c>
      <c r="L172" s="606"/>
      <c r="M172" s="606"/>
      <c r="N172" s="165">
        <f>DSUM('2.2_Categoría 2 España'!$E$18:$J$40,"emissions",'4.2_Resultados España'!AA$51:AA172)-SUM(N$52:N171)</f>
        <v>0</v>
      </c>
      <c r="O172" s="165">
        <f>DSUM('2.2_Categoría 2 España'!$E$49:$K$69,"emissions",'4.2_Resultados España'!AA$51:AA172)-SUM(O$52:O171)</f>
        <v>0</v>
      </c>
      <c r="P172" s="165">
        <f>DSUM('2.2_Categoría 2 España'!$E$78:$J$98,"emissions",'4.2_Resultados España'!AA$51:AA172)-SUM(P$52:P171)</f>
        <v>0</v>
      </c>
      <c r="Q172" s="605">
        <f t="shared" si="6"/>
        <v>0</v>
      </c>
      <c r="R172" s="606"/>
      <c r="S172" s="606">
        <f t="shared" si="7"/>
        <v>0</v>
      </c>
      <c r="T172" s="606"/>
      <c r="U172" s="606"/>
      <c r="V172" s="47"/>
      <c r="W172" s="47"/>
      <c r="AA172" s="47" t="str">
        <f t="shared" si="4"/>
        <v>=</v>
      </c>
    </row>
    <row r="173" spans="1:27" x14ac:dyDescent="0.3">
      <c r="A173" s="108"/>
      <c r="E173" s="107" t="str">
        <f>IF(Dades!C963="","",Dades!C963)</f>
        <v/>
      </c>
      <c r="F173" s="165">
        <f>(DSUM('1.1_Instalaciones fijas'!$E$14:$R$36,"emissions",'4.2_Resultados España'!AA$51:AA173)+DSUM('1.1_Instalaciones fijas'!$E$43:$L$58,"emissions",'4.2_Resultados España'!AA$51:AA173))-SUM(F$52:F172)</f>
        <v>0</v>
      </c>
      <c r="G173" s="165">
        <f>(DSUM('1.2_Vehículos y maquinaria'!$E$22:$S$44,"emissions",'4.2_Resultados España'!AA$51:AA173)+DSUM('1.2_Vehículos y maquinaria'!$E$50:$S$70,"emissions",'4.2_Resultados España'!AA$51:AA173)+DSUM('1.2_Vehículos y maquinaria'!$E$82:$S$92,"emissions",'4.2_Resultados España'!AA$51:AA173)+DSUM('1.2_Vehículos y maquinaria'!$E$99:$S$109,"emissions",'4.2_Resultados España'!AA$51:AA173))-SUM(G$52:G172)</f>
        <v>0</v>
      </c>
      <c r="H173" s="165">
        <f>(DSUM('1.4_Emisiones fugitivas'!$E$14:$O$36,"emissions",'4.2_Resultados España'!AA$51:AA173)+DSUM('1.4_Emisiones fugitivas'!$E$48:$N$58,"emissions",'4.2_Resultados España'!AA$51:AA173))-SUM(H$52:H172)</f>
        <v>0</v>
      </c>
      <c r="I173" s="605">
        <f>DSUM('1.3_Emisiones de proceso'!$E$17:$M$32,"emissions",'4.2_Resultados España'!AA$51:AA173)-SUM(I$52:I172)</f>
        <v>0</v>
      </c>
      <c r="J173" s="605"/>
      <c r="K173" s="606">
        <f t="shared" si="5"/>
        <v>0</v>
      </c>
      <c r="L173" s="606"/>
      <c r="M173" s="606"/>
      <c r="N173" s="165">
        <f>DSUM('2.2_Categoría 2 España'!$E$18:$J$40,"emissions",'4.2_Resultados España'!AA$51:AA173)-SUM(N$52:N172)</f>
        <v>0</v>
      </c>
      <c r="O173" s="165">
        <f>DSUM('2.2_Categoría 2 España'!$E$49:$K$69,"emissions",'4.2_Resultados España'!AA$51:AA173)-SUM(O$52:O172)</f>
        <v>0</v>
      </c>
      <c r="P173" s="165">
        <f>DSUM('2.2_Categoría 2 España'!$E$78:$J$98,"emissions",'4.2_Resultados España'!AA$51:AA173)-SUM(P$52:P172)</f>
        <v>0</v>
      </c>
      <c r="Q173" s="605">
        <f t="shared" si="6"/>
        <v>0</v>
      </c>
      <c r="R173" s="606"/>
      <c r="S173" s="606">
        <f t="shared" si="7"/>
        <v>0</v>
      </c>
      <c r="T173" s="606"/>
      <c r="U173" s="606"/>
      <c r="AA173" s="47" t="str">
        <f t="shared" si="4"/>
        <v>=</v>
      </c>
    </row>
    <row r="174" spans="1:27" x14ac:dyDescent="0.3">
      <c r="A174" s="108"/>
      <c r="E174" s="107" t="str">
        <f>IF(Dades!C964="","",Dades!C964)</f>
        <v/>
      </c>
      <c r="F174" s="165">
        <f>(DSUM('1.1_Instalaciones fijas'!$E$14:$R$36,"emissions",'4.2_Resultados España'!AA$51:AA174)+DSUM('1.1_Instalaciones fijas'!$E$43:$L$58,"emissions",'4.2_Resultados España'!AA$51:AA174))-SUM(F$52:F173)</f>
        <v>0</v>
      </c>
      <c r="G174" s="165">
        <f>(DSUM('1.2_Vehículos y maquinaria'!$E$22:$S$44,"emissions",'4.2_Resultados España'!AA$51:AA174)+DSUM('1.2_Vehículos y maquinaria'!$E$50:$S$70,"emissions",'4.2_Resultados España'!AA$51:AA174)+DSUM('1.2_Vehículos y maquinaria'!$E$82:$S$92,"emissions",'4.2_Resultados España'!AA$51:AA174)+DSUM('1.2_Vehículos y maquinaria'!$E$99:$S$109,"emissions",'4.2_Resultados España'!AA$51:AA174))-SUM(G$52:G173)</f>
        <v>0</v>
      </c>
      <c r="H174" s="165">
        <f>(DSUM('1.4_Emisiones fugitivas'!$E$14:$O$36,"emissions",'4.2_Resultados España'!AA$51:AA174)+DSUM('1.4_Emisiones fugitivas'!$E$48:$N$58,"emissions",'4.2_Resultados España'!AA$51:AA174))-SUM(H$52:H173)</f>
        <v>0</v>
      </c>
      <c r="I174" s="605">
        <f>DSUM('1.3_Emisiones de proceso'!$E$17:$M$32,"emissions",'4.2_Resultados España'!AA$51:AA174)-SUM(I$52:I173)</f>
        <v>0</v>
      </c>
      <c r="J174" s="605"/>
      <c r="K174" s="606">
        <f t="shared" si="5"/>
        <v>0</v>
      </c>
      <c r="L174" s="606"/>
      <c r="M174" s="606"/>
      <c r="N174" s="165">
        <f>DSUM('2.2_Categoría 2 España'!$E$18:$J$40,"emissions",'4.2_Resultados España'!AA$51:AA174)-SUM(N$52:N173)</f>
        <v>0</v>
      </c>
      <c r="O174" s="165">
        <f>DSUM('2.2_Categoría 2 España'!$E$49:$K$69,"emissions",'4.2_Resultados España'!AA$51:AA174)-SUM(O$52:O173)</f>
        <v>0</v>
      </c>
      <c r="P174" s="165">
        <f>DSUM('2.2_Categoría 2 España'!$E$78:$J$98,"emissions",'4.2_Resultados España'!AA$51:AA174)-SUM(P$52:P173)</f>
        <v>0</v>
      </c>
      <c r="Q174" s="605">
        <f t="shared" si="6"/>
        <v>0</v>
      </c>
      <c r="R174" s="606"/>
      <c r="S174" s="606">
        <f t="shared" si="7"/>
        <v>0</v>
      </c>
      <c r="T174" s="606"/>
      <c r="U174" s="606"/>
      <c r="AA174" s="47" t="str">
        <f t="shared" si="4"/>
        <v>=</v>
      </c>
    </row>
    <row r="175" spans="1:27" x14ac:dyDescent="0.3">
      <c r="A175" s="108"/>
      <c r="E175" s="107" t="str">
        <f>IF(Dades!C965="","",Dades!C965)</f>
        <v/>
      </c>
      <c r="F175" s="165">
        <f>(DSUM('1.1_Instalaciones fijas'!$E$14:$R$36,"emissions",'4.2_Resultados España'!AA$51:AA175)+DSUM('1.1_Instalaciones fijas'!$E$43:$L$58,"emissions",'4.2_Resultados España'!AA$51:AA175))-SUM(F$52:F174)</f>
        <v>0</v>
      </c>
      <c r="G175" s="165">
        <f>(DSUM('1.2_Vehículos y maquinaria'!$E$22:$S$44,"emissions",'4.2_Resultados España'!AA$51:AA175)+DSUM('1.2_Vehículos y maquinaria'!$E$50:$S$70,"emissions",'4.2_Resultados España'!AA$51:AA175)+DSUM('1.2_Vehículos y maquinaria'!$E$82:$S$92,"emissions",'4.2_Resultados España'!AA$51:AA175)+DSUM('1.2_Vehículos y maquinaria'!$E$99:$S$109,"emissions",'4.2_Resultados España'!AA$51:AA175))-SUM(G$52:G174)</f>
        <v>0</v>
      </c>
      <c r="H175" s="165">
        <f>(DSUM('1.4_Emisiones fugitivas'!$E$14:$O$36,"emissions",'4.2_Resultados España'!AA$51:AA175)+DSUM('1.4_Emisiones fugitivas'!$E$48:$N$58,"emissions",'4.2_Resultados España'!AA$51:AA175))-SUM(H$52:H174)</f>
        <v>0</v>
      </c>
      <c r="I175" s="605">
        <f>DSUM('1.3_Emisiones de proceso'!$E$17:$M$32,"emissions",'4.2_Resultados España'!AA$51:AA175)-SUM(I$52:I174)</f>
        <v>0</v>
      </c>
      <c r="J175" s="605"/>
      <c r="K175" s="606">
        <f t="shared" si="5"/>
        <v>0</v>
      </c>
      <c r="L175" s="606"/>
      <c r="M175" s="606"/>
      <c r="N175" s="165">
        <f>DSUM('2.2_Categoría 2 España'!$E$18:$J$40,"emissions",'4.2_Resultados España'!AA$51:AA175)-SUM(N$52:N174)</f>
        <v>0</v>
      </c>
      <c r="O175" s="165">
        <f>DSUM('2.2_Categoría 2 España'!$E$49:$K$69,"emissions",'4.2_Resultados España'!AA$51:AA175)-SUM(O$52:O174)</f>
        <v>0</v>
      </c>
      <c r="P175" s="165">
        <f>DSUM('2.2_Categoría 2 España'!$E$78:$J$98,"emissions",'4.2_Resultados España'!AA$51:AA175)-SUM(P$52:P174)</f>
        <v>0</v>
      </c>
      <c r="Q175" s="605">
        <f t="shared" si="6"/>
        <v>0</v>
      </c>
      <c r="R175" s="606"/>
      <c r="S175" s="606">
        <f t="shared" si="7"/>
        <v>0</v>
      </c>
      <c r="T175" s="606"/>
      <c r="U175" s="606"/>
      <c r="AA175" s="47" t="str">
        <f t="shared" si="4"/>
        <v>=</v>
      </c>
    </row>
    <row r="176" spans="1:27" x14ac:dyDescent="0.3">
      <c r="A176" s="108"/>
      <c r="E176" s="107" t="str">
        <f>IF(Dades!C966="","",Dades!C966)</f>
        <v/>
      </c>
      <c r="F176" s="165">
        <f>(DSUM('1.1_Instalaciones fijas'!$E$14:$R$36,"emissions",'4.2_Resultados España'!AA$51:AA176)+DSUM('1.1_Instalaciones fijas'!$E$43:$L$58,"emissions",'4.2_Resultados España'!AA$51:AA176))-SUM(F$52:F175)</f>
        <v>0</v>
      </c>
      <c r="G176" s="165">
        <f>(DSUM('1.2_Vehículos y maquinaria'!$E$22:$S$44,"emissions",'4.2_Resultados España'!AA$51:AA176)+DSUM('1.2_Vehículos y maquinaria'!$E$50:$S$70,"emissions",'4.2_Resultados España'!AA$51:AA176)+DSUM('1.2_Vehículos y maquinaria'!$E$82:$S$92,"emissions",'4.2_Resultados España'!AA$51:AA176)+DSUM('1.2_Vehículos y maquinaria'!$E$99:$S$109,"emissions",'4.2_Resultados España'!AA$51:AA176))-SUM(G$52:G175)</f>
        <v>0</v>
      </c>
      <c r="H176" s="165">
        <f>(DSUM('1.4_Emisiones fugitivas'!$E$14:$O$36,"emissions",'4.2_Resultados España'!AA$51:AA176)+DSUM('1.4_Emisiones fugitivas'!$E$48:$N$58,"emissions",'4.2_Resultados España'!AA$51:AA176))-SUM(H$52:H175)</f>
        <v>0</v>
      </c>
      <c r="I176" s="605">
        <f>DSUM('1.3_Emisiones de proceso'!$E$17:$M$32,"emissions",'4.2_Resultados España'!AA$51:AA176)-SUM(I$52:I175)</f>
        <v>0</v>
      </c>
      <c r="J176" s="605"/>
      <c r="K176" s="606">
        <f t="shared" si="5"/>
        <v>0</v>
      </c>
      <c r="L176" s="606"/>
      <c r="M176" s="606"/>
      <c r="N176" s="165">
        <f>DSUM('2.2_Categoría 2 España'!$E$18:$J$40,"emissions",'4.2_Resultados España'!AA$51:AA176)-SUM(N$52:N175)</f>
        <v>0</v>
      </c>
      <c r="O176" s="165">
        <f>DSUM('2.2_Categoría 2 España'!$E$49:$K$69,"emissions",'4.2_Resultados España'!AA$51:AA176)-SUM(O$52:O175)</f>
        <v>0</v>
      </c>
      <c r="P176" s="165">
        <f>DSUM('2.2_Categoría 2 España'!$E$78:$J$98,"emissions",'4.2_Resultados España'!AA$51:AA176)-SUM(P$52:P175)</f>
        <v>0</v>
      </c>
      <c r="Q176" s="605">
        <f t="shared" si="6"/>
        <v>0</v>
      </c>
      <c r="R176" s="606"/>
      <c r="S176" s="606">
        <f t="shared" si="7"/>
        <v>0</v>
      </c>
      <c r="T176" s="606"/>
      <c r="U176" s="606"/>
      <c r="AA176" s="47" t="str">
        <f t="shared" si="4"/>
        <v>=</v>
      </c>
    </row>
    <row r="177" spans="1:27" x14ac:dyDescent="0.3">
      <c r="A177" s="108"/>
      <c r="E177" s="107" t="str">
        <f>IF(Dades!C967="","",Dades!C967)</f>
        <v/>
      </c>
      <c r="F177" s="165">
        <f>(DSUM('1.1_Instalaciones fijas'!$E$14:$R$36,"emissions",'4.2_Resultados España'!AA$51:AA177)+DSUM('1.1_Instalaciones fijas'!$E$43:$L$58,"emissions",'4.2_Resultados España'!AA$51:AA177))-SUM(F$52:F176)</f>
        <v>0</v>
      </c>
      <c r="G177" s="165">
        <f>(DSUM('1.2_Vehículos y maquinaria'!$E$22:$S$44,"emissions",'4.2_Resultados España'!AA$51:AA177)+DSUM('1.2_Vehículos y maquinaria'!$E$50:$S$70,"emissions",'4.2_Resultados España'!AA$51:AA177)+DSUM('1.2_Vehículos y maquinaria'!$E$82:$S$92,"emissions",'4.2_Resultados España'!AA$51:AA177)+DSUM('1.2_Vehículos y maquinaria'!$E$99:$S$109,"emissions",'4.2_Resultados España'!AA$51:AA177))-SUM(G$52:G176)</f>
        <v>0</v>
      </c>
      <c r="H177" s="165">
        <f>(DSUM('1.4_Emisiones fugitivas'!$E$14:$O$36,"emissions",'4.2_Resultados España'!AA$51:AA177)+DSUM('1.4_Emisiones fugitivas'!$E$48:$N$58,"emissions",'4.2_Resultados España'!AA$51:AA177))-SUM(H$52:H176)</f>
        <v>0</v>
      </c>
      <c r="I177" s="605">
        <f>DSUM('1.3_Emisiones de proceso'!$E$17:$M$32,"emissions",'4.2_Resultados España'!AA$51:AA177)-SUM(I$52:I176)</f>
        <v>0</v>
      </c>
      <c r="J177" s="605"/>
      <c r="K177" s="606">
        <f t="shared" si="5"/>
        <v>0</v>
      </c>
      <c r="L177" s="606"/>
      <c r="M177" s="606"/>
      <c r="N177" s="165">
        <f>DSUM('2.2_Categoría 2 España'!$E$18:$J$40,"emissions",'4.2_Resultados España'!AA$51:AA177)-SUM(N$52:N176)</f>
        <v>0</v>
      </c>
      <c r="O177" s="165">
        <f>DSUM('2.2_Categoría 2 España'!$E$49:$K$69,"emissions",'4.2_Resultados España'!AA$51:AA177)-SUM(O$52:O176)</f>
        <v>0</v>
      </c>
      <c r="P177" s="165">
        <f>DSUM('2.2_Categoría 2 España'!$E$78:$J$98,"emissions",'4.2_Resultados España'!AA$51:AA177)-SUM(P$52:P176)</f>
        <v>0</v>
      </c>
      <c r="Q177" s="605">
        <f t="shared" si="6"/>
        <v>0</v>
      </c>
      <c r="R177" s="606"/>
      <c r="S177" s="606">
        <f t="shared" si="7"/>
        <v>0</v>
      </c>
      <c r="T177" s="606"/>
      <c r="U177" s="606"/>
      <c r="AA177" s="47" t="str">
        <f t="shared" si="4"/>
        <v>=</v>
      </c>
    </row>
    <row r="178" spans="1:27" x14ac:dyDescent="0.3">
      <c r="A178" s="108"/>
      <c r="E178" s="107" t="str">
        <f>IF(Dades!C968="","",Dades!C968)</f>
        <v/>
      </c>
      <c r="F178" s="165">
        <f>(DSUM('1.1_Instalaciones fijas'!$E$14:$R$36,"emissions",'4.2_Resultados España'!AA$51:AA178)+DSUM('1.1_Instalaciones fijas'!$E$43:$L$58,"emissions",'4.2_Resultados España'!AA$51:AA178))-SUM(F$52:F177)</f>
        <v>0</v>
      </c>
      <c r="G178" s="165">
        <f>(DSUM('1.2_Vehículos y maquinaria'!$E$22:$S$44,"emissions",'4.2_Resultados España'!AA$51:AA178)+DSUM('1.2_Vehículos y maquinaria'!$E$50:$S$70,"emissions",'4.2_Resultados España'!AA$51:AA178)+DSUM('1.2_Vehículos y maquinaria'!$E$82:$S$92,"emissions",'4.2_Resultados España'!AA$51:AA178)+DSUM('1.2_Vehículos y maquinaria'!$E$99:$S$109,"emissions",'4.2_Resultados España'!AA$51:AA178))-SUM(G$52:G177)</f>
        <v>0</v>
      </c>
      <c r="H178" s="165">
        <f>(DSUM('1.4_Emisiones fugitivas'!$E$14:$O$36,"emissions",'4.2_Resultados España'!AA$51:AA178)+DSUM('1.4_Emisiones fugitivas'!$E$48:$N$58,"emissions",'4.2_Resultados España'!AA$51:AA178))-SUM(H$52:H177)</f>
        <v>0</v>
      </c>
      <c r="I178" s="605">
        <f>DSUM('1.3_Emisiones de proceso'!$E$17:$M$32,"emissions",'4.2_Resultados España'!AA$51:AA178)-SUM(I$52:I177)</f>
        <v>0</v>
      </c>
      <c r="J178" s="605"/>
      <c r="K178" s="606">
        <f t="shared" si="5"/>
        <v>0</v>
      </c>
      <c r="L178" s="606"/>
      <c r="M178" s="606"/>
      <c r="N178" s="165">
        <f>DSUM('2.2_Categoría 2 España'!$E$18:$J$40,"emissions",'4.2_Resultados España'!AA$51:AA178)-SUM(N$52:N177)</f>
        <v>0</v>
      </c>
      <c r="O178" s="165">
        <f>DSUM('2.2_Categoría 2 España'!$E$49:$K$69,"emissions",'4.2_Resultados España'!AA$51:AA178)-SUM(O$52:O177)</f>
        <v>0</v>
      </c>
      <c r="P178" s="165">
        <f>DSUM('2.2_Categoría 2 España'!$E$78:$J$98,"emissions",'4.2_Resultados España'!AA$51:AA178)-SUM(P$52:P177)</f>
        <v>0</v>
      </c>
      <c r="Q178" s="605">
        <f t="shared" si="6"/>
        <v>0</v>
      </c>
      <c r="R178" s="606"/>
      <c r="S178" s="606">
        <f t="shared" si="7"/>
        <v>0</v>
      </c>
      <c r="T178" s="606"/>
      <c r="U178" s="606"/>
      <c r="AA178" s="47" t="str">
        <f t="shared" si="4"/>
        <v>=</v>
      </c>
    </row>
    <row r="179" spans="1:27" x14ac:dyDescent="0.3">
      <c r="A179" s="108"/>
      <c r="E179" s="107" t="str">
        <f>IF(Dades!C969="","",Dades!C969)</f>
        <v/>
      </c>
      <c r="F179" s="165">
        <f>(DSUM('1.1_Instalaciones fijas'!$E$14:$R$36,"emissions",'4.2_Resultados España'!AA$51:AA179)+DSUM('1.1_Instalaciones fijas'!$E$43:$L$58,"emissions",'4.2_Resultados España'!AA$51:AA179))-SUM(F$52:F178)</f>
        <v>0</v>
      </c>
      <c r="G179" s="165">
        <f>(DSUM('1.2_Vehículos y maquinaria'!$E$22:$S$44,"emissions",'4.2_Resultados España'!AA$51:AA179)+DSUM('1.2_Vehículos y maquinaria'!$E$50:$S$70,"emissions",'4.2_Resultados España'!AA$51:AA179)+DSUM('1.2_Vehículos y maquinaria'!$E$82:$S$92,"emissions",'4.2_Resultados España'!AA$51:AA179)+DSUM('1.2_Vehículos y maquinaria'!$E$99:$S$109,"emissions",'4.2_Resultados España'!AA$51:AA179))-SUM(G$52:G178)</f>
        <v>0</v>
      </c>
      <c r="H179" s="165">
        <f>(DSUM('1.4_Emisiones fugitivas'!$E$14:$O$36,"emissions",'4.2_Resultados España'!AA$51:AA179)+DSUM('1.4_Emisiones fugitivas'!$E$48:$N$58,"emissions",'4.2_Resultados España'!AA$51:AA179))-SUM(H$52:H178)</f>
        <v>0</v>
      </c>
      <c r="I179" s="605">
        <f>DSUM('1.3_Emisiones de proceso'!$E$17:$M$32,"emissions",'4.2_Resultados España'!AA$51:AA179)-SUM(I$52:I178)</f>
        <v>0</v>
      </c>
      <c r="J179" s="605"/>
      <c r="K179" s="606">
        <f t="shared" si="5"/>
        <v>0</v>
      </c>
      <c r="L179" s="606"/>
      <c r="M179" s="606"/>
      <c r="N179" s="165">
        <f>DSUM('2.2_Categoría 2 España'!$E$18:$J$40,"emissions",'4.2_Resultados España'!AA$51:AA179)-SUM(N$52:N178)</f>
        <v>0</v>
      </c>
      <c r="O179" s="165">
        <f>DSUM('2.2_Categoría 2 España'!$E$49:$K$69,"emissions",'4.2_Resultados España'!AA$51:AA179)-SUM(O$52:O178)</f>
        <v>0</v>
      </c>
      <c r="P179" s="165">
        <f>DSUM('2.2_Categoría 2 España'!$E$78:$J$98,"emissions",'4.2_Resultados España'!AA$51:AA179)-SUM(P$52:P178)</f>
        <v>0</v>
      </c>
      <c r="Q179" s="605">
        <f t="shared" si="6"/>
        <v>0</v>
      </c>
      <c r="R179" s="606"/>
      <c r="S179" s="606">
        <f t="shared" si="7"/>
        <v>0</v>
      </c>
      <c r="T179" s="606"/>
      <c r="U179" s="606"/>
      <c r="AA179" s="47" t="str">
        <f t="shared" si="4"/>
        <v>=</v>
      </c>
    </row>
    <row r="180" spans="1:27" x14ac:dyDescent="0.3">
      <c r="A180" s="108"/>
      <c r="E180" s="107" t="str">
        <f>IF(Dades!C970="","",Dades!C970)</f>
        <v/>
      </c>
      <c r="F180" s="165">
        <f>(DSUM('1.1_Instalaciones fijas'!$E$14:$R$36,"emissions",'4.2_Resultados España'!AA$51:AA180)+DSUM('1.1_Instalaciones fijas'!$E$43:$L$58,"emissions",'4.2_Resultados España'!AA$51:AA180))-SUM(F$52:F179)</f>
        <v>0</v>
      </c>
      <c r="G180" s="165">
        <f>(DSUM('1.2_Vehículos y maquinaria'!$E$22:$S$44,"emissions",'4.2_Resultados España'!AA$51:AA180)+DSUM('1.2_Vehículos y maquinaria'!$E$50:$S$70,"emissions",'4.2_Resultados España'!AA$51:AA180)+DSUM('1.2_Vehículos y maquinaria'!$E$82:$S$92,"emissions",'4.2_Resultados España'!AA$51:AA180)+DSUM('1.2_Vehículos y maquinaria'!$E$99:$S$109,"emissions",'4.2_Resultados España'!AA$51:AA180))-SUM(G$52:G179)</f>
        <v>0</v>
      </c>
      <c r="H180" s="165">
        <f>(DSUM('1.4_Emisiones fugitivas'!$E$14:$O$36,"emissions",'4.2_Resultados España'!AA$51:AA180)+DSUM('1.4_Emisiones fugitivas'!$E$48:$N$58,"emissions",'4.2_Resultados España'!AA$51:AA180))-SUM(H$52:H179)</f>
        <v>0</v>
      </c>
      <c r="I180" s="605">
        <f>DSUM('1.3_Emisiones de proceso'!$E$17:$M$32,"emissions",'4.2_Resultados España'!AA$51:AA180)-SUM(I$52:I179)</f>
        <v>0</v>
      </c>
      <c r="J180" s="605"/>
      <c r="K180" s="606">
        <f t="shared" si="5"/>
        <v>0</v>
      </c>
      <c r="L180" s="606"/>
      <c r="M180" s="606"/>
      <c r="N180" s="165">
        <f>DSUM('2.2_Categoría 2 España'!$E$18:$J$40,"emissions",'4.2_Resultados España'!AA$51:AA180)-SUM(N$52:N179)</f>
        <v>0</v>
      </c>
      <c r="O180" s="165">
        <f>DSUM('2.2_Categoría 2 España'!$E$49:$K$69,"emissions",'4.2_Resultados España'!AA$51:AA180)-SUM(O$52:O179)</f>
        <v>0</v>
      </c>
      <c r="P180" s="165">
        <f>DSUM('2.2_Categoría 2 España'!$E$78:$J$98,"emissions",'4.2_Resultados España'!AA$51:AA180)-SUM(P$52:P179)</f>
        <v>0</v>
      </c>
      <c r="Q180" s="605">
        <f t="shared" si="6"/>
        <v>0</v>
      </c>
      <c r="R180" s="606"/>
      <c r="S180" s="606">
        <f t="shared" si="7"/>
        <v>0</v>
      </c>
      <c r="T180" s="606"/>
      <c r="U180" s="606"/>
      <c r="AA180" s="47" t="str">
        <f t="shared" si="4"/>
        <v>=</v>
      </c>
    </row>
    <row r="181" spans="1:27" x14ac:dyDescent="0.3">
      <c r="A181" s="108"/>
      <c r="E181" s="107" t="str">
        <f>IF(Dades!C971="","",Dades!C971)</f>
        <v/>
      </c>
      <c r="F181" s="165">
        <f>(DSUM('1.1_Instalaciones fijas'!$E$14:$R$36,"emissions",'4.2_Resultados España'!AA$51:AA181)+DSUM('1.1_Instalaciones fijas'!$E$43:$L$58,"emissions",'4.2_Resultados España'!AA$51:AA181))-SUM(F$52:F180)</f>
        <v>0</v>
      </c>
      <c r="G181" s="165">
        <f>(DSUM('1.2_Vehículos y maquinaria'!$E$22:$S$44,"emissions",'4.2_Resultados España'!AA$51:AA181)+DSUM('1.2_Vehículos y maquinaria'!$E$50:$S$70,"emissions",'4.2_Resultados España'!AA$51:AA181)+DSUM('1.2_Vehículos y maquinaria'!$E$82:$S$92,"emissions",'4.2_Resultados España'!AA$51:AA181)+DSUM('1.2_Vehículos y maquinaria'!$E$99:$S$109,"emissions",'4.2_Resultados España'!AA$51:AA181))-SUM(G$52:G180)</f>
        <v>0</v>
      </c>
      <c r="H181" s="165">
        <f>(DSUM('1.4_Emisiones fugitivas'!$E$14:$O$36,"emissions",'4.2_Resultados España'!AA$51:AA181)+DSUM('1.4_Emisiones fugitivas'!$E$48:$N$58,"emissions",'4.2_Resultados España'!AA$51:AA181))-SUM(H$52:H180)</f>
        <v>0</v>
      </c>
      <c r="I181" s="605">
        <f>DSUM('1.3_Emisiones de proceso'!$E$17:$M$32,"emissions",'4.2_Resultados España'!AA$51:AA181)-SUM(I$52:I180)</f>
        <v>0</v>
      </c>
      <c r="J181" s="605"/>
      <c r="K181" s="606">
        <f t="shared" si="5"/>
        <v>0</v>
      </c>
      <c r="L181" s="606"/>
      <c r="M181" s="606"/>
      <c r="N181" s="165">
        <f>DSUM('2.2_Categoría 2 España'!$E$18:$J$40,"emissions",'4.2_Resultados España'!AA$51:AA181)-SUM(N$52:N180)</f>
        <v>0</v>
      </c>
      <c r="O181" s="165">
        <f>DSUM('2.2_Categoría 2 España'!$E$49:$K$69,"emissions",'4.2_Resultados España'!AA$51:AA181)-SUM(O$52:O180)</f>
        <v>0</v>
      </c>
      <c r="P181" s="165">
        <f>DSUM('2.2_Categoría 2 España'!$E$78:$J$98,"emissions",'4.2_Resultados España'!AA$51:AA181)-SUM(P$52:P180)</f>
        <v>0</v>
      </c>
      <c r="Q181" s="605">
        <f t="shared" si="6"/>
        <v>0</v>
      </c>
      <c r="R181" s="606"/>
      <c r="S181" s="606">
        <f t="shared" si="7"/>
        <v>0</v>
      </c>
      <c r="T181" s="606"/>
      <c r="U181" s="606"/>
      <c r="AA181" s="47" t="str">
        <f t="shared" ref="AA181:AA244" si="8">"="&amp;E181</f>
        <v>=</v>
      </c>
    </row>
    <row r="182" spans="1:27" x14ac:dyDescent="0.3">
      <c r="A182" s="108"/>
      <c r="E182" s="107" t="str">
        <f>IF(Dades!C972="","",Dades!C972)</f>
        <v/>
      </c>
      <c r="F182" s="165">
        <f>(DSUM('1.1_Instalaciones fijas'!$E$14:$R$36,"emissions",'4.2_Resultados España'!AA$51:AA182)+DSUM('1.1_Instalaciones fijas'!$E$43:$L$58,"emissions",'4.2_Resultados España'!AA$51:AA182))-SUM(F$52:F181)</f>
        <v>0</v>
      </c>
      <c r="G182" s="165">
        <f>(DSUM('1.2_Vehículos y maquinaria'!$E$22:$S$44,"emissions",'4.2_Resultados España'!AA$51:AA182)+DSUM('1.2_Vehículos y maquinaria'!$E$50:$S$70,"emissions",'4.2_Resultados España'!AA$51:AA182)+DSUM('1.2_Vehículos y maquinaria'!$E$82:$S$92,"emissions",'4.2_Resultados España'!AA$51:AA182)+DSUM('1.2_Vehículos y maquinaria'!$E$99:$S$109,"emissions",'4.2_Resultados España'!AA$51:AA182))-SUM(G$52:G181)</f>
        <v>0</v>
      </c>
      <c r="H182" s="165">
        <f>(DSUM('1.4_Emisiones fugitivas'!$E$14:$O$36,"emissions",'4.2_Resultados España'!AA$51:AA182)+DSUM('1.4_Emisiones fugitivas'!$E$48:$N$58,"emissions",'4.2_Resultados España'!AA$51:AA182))-SUM(H$52:H181)</f>
        <v>0</v>
      </c>
      <c r="I182" s="605">
        <f>DSUM('1.3_Emisiones de proceso'!$E$17:$M$32,"emissions",'4.2_Resultados España'!AA$51:AA182)-SUM(I$52:I181)</f>
        <v>0</v>
      </c>
      <c r="J182" s="605"/>
      <c r="K182" s="606">
        <f t="shared" ref="K182:K245" si="9">SUM(F182:J182)</f>
        <v>0</v>
      </c>
      <c r="L182" s="606"/>
      <c r="M182" s="606"/>
      <c r="N182" s="165">
        <f>DSUM('2.2_Categoría 2 España'!$E$18:$J$40,"emissions",'4.2_Resultados España'!AA$51:AA182)-SUM(N$52:N181)</f>
        <v>0</v>
      </c>
      <c r="O182" s="165">
        <f>DSUM('2.2_Categoría 2 España'!$E$49:$K$69,"emissions",'4.2_Resultados España'!AA$51:AA182)-SUM(O$52:O181)</f>
        <v>0</v>
      </c>
      <c r="P182" s="165">
        <f>DSUM('2.2_Categoría 2 España'!$E$78:$J$98,"emissions",'4.2_Resultados España'!AA$51:AA182)-SUM(P$52:P181)</f>
        <v>0</v>
      </c>
      <c r="Q182" s="605">
        <f t="shared" ref="Q182:Q245" si="10">SUM(N182:P182)</f>
        <v>0</v>
      </c>
      <c r="R182" s="606"/>
      <c r="S182" s="606">
        <f t="shared" ref="S182:S245" si="11">K182+Q182</f>
        <v>0</v>
      </c>
      <c r="T182" s="606"/>
      <c r="U182" s="606"/>
      <c r="AA182" s="47" t="str">
        <f t="shared" si="8"/>
        <v>=</v>
      </c>
    </row>
    <row r="183" spans="1:27" x14ac:dyDescent="0.3">
      <c r="A183" s="108"/>
      <c r="E183" s="107" t="str">
        <f>IF(Dades!C973="","",Dades!C973)</f>
        <v/>
      </c>
      <c r="F183" s="165">
        <f>(DSUM('1.1_Instalaciones fijas'!$E$14:$R$36,"emissions",'4.2_Resultados España'!AA$51:AA183)+DSUM('1.1_Instalaciones fijas'!$E$43:$L$58,"emissions",'4.2_Resultados España'!AA$51:AA183))-SUM(F$52:F182)</f>
        <v>0</v>
      </c>
      <c r="G183" s="165">
        <f>(DSUM('1.2_Vehículos y maquinaria'!$E$22:$S$44,"emissions",'4.2_Resultados España'!AA$51:AA183)+DSUM('1.2_Vehículos y maquinaria'!$E$50:$S$70,"emissions",'4.2_Resultados España'!AA$51:AA183)+DSUM('1.2_Vehículos y maquinaria'!$E$82:$S$92,"emissions",'4.2_Resultados España'!AA$51:AA183)+DSUM('1.2_Vehículos y maquinaria'!$E$99:$S$109,"emissions",'4.2_Resultados España'!AA$51:AA183))-SUM(G$52:G182)</f>
        <v>0</v>
      </c>
      <c r="H183" s="165">
        <f>(DSUM('1.4_Emisiones fugitivas'!$E$14:$O$36,"emissions",'4.2_Resultados España'!AA$51:AA183)+DSUM('1.4_Emisiones fugitivas'!$E$48:$N$58,"emissions",'4.2_Resultados España'!AA$51:AA183))-SUM(H$52:H182)</f>
        <v>0</v>
      </c>
      <c r="I183" s="605">
        <f>DSUM('1.3_Emisiones de proceso'!$E$17:$M$32,"emissions",'4.2_Resultados España'!AA$51:AA183)-SUM(I$52:I182)</f>
        <v>0</v>
      </c>
      <c r="J183" s="605"/>
      <c r="K183" s="606">
        <f t="shared" si="9"/>
        <v>0</v>
      </c>
      <c r="L183" s="606"/>
      <c r="M183" s="606"/>
      <c r="N183" s="165">
        <f>DSUM('2.2_Categoría 2 España'!$E$18:$J$40,"emissions",'4.2_Resultados España'!AA$51:AA183)-SUM(N$52:N182)</f>
        <v>0</v>
      </c>
      <c r="O183" s="165">
        <f>DSUM('2.2_Categoría 2 España'!$E$49:$K$69,"emissions",'4.2_Resultados España'!AA$51:AA183)-SUM(O$52:O182)</f>
        <v>0</v>
      </c>
      <c r="P183" s="165">
        <f>DSUM('2.2_Categoría 2 España'!$E$78:$J$98,"emissions",'4.2_Resultados España'!AA$51:AA183)-SUM(P$52:P182)</f>
        <v>0</v>
      </c>
      <c r="Q183" s="605">
        <f t="shared" si="10"/>
        <v>0</v>
      </c>
      <c r="R183" s="606"/>
      <c r="S183" s="606">
        <f t="shared" si="11"/>
        <v>0</v>
      </c>
      <c r="T183" s="606"/>
      <c r="U183" s="606"/>
      <c r="AA183" s="47" t="str">
        <f t="shared" si="8"/>
        <v>=</v>
      </c>
    </row>
    <row r="184" spans="1:27" x14ac:dyDescent="0.3">
      <c r="A184" s="108"/>
      <c r="E184" s="107" t="str">
        <f>IF(Dades!C974="","",Dades!C974)</f>
        <v/>
      </c>
      <c r="F184" s="165">
        <f>(DSUM('1.1_Instalaciones fijas'!$E$14:$R$36,"emissions",'4.2_Resultados España'!AA$51:AA184)+DSUM('1.1_Instalaciones fijas'!$E$43:$L$58,"emissions",'4.2_Resultados España'!AA$51:AA184))-SUM(F$52:F183)</f>
        <v>0</v>
      </c>
      <c r="G184" s="165">
        <f>(DSUM('1.2_Vehículos y maquinaria'!$E$22:$S$44,"emissions",'4.2_Resultados España'!AA$51:AA184)+DSUM('1.2_Vehículos y maquinaria'!$E$50:$S$70,"emissions",'4.2_Resultados España'!AA$51:AA184)+DSUM('1.2_Vehículos y maquinaria'!$E$82:$S$92,"emissions",'4.2_Resultados España'!AA$51:AA184)+DSUM('1.2_Vehículos y maquinaria'!$E$99:$S$109,"emissions",'4.2_Resultados España'!AA$51:AA184))-SUM(G$52:G183)</f>
        <v>0</v>
      </c>
      <c r="H184" s="165">
        <f>(DSUM('1.4_Emisiones fugitivas'!$E$14:$O$36,"emissions",'4.2_Resultados España'!AA$51:AA184)+DSUM('1.4_Emisiones fugitivas'!$E$48:$N$58,"emissions",'4.2_Resultados España'!AA$51:AA184))-SUM(H$52:H183)</f>
        <v>0</v>
      </c>
      <c r="I184" s="605">
        <f>DSUM('1.3_Emisiones de proceso'!$E$17:$M$32,"emissions",'4.2_Resultados España'!AA$51:AA184)-SUM(I$52:I183)</f>
        <v>0</v>
      </c>
      <c r="J184" s="605"/>
      <c r="K184" s="606">
        <f t="shared" si="9"/>
        <v>0</v>
      </c>
      <c r="L184" s="606"/>
      <c r="M184" s="606"/>
      <c r="N184" s="165">
        <f>DSUM('2.2_Categoría 2 España'!$E$18:$J$40,"emissions",'4.2_Resultados España'!AA$51:AA184)-SUM(N$52:N183)</f>
        <v>0</v>
      </c>
      <c r="O184" s="165">
        <f>DSUM('2.2_Categoría 2 España'!$E$49:$K$69,"emissions",'4.2_Resultados España'!AA$51:AA184)-SUM(O$52:O183)</f>
        <v>0</v>
      </c>
      <c r="P184" s="165">
        <f>DSUM('2.2_Categoría 2 España'!$E$78:$J$98,"emissions",'4.2_Resultados España'!AA$51:AA184)-SUM(P$52:P183)</f>
        <v>0</v>
      </c>
      <c r="Q184" s="605">
        <f t="shared" si="10"/>
        <v>0</v>
      </c>
      <c r="R184" s="606"/>
      <c r="S184" s="606">
        <f t="shared" si="11"/>
        <v>0</v>
      </c>
      <c r="T184" s="606"/>
      <c r="U184" s="606"/>
      <c r="AA184" s="47" t="str">
        <f t="shared" si="8"/>
        <v>=</v>
      </c>
    </row>
    <row r="185" spans="1:27" x14ac:dyDescent="0.3">
      <c r="A185" s="108"/>
      <c r="E185" s="107" t="str">
        <f>IF(Dades!C975="","",Dades!C975)</f>
        <v/>
      </c>
      <c r="F185" s="165">
        <f>(DSUM('1.1_Instalaciones fijas'!$E$14:$R$36,"emissions",'4.2_Resultados España'!AA$51:AA185)+DSUM('1.1_Instalaciones fijas'!$E$43:$L$58,"emissions",'4.2_Resultados España'!AA$51:AA185))-SUM(F$52:F184)</f>
        <v>0</v>
      </c>
      <c r="G185" s="165">
        <f>(DSUM('1.2_Vehículos y maquinaria'!$E$22:$S$44,"emissions",'4.2_Resultados España'!AA$51:AA185)+DSUM('1.2_Vehículos y maquinaria'!$E$50:$S$70,"emissions",'4.2_Resultados España'!AA$51:AA185)+DSUM('1.2_Vehículos y maquinaria'!$E$82:$S$92,"emissions",'4.2_Resultados España'!AA$51:AA185)+DSUM('1.2_Vehículos y maquinaria'!$E$99:$S$109,"emissions",'4.2_Resultados España'!AA$51:AA185))-SUM(G$52:G184)</f>
        <v>0</v>
      </c>
      <c r="H185" s="165">
        <f>(DSUM('1.4_Emisiones fugitivas'!$E$14:$O$36,"emissions",'4.2_Resultados España'!AA$51:AA185)+DSUM('1.4_Emisiones fugitivas'!$E$48:$N$58,"emissions",'4.2_Resultados España'!AA$51:AA185))-SUM(H$52:H184)</f>
        <v>0</v>
      </c>
      <c r="I185" s="605">
        <f>DSUM('1.3_Emisiones de proceso'!$E$17:$M$32,"emissions",'4.2_Resultados España'!AA$51:AA185)-SUM(I$52:I184)</f>
        <v>0</v>
      </c>
      <c r="J185" s="605"/>
      <c r="K185" s="606">
        <f t="shared" si="9"/>
        <v>0</v>
      </c>
      <c r="L185" s="606"/>
      <c r="M185" s="606"/>
      <c r="N185" s="165">
        <f>DSUM('2.2_Categoría 2 España'!$E$18:$J$40,"emissions",'4.2_Resultados España'!AA$51:AA185)-SUM(N$52:N184)</f>
        <v>0</v>
      </c>
      <c r="O185" s="165">
        <f>DSUM('2.2_Categoría 2 España'!$E$49:$K$69,"emissions",'4.2_Resultados España'!AA$51:AA185)-SUM(O$52:O184)</f>
        <v>0</v>
      </c>
      <c r="P185" s="165">
        <f>DSUM('2.2_Categoría 2 España'!$E$78:$J$98,"emissions",'4.2_Resultados España'!AA$51:AA185)-SUM(P$52:P184)</f>
        <v>0</v>
      </c>
      <c r="Q185" s="605">
        <f t="shared" si="10"/>
        <v>0</v>
      </c>
      <c r="R185" s="606"/>
      <c r="S185" s="606">
        <f t="shared" si="11"/>
        <v>0</v>
      </c>
      <c r="T185" s="606"/>
      <c r="U185" s="606"/>
      <c r="AA185" s="47" t="str">
        <f t="shared" si="8"/>
        <v>=</v>
      </c>
    </row>
    <row r="186" spans="1:27" x14ac:dyDescent="0.3">
      <c r="A186" s="108"/>
      <c r="E186" s="107" t="str">
        <f>IF(Dades!C976="","",Dades!C976)</f>
        <v/>
      </c>
      <c r="F186" s="165">
        <f>(DSUM('1.1_Instalaciones fijas'!$E$14:$R$36,"emissions",'4.2_Resultados España'!AA$51:AA186)+DSUM('1.1_Instalaciones fijas'!$E$43:$L$58,"emissions",'4.2_Resultados España'!AA$51:AA186))-SUM(F$52:F185)</f>
        <v>0</v>
      </c>
      <c r="G186" s="165">
        <f>(DSUM('1.2_Vehículos y maquinaria'!$E$22:$S$44,"emissions",'4.2_Resultados España'!AA$51:AA186)+DSUM('1.2_Vehículos y maquinaria'!$E$50:$S$70,"emissions",'4.2_Resultados España'!AA$51:AA186)+DSUM('1.2_Vehículos y maquinaria'!$E$82:$S$92,"emissions",'4.2_Resultados España'!AA$51:AA186)+DSUM('1.2_Vehículos y maquinaria'!$E$99:$S$109,"emissions",'4.2_Resultados España'!AA$51:AA186))-SUM(G$52:G185)</f>
        <v>0</v>
      </c>
      <c r="H186" s="165">
        <f>(DSUM('1.4_Emisiones fugitivas'!$E$14:$O$36,"emissions",'4.2_Resultados España'!AA$51:AA186)+DSUM('1.4_Emisiones fugitivas'!$E$48:$N$58,"emissions",'4.2_Resultados España'!AA$51:AA186))-SUM(H$52:H185)</f>
        <v>0</v>
      </c>
      <c r="I186" s="605">
        <f>DSUM('1.3_Emisiones de proceso'!$E$17:$M$32,"emissions",'4.2_Resultados España'!AA$51:AA186)-SUM(I$52:I185)</f>
        <v>0</v>
      </c>
      <c r="J186" s="605"/>
      <c r="K186" s="606">
        <f t="shared" si="9"/>
        <v>0</v>
      </c>
      <c r="L186" s="606"/>
      <c r="M186" s="606"/>
      <c r="N186" s="165">
        <f>DSUM('2.2_Categoría 2 España'!$E$18:$J$40,"emissions",'4.2_Resultados España'!AA$51:AA186)-SUM(N$52:N185)</f>
        <v>0</v>
      </c>
      <c r="O186" s="165">
        <f>DSUM('2.2_Categoría 2 España'!$E$49:$K$69,"emissions",'4.2_Resultados España'!AA$51:AA186)-SUM(O$52:O185)</f>
        <v>0</v>
      </c>
      <c r="P186" s="165">
        <f>DSUM('2.2_Categoría 2 España'!$E$78:$J$98,"emissions",'4.2_Resultados España'!AA$51:AA186)-SUM(P$52:P185)</f>
        <v>0</v>
      </c>
      <c r="Q186" s="605">
        <f t="shared" si="10"/>
        <v>0</v>
      </c>
      <c r="R186" s="606"/>
      <c r="S186" s="606">
        <f t="shared" si="11"/>
        <v>0</v>
      </c>
      <c r="T186" s="606"/>
      <c r="U186" s="606"/>
      <c r="AA186" s="47" t="str">
        <f t="shared" si="8"/>
        <v>=</v>
      </c>
    </row>
    <row r="187" spans="1:27" x14ac:dyDescent="0.3">
      <c r="A187" s="108"/>
      <c r="E187" s="107" t="str">
        <f>IF(Dades!C977="","",Dades!C977)</f>
        <v/>
      </c>
      <c r="F187" s="165">
        <f>(DSUM('1.1_Instalaciones fijas'!$E$14:$R$36,"emissions",'4.2_Resultados España'!AA$51:AA187)+DSUM('1.1_Instalaciones fijas'!$E$43:$L$58,"emissions",'4.2_Resultados España'!AA$51:AA187))-SUM(F$52:F186)</f>
        <v>0</v>
      </c>
      <c r="G187" s="165">
        <f>(DSUM('1.2_Vehículos y maquinaria'!$E$22:$S$44,"emissions",'4.2_Resultados España'!AA$51:AA187)+DSUM('1.2_Vehículos y maquinaria'!$E$50:$S$70,"emissions",'4.2_Resultados España'!AA$51:AA187)+DSUM('1.2_Vehículos y maquinaria'!$E$82:$S$92,"emissions",'4.2_Resultados España'!AA$51:AA187)+DSUM('1.2_Vehículos y maquinaria'!$E$99:$S$109,"emissions",'4.2_Resultados España'!AA$51:AA187))-SUM(G$52:G186)</f>
        <v>0</v>
      </c>
      <c r="H187" s="165">
        <f>(DSUM('1.4_Emisiones fugitivas'!$E$14:$O$36,"emissions",'4.2_Resultados España'!AA$51:AA187)+DSUM('1.4_Emisiones fugitivas'!$E$48:$N$58,"emissions",'4.2_Resultados España'!AA$51:AA187))-SUM(H$52:H186)</f>
        <v>0</v>
      </c>
      <c r="I187" s="605">
        <f>DSUM('1.3_Emisiones de proceso'!$E$17:$M$32,"emissions",'4.2_Resultados España'!AA$51:AA187)-SUM(I$52:I186)</f>
        <v>0</v>
      </c>
      <c r="J187" s="605"/>
      <c r="K187" s="606">
        <f t="shared" si="9"/>
        <v>0</v>
      </c>
      <c r="L187" s="606"/>
      <c r="M187" s="606"/>
      <c r="N187" s="165">
        <f>DSUM('2.2_Categoría 2 España'!$E$18:$J$40,"emissions",'4.2_Resultados España'!AA$51:AA187)-SUM(N$52:N186)</f>
        <v>0</v>
      </c>
      <c r="O187" s="165">
        <f>DSUM('2.2_Categoría 2 España'!$E$49:$K$69,"emissions",'4.2_Resultados España'!AA$51:AA187)-SUM(O$52:O186)</f>
        <v>0</v>
      </c>
      <c r="P187" s="165">
        <f>DSUM('2.2_Categoría 2 España'!$E$78:$J$98,"emissions",'4.2_Resultados España'!AA$51:AA187)-SUM(P$52:P186)</f>
        <v>0</v>
      </c>
      <c r="Q187" s="605">
        <f t="shared" si="10"/>
        <v>0</v>
      </c>
      <c r="R187" s="606"/>
      <c r="S187" s="606">
        <f t="shared" si="11"/>
        <v>0</v>
      </c>
      <c r="T187" s="606"/>
      <c r="U187" s="606"/>
      <c r="AA187" s="47" t="str">
        <f t="shared" si="8"/>
        <v>=</v>
      </c>
    </row>
    <row r="188" spans="1:27" x14ac:dyDescent="0.3">
      <c r="A188" s="108"/>
      <c r="E188" s="107" t="str">
        <f>IF(Dades!C978="","",Dades!C978)</f>
        <v/>
      </c>
      <c r="F188" s="165">
        <f>(DSUM('1.1_Instalaciones fijas'!$E$14:$R$36,"emissions",'4.2_Resultados España'!AA$51:AA188)+DSUM('1.1_Instalaciones fijas'!$E$43:$L$58,"emissions",'4.2_Resultados España'!AA$51:AA188))-SUM(F$52:F187)</f>
        <v>0</v>
      </c>
      <c r="G188" s="165">
        <f>(DSUM('1.2_Vehículos y maquinaria'!$E$22:$S$44,"emissions",'4.2_Resultados España'!AA$51:AA188)+DSUM('1.2_Vehículos y maquinaria'!$E$50:$S$70,"emissions",'4.2_Resultados España'!AA$51:AA188)+DSUM('1.2_Vehículos y maquinaria'!$E$82:$S$92,"emissions",'4.2_Resultados España'!AA$51:AA188)+DSUM('1.2_Vehículos y maquinaria'!$E$99:$S$109,"emissions",'4.2_Resultados España'!AA$51:AA188))-SUM(G$52:G187)</f>
        <v>0</v>
      </c>
      <c r="H188" s="165">
        <f>(DSUM('1.4_Emisiones fugitivas'!$E$14:$O$36,"emissions",'4.2_Resultados España'!AA$51:AA188)+DSUM('1.4_Emisiones fugitivas'!$E$48:$N$58,"emissions",'4.2_Resultados España'!AA$51:AA188))-SUM(H$52:H187)</f>
        <v>0</v>
      </c>
      <c r="I188" s="605">
        <f>DSUM('1.3_Emisiones de proceso'!$E$17:$M$32,"emissions",'4.2_Resultados España'!AA$51:AA188)-SUM(I$52:I187)</f>
        <v>0</v>
      </c>
      <c r="J188" s="605"/>
      <c r="K188" s="606">
        <f t="shared" si="9"/>
        <v>0</v>
      </c>
      <c r="L188" s="606"/>
      <c r="M188" s="606"/>
      <c r="N188" s="165">
        <f>DSUM('2.2_Categoría 2 España'!$E$18:$J$40,"emissions",'4.2_Resultados España'!AA$51:AA188)-SUM(N$52:N187)</f>
        <v>0</v>
      </c>
      <c r="O188" s="165">
        <f>DSUM('2.2_Categoría 2 España'!$E$49:$K$69,"emissions",'4.2_Resultados España'!AA$51:AA188)-SUM(O$52:O187)</f>
        <v>0</v>
      </c>
      <c r="P188" s="165">
        <f>DSUM('2.2_Categoría 2 España'!$E$78:$J$98,"emissions",'4.2_Resultados España'!AA$51:AA188)-SUM(P$52:P187)</f>
        <v>0</v>
      </c>
      <c r="Q188" s="605">
        <f t="shared" si="10"/>
        <v>0</v>
      </c>
      <c r="R188" s="606"/>
      <c r="S188" s="606">
        <f t="shared" si="11"/>
        <v>0</v>
      </c>
      <c r="T188" s="606"/>
      <c r="U188" s="606"/>
      <c r="AA188" s="47" t="str">
        <f t="shared" si="8"/>
        <v>=</v>
      </c>
    </row>
    <row r="189" spans="1:27" x14ac:dyDescent="0.3">
      <c r="A189" s="108"/>
      <c r="E189" s="107" t="str">
        <f>IF(Dades!C979="","",Dades!C979)</f>
        <v/>
      </c>
      <c r="F189" s="165">
        <f>(DSUM('1.1_Instalaciones fijas'!$E$14:$R$36,"emissions",'4.2_Resultados España'!AA$51:AA189)+DSUM('1.1_Instalaciones fijas'!$E$43:$L$58,"emissions",'4.2_Resultados España'!AA$51:AA189))-SUM(F$52:F188)</f>
        <v>0</v>
      </c>
      <c r="G189" s="165">
        <f>(DSUM('1.2_Vehículos y maquinaria'!$E$22:$S$44,"emissions",'4.2_Resultados España'!AA$51:AA189)+DSUM('1.2_Vehículos y maquinaria'!$E$50:$S$70,"emissions",'4.2_Resultados España'!AA$51:AA189)+DSUM('1.2_Vehículos y maquinaria'!$E$82:$S$92,"emissions",'4.2_Resultados España'!AA$51:AA189)+DSUM('1.2_Vehículos y maquinaria'!$E$99:$S$109,"emissions",'4.2_Resultados España'!AA$51:AA189))-SUM(G$52:G188)</f>
        <v>0</v>
      </c>
      <c r="H189" s="165">
        <f>(DSUM('1.4_Emisiones fugitivas'!$E$14:$O$36,"emissions",'4.2_Resultados España'!AA$51:AA189)+DSUM('1.4_Emisiones fugitivas'!$E$48:$N$58,"emissions",'4.2_Resultados España'!AA$51:AA189))-SUM(H$52:H188)</f>
        <v>0</v>
      </c>
      <c r="I189" s="605">
        <f>DSUM('1.3_Emisiones de proceso'!$E$17:$M$32,"emissions",'4.2_Resultados España'!AA$51:AA189)-SUM(I$52:I188)</f>
        <v>0</v>
      </c>
      <c r="J189" s="605"/>
      <c r="K189" s="606">
        <f t="shared" si="9"/>
        <v>0</v>
      </c>
      <c r="L189" s="606"/>
      <c r="M189" s="606"/>
      <c r="N189" s="165">
        <f>DSUM('2.2_Categoría 2 España'!$E$18:$J$40,"emissions",'4.2_Resultados España'!AA$51:AA189)-SUM(N$52:N188)</f>
        <v>0</v>
      </c>
      <c r="O189" s="165">
        <f>DSUM('2.2_Categoría 2 España'!$E$49:$K$69,"emissions",'4.2_Resultados España'!AA$51:AA189)-SUM(O$52:O188)</f>
        <v>0</v>
      </c>
      <c r="P189" s="165">
        <f>DSUM('2.2_Categoría 2 España'!$E$78:$J$98,"emissions",'4.2_Resultados España'!AA$51:AA189)-SUM(P$52:P188)</f>
        <v>0</v>
      </c>
      <c r="Q189" s="605">
        <f t="shared" si="10"/>
        <v>0</v>
      </c>
      <c r="R189" s="606"/>
      <c r="S189" s="606">
        <f t="shared" si="11"/>
        <v>0</v>
      </c>
      <c r="T189" s="606"/>
      <c r="U189" s="606"/>
      <c r="AA189" s="47" t="str">
        <f t="shared" si="8"/>
        <v>=</v>
      </c>
    </row>
    <row r="190" spans="1:27" x14ac:dyDescent="0.3">
      <c r="A190" s="108"/>
      <c r="E190" s="107" t="str">
        <f>IF(Dades!C980="","",Dades!C980)</f>
        <v/>
      </c>
      <c r="F190" s="165">
        <f>(DSUM('1.1_Instalaciones fijas'!$E$14:$R$36,"emissions",'4.2_Resultados España'!AA$51:AA190)+DSUM('1.1_Instalaciones fijas'!$E$43:$L$58,"emissions",'4.2_Resultados España'!AA$51:AA190))-SUM(F$52:F189)</f>
        <v>0</v>
      </c>
      <c r="G190" s="165">
        <f>(DSUM('1.2_Vehículos y maquinaria'!$E$22:$S$44,"emissions",'4.2_Resultados España'!AA$51:AA190)+DSUM('1.2_Vehículos y maquinaria'!$E$50:$S$70,"emissions",'4.2_Resultados España'!AA$51:AA190)+DSUM('1.2_Vehículos y maquinaria'!$E$82:$S$92,"emissions",'4.2_Resultados España'!AA$51:AA190)+DSUM('1.2_Vehículos y maquinaria'!$E$99:$S$109,"emissions",'4.2_Resultados España'!AA$51:AA190))-SUM(G$52:G189)</f>
        <v>0</v>
      </c>
      <c r="H190" s="165">
        <f>(DSUM('1.4_Emisiones fugitivas'!$E$14:$O$36,"emissions",'4.2_Resultados España'!AA$51:AA190)+DSUM('1.4_Emisiones fugitivas'!$E$48:$N$58,"emissions",'4.2_Resultados España'!AA$51:AA190))-SUM(H$52:H189)</f>
        <v>0</v>
      </c>
      <c r="I190" s="605">
        <f>DSUM('1.3_Emisiones de proceso'!$E$17:$M$32,"emissions",'4.2_Resultados España'!AA$51:AA190)-SUM(I$52:I189)</f>
        <v>0</v>
      </c>
      <c r="J190" s="605"/>
      <c r="K190" s="606">
        <f t="shared" si="9"/>
        <v>0</v>
      </c>
      <c r="L190" s="606"/>
      <c r="M190" s="606"/>
      <c r="N190" s="165">
        <f>DSUM('2.2_Categoría 2 España'!$E$18:$J$40,"emissions",'4.2_Resultados España'!AA$51:AA190)-SUM(N$52:N189)</f>
        <v>0</v>
      </c>
      <c r="O190" s="165">
        <f>DSUM('2.2_Categoría 2 España'!$E$49:$K$69,"emissions",'4.2_Resultados España'!AA$51:AA190)-SUM(O$52:O189)</f>
        <v>0</v>
      </c>
      <c r="P190" s="165">
        <f>DSUM('2.2_Categoría 2 España'!$E$78:$J$98,"emissions",'4.2_Resultados España'!AA$51:AA190)-SUM(P$52:P189)</f>
        <v>0</v>
      </c>
      <c r="Q190" s="605">
        <f t="shared" si="10"/>
        <v>0</v>
      </c>
      <c r="R190" s="606"/>
      <c r="S190" s="606">
        <f t="shared" si="11"/>
        <v>0</v>
      </c>
      <c r="T190" s="606"/>
      <c r="U190" s="606"/>
      <c r="AA190" s="47" t="str">
        <f t="shared" si="8"/>
        <v>=</v>
      </c>
    </row>
    <row r="191" spans="1:27" x14ac:dyDescent="0.3">
      <c r="A191" s="108"/>
      <c r="E191" s="107" t="str">
        <f>IF(Dades!C981="","",Dades!C981)</f>
        <v/>
      </c>
      <c r="F191" s="165">
        <f>(DSUM('1.1_Instalaciones fijas'!$E$14:$R$36,"emissions",'4.2_Resultados España'!AA$51:AA191)+DSUM('1.1_Instalaciones fijas'!$E$43:$L$58,"emissions",'4.2_Resultados España'!AA$51:AA191))-SUM(F$52:F190)</f>
        <v>0</v>
      </c>
      <c r="G191" s="165">
        <f>(DSUM('1.2_Vehículos y maquinaria'!$E$22:$S$44,"emissions",'4.2_Resultados España'!AA$51:AA191)+DSUM('1.2_Vehículos y maquinaria'!$E$50:$S$70,"emissions",'4.2_Resultados España'!AA$51:AA191)+DSUM('1.2_Vehículos y maquinaria'!$E$82:$S$92,"emissions",'4.2_Resultados España'!AA$51:AA191)+DSUM('1.2_Vehículos y maquinaria'!$E$99:$S$109,"emissions",'4.2_Resultados España'!AA$51:AA191))-SUM(G$52:G190)</f>
        <v>0</v>
      </c>
      <c r="H191" s="165">
        <f>(DSUM('1.4_Emisiones fugitivas'!$E$14:$O$36,"emissions",'4.2_Resultados España'!AA$51:AA191)+DSUM('1.4_Emisiones fugitivas'!$E$48:$N$58,"emissions",'4.2_Resultados España'!AA$51:AA191))-SUM(H$52:H190)</f>
        <v>0</v>
      </c>
      <c r="I191" s="605">
        <f>DSUM('1.3_Emisiones de proceso'!$E$17:$M$32,"emissions",'4.2_Resultados España'!AA$51:AA191)-SUM(I$52:I190)</f>
        <v>0</v>
      </c>
      <c r="J191" s="605"/>
      <c r="K191" s="606">
        <f t="shared" si="9"/>
        <v>0</v>
      </c>
      <c r="L191" s="606"/>
      <c r="M191" s="606"/>
      <c r="N191" s="165">
        <f>DSUM('2.2_Categoría 2 España'!$E$18:$J$40,"emissions",'4.2_Resultados España'!AA$51:AA191)-SUM(N$52:N190)</f>
        <v>0</v>
      </c>
      <c r="O191" s="165">
        <f>DSUM('2.2_Categoría 2 España'!$E$49:$K$69,"emissions",'4.2_Resultados España'!AA$51:AA191)-SUM(O$52:O190)</f>
        <v>0</v>
      </c>
      <c r="P191" s="165">
        <f>DSUM('2.2_Categoría 2 España'!$E$78:$J$98,"emissions",'4.2_Resultados España'!AA$51:AA191)-SUM(P$52:P190)</f>
        <v>0</v>
      </c>
      <c r="Q191" s="605">
        <f t="shared" si="10"/>
        <v>0</v>
      </c>
      <c r="R191" s="606"/>
      <c r="S191" s="606">
        <f t="shared" si="11"/>
        <v>0</v>
      </c>
      <c r="T191" s="606"/>
      <c r="U191" s="606"/>
      <c r="AA191" s="47" t="str">
        <f t="shared" si="8"/>
        <v>=</v>
      </c>
    </row>
    <row r="192" spans="1:27" x14ac:dyDescent="0.3">
      <c r="A192" s="108"/>
      <c r="E192" s="107" t="str">
        <f>IF(Dades!C982="","",Dades!C982)</f>
        <v/>
      </c>
      <c r="F192" s="165">
        <f>(DSUM('1.1_Instalaciones fijas'!$E$14:$R$36,"emissions",'4.2_Resultados España'!AA$51:AA192)+DSUM('1.1_Instalaciones fijas'!$E$43:$L$58,"emissions",'4.2_Resultados España'!AA$51:AA192))-SUM(F$52:F191)</f>
        <v>0</v>
      </c>
      <c r="G192" s="165">
        <f>(DSUM('1.2_Vehículos y maquinaria'!$E$22:$S$44,"emissions",'4.2_Resultados España'!AA$51:AA192)+DSUM('1.2_Vehículos y maquinaria'!$E$50:$S$70,"emissions",'4.2_Resultados España'!AA$51:AA192)+DSUM('1.2_Vehículos y maquinaria'!$E$82:$S$92,"emissions",'4.2_Resultados España'!AA$51:AA192)+DSUM('1.2_Vehículos y maquinaria'!$E$99:$S$109,"emissions",'4.2_Resultados España'!AA$51:AA192))-SUM(G$52:G191)</f>
        <v>0</v>
      </c>
      <c r="H192" s="165">
        <f>(DSUM('1.4_Emisiones fugitivas'!$E$14:$O$36,"emissions",'4.2_Resultados España'!AA$51:AA192)+DSUM('1.4_Emisiones fugitivas'!$E$48:$N$58,"emissions",'4.2_Resultados España'!AA$51:AA192))-SUM(H$52:H191)</f>
        <v>0</v>
      </c>
      <c r="I192" s="605">
        <f>DSUM('1.3_Emisiones de proceso'!$E$17:$M$32,"emissions",'4.2_Resultados España'!AA$51:AA192)-SUM(I$52:I191)</f>
        <v>0</v>
      </c>
      <c r="J192" s="605"/>
      <c r="K192" s="606">
        <f t="shared" si="9"/>
        <v>0</v>
      </c>
      <c r="L192" s="606"/>
      <c r="M192" s="606"/>
      <c r="N192" s="165">
        <f>DSUM('2.2_Categoría 2 España'!$E$18:$J$40,"emissions",'4.2_Resultados España'!AA$51:AA192)-SUM(N$52:N191)</f>
        <v>0</v>
      </c>
      <c r="O192" s="165">
        <f>DSUM('2.2_Categoría 2 España'!$E$49:$K$69,"emissions",'4.2_Resultados España'!AA$51:AA192)-SUM(O$52:O191)</f>
        <v>0</v>
      </c>
      <c r="P192" s="165">
        <f>DSUM('2.2_Categoría 2 España'!$E$78:$J$98,"emissions",'4.2_Resultados España'!AA$51:AA192)-SUM(P$52:P191)</f>
        <v>0</v>
      </c>
      <c r="Q192" s="605">
        <f t="shared" si="10"/>
        <v>0</v>
      </c>
      <c r="R192" s="606"/>
      <c r="S192" s="606">
        <f t="shared" si="11"/>
        <v>0</v>
      </c>
      <c r="T192" s="606"/>
      <c r="U192" s="606"/>
      <c r="AA192" s="47" t="str">
        <f t="shared" si="8"/>
        <v>=</v>
      </c>
    </row>
    <row r="193" spans="1:27" x14ac:dyDescent="0.3">
      <c r="A193" s="108"/>
      <c r="E193" s="107" t="str">
        <f>IF(Dades!C983="","",Dades!C983)</f>
        <v/>
      </c>
      <c r="F193" s="165">
        <f>(DSUM('1.1_Instalaciones fijas'!$E$14:$R$36,"emissions",'4.2_Resultados España'!AA$51:AA193)+DSUM('1.1_Instalaciones fijas'!$E$43:$L$58,"emissions",'4.2_Resultados España'!AA$51:AA193))-SUM(F$52:F192)</f>
        <v>0</v>
      </c>
      <c r="G193" s="165">
        <f>(DSUM('1.2_Vehículos y maquinaria'!$E$22:$S$44,"emissions",'4.2_Resultados España'!AA$51:AA193)+DSUM('1.2_Vehículos y maquinaria'!$E$50:$S$70,"emissions",'4.2_Resultados España'!AA$51:AA193)+DSUM('1.2_Vehículos y maquinaria'!$E$82:$S$92,"emissions",'4.2_Resultados España'!AA$51:AA193)+DSUM('1.2_Vehículos y maquinaria'!$E$99:$S$109,"emissions",'4.2_Resultados España'!AA$51:AA193))-SUM(G$52:G192)</f>
        <v>0</v>
      </c>
      <c r="H193" s="165">
        <f>(DSUM('1.4_Emisiones fugitivas'!$E$14:$O$36,"emissions",'4.2_Resultados España'!AA$51:AA193)+DSUM('1.4_Emisiones fugitivas'!$E$48:$N$58,"emissions",'4.2_Resultados España'!AA$51:AA193))-SUM(H$52:H192)</f>
        <v>0</v>
      </c>
      <c r="I193" s="605">
        <f>DSUM('1.3_Emisiones de proceso'!$E$17:$M$32,"emissions",'4.2_Resultados España'!AA$51:AA193)-SUM(I$52:I192)</f>
        <v>0</v>
      </c>
      <c r="J193" s="605"/>
      <c r="K193" s="606">
        <f t="shared" si="9"/>
        <v>0</v>
      </c>
      <c r="L193" s="606"/>
      <c r="M193" s="606"/>
      <c r="N193" s="165">
        <f>DSUM('2.2_Categoría 2 España'!$E$18:$J$40,"emissions",'4.2_Resultados España'!AA$51:AA193)-SUM(N$52:N192)</f>
        <v>0</v>
      </c>
      <c r="O193" s="165">
        <f>DSUM('2.2_Categoría 2 España'!$E$49:$K$69,"emissions",'4.2_Resultados España'!AA$51:AA193)-SUM(O$52:O192)</f>
        <v>0</v>
      </c>
      <c r="P193" s="165">
        <f>DSUM('2.2_Categoría 2 España'!$E$78:$J$98,"emissions",'4.2_Resultados España'!AA$51:AA193)-SUM(P$52:P192)</f>
        <v>0</v>
      </c>
      <c r="Q193" s="605">
        <f t="shared" si="10"/>
        <v>0</v>
      </c>
      <c r="R193" s="606"/>
      <c r="S193" s="606">
        <f t="shared" si="11"/>
        <v>0</v>
      </c>
      <c r="T193" s="606"/>
      <c r="U193" s="606"/>
      <c r="AA193" s="47" t="str">
        <f t="shared" si="8"/>
        <v>=</v>
      </c>
    </row>
    <row r="194" spans="1:27" x14ac:dyDescent="0.3">
      <c r="A194" s="108"/>
      <c r="E194" s="107" t="str">
        <f>IF(Dades!C984="","",Dades!C984)</f>
        <v/>
      </c>
      <c r="F194" s="165">
        <f>(DSUM('1.1_Instalaciones fijas'!$E$14:$R$36,"emissions",'4.2_Resultados España'!AA$51:AA194)+DSUM('1.1_Instalaciones fijas'!$E$43:$L$58,"emissions",'4.2_Resultados España'!AA$51:AA194))-SUM(F$52:F193)</f>
        <v>0</v>
      </c>
      <c r="G194" s="165">
        <f>(DSUM('1.2_Vehículos y maquinaria'!$E$22:$S$44,"emissions",'4.2_Resultados España'!AA$51:AA194)+DSUM('1.2_Vehículos y maquinaria'!$E$50:$S$70,"emissions",'4.2_Resultados España'!AA$51:AA194)+DSUM('1.2_Vehículos y maquinaria'!$E$82:$S$92,"emissions",'4.2_Resultados España'!AA$51:AA194)+DSUM('1.2_Vehículos y maquinaria'!$E$99:$S$109,"emissions",'4.2_Resultados España'!AA$51:AA194))-SUM(G$52:G193)</f>
        <v>0</v>
      </c>
      <c r="H194" s="165">
        <f>(DSUM('1.4_Emisiones fugitivas'!$E$14:$O$36,"emissions",'4.2_Resultados España'!AA$51:AA194)+DSUM('1.4_Emisiones fugitivas'!$E$48:$N$58,"emissions",'4.2_Resultados España'!AA$51:AA194))-SUM(H$52:H193)</f>
        <v>0</v>
      </c>
      <c r="I194" s="605">
        <f>DSUM('1.3_Emisiones de proceso'!$E$17:$M$32,"emissions",'4.2_Resultados España'!AA$51:AA194)-SUM(I$52:I193)</f>
        <v>0</v>
      </c>
      <c r="J194" s="605"/>
      <c r="K194" s="606">
        <f t="shared" si="9"/>
        <v>0</v>
      </c>
      <c r="L194" s="606"/>
      <c r="M194" s="606"/>
      <c r="N194" s="165">
        <f>DSUM('2.2_Categoría 2 España'!$E$18:$J$40,"emissions",'4.2_Resultados España'!AA$51:AA194)-SUM(N$52:N193)</f>
        <v>0</v>
      </c>
      <c r="O194" s="165">
        <f>DSUM('2.2_Categoría 2 España'!$E$49:$K$69,"emissions",'4.2_Resultados España'!AA$51:AA194)-SUM(O$52:O193)</f>
        <v>0</v>
      </c>
      <c r="P194" s="165">
        <f>DSUM('2.2_Categoría 2 España'!$E$78:$J$98,"emissions",'4.2_Resultados España'!AA$51:AA194)-SUM(P$52:P193)</f>
        <v>0</v>
      </c>
      <c r="Q194" s="605">
        <f t="shared" si="10"/>
        <v>0</v>
      </c>
      <c r="R194" s="606"/>
      <c r="S194" s="606">
        <f t="shared" si="11"/>
        <v>0</v>
      </c>
      <c r="T194" s="606"/>
      <c r="U194" s="606"/>
      <c r="AA194" s="47" t="str">
        <f t="shared" si="8"/>
        <v>=</v>
      </c>
    </row>
    <row r="195" spans="1:27" x14ac:dyDescent="0.3">
      <c r="A195" s="108"/>
      <c r="E195" s="107" t="str">
        <f>IF(Dades!C985="","",Dades!C985)</f>
        <v/>
      </c>
      <c r="F195" s="165">
        <f>(DSUM('1.1_Instalaciones fijas'!$E$14:$R$36,"emissions",'4.2_Resultados España'!AA$51:AA195)+DSUM('1.1_Instalaciones fijas'!$E$43:$L$58,"emissions",'4.2_Resultados España'!AA$51:AA195))-SUM(F$52:F194)</f>
        <v>0</v>
      </c>
      <c r="G195" s="165">
        <f>(DSUM('1.2_Vehículos y maquinaria'!$E$22:$S$44,"emissions",'4.2_Resultados España'!AA$51:AA195)+DSUM('1.2_Vehículos y maquinaria'!$E$50:$S$70,"emissions",'4.2_Resultados España'!AA$51:AA195)+DSUM('1.2_Vehículos y maquinaria'!$E$82:$S$92,"emissions",'4.2_Resultados España'!AA$51:AA195)+DSUM('1.2_Vehículos y maquinaria'!$E$99:$S$109,"emissions",'4.2_Resultados España'!AA$51:AA195))-SUM(G$52:G194)</f>
        <v>0</v>
      </c>
      <c r="H195" s="165">
        <f>(DSUM('1.4_Emisiones fugitivas'!$E$14:$O$36,"emissions",'4.2_Resultados España'!AA$51:AA195)+DSUM('1.4_Emisiones fugitivas'!$E$48:$N$58,"emissions",'4.2_Resultados España'!AA$51:AA195))-SUM(H$52:H194)</f>
        <v>0</v>
      </c>
      <c r="I195" s="605">
        <f>DSUM('1.3_Emisiones de proceso'!$E$17:$M$32,"emissions",'4.2_Resultados España'!AA$51:AA195)-SUM(I$52:I194)</f>
        <v>0</v>
      </c>
      <c r="J195" s="605"/>
      <c r="K195" s="606">
        <f t="shared" si="9"/>
        <v>0</v>
      </c>
      <c r="L195" s="606"/>
      <c r="M195" s="606"/>
      <c r="N195" s="165">
        <f>DSUM('2.2_Categoría 2 España'!$E$18:$J$40,"emissions",'4.2_Resultados España'!AA$51:AA195)-SUM(N$52:N194)</f>
        <v>0</v>
      </c>
      <c r="O195" s="165">
        <f>DSUM('2.2_Categoría 2 España'!$E$49:$K$69,"emissions",'4.2_Resultados España'!AA$51:AA195)-SUM(O$52:O194)</f>
        <v>0</v>
      </c>
      <c r="P195" s="165">
        <f>DSUM('2.2_Categoría 2 España'!$E$78:$J$98,"emissions",'4.2_Resultados España'!AA$51:AA195)-SUM(P$52:P194)</f>
        <v>0</v>
      </c>
      <c r="Q195" s="605">
        <f t="shared" si="10"/>
        <v>0</v>
      </c>
      <c r="R195" s="606"/>
      <c r="S195" s="606">
        <f t="shared" si="11"/>
        <v>0</v>
      </c>
      <c r="T195" s="606"/>
      <c r="U195" s="606"/>
      <c r="AA195" s="47" t="str">
        <f t="shared" si="8"/>
        <v>=</v>
      </c>
    </row>
    <row r="196" spans="1:27" x14ac:dyDescent="0.3">
      <c r="A196" s="108"/>
      <c r="E196" s="107" t="str">
        <f>IF(Dades!C986="","",Dades!C986)</f>
        <v/>
      </c>
      <c r="F196" s="165">
        <f>(DSUM('1.1_Instalaciones fijas'!$E$14:$R$36,"emissions",'4.2_Resultados España'!AA$51:AA196)+DSUM('1.1_Instalaciones fijas'!$E$43:$L$58,"emissions",'4.2_Resultados España'!AA$51:AA196))-SUM(F$52:F195)</f>
        <v>0</v>
      </c>
      <c r="G196" s="165">
        <f>(DSUM('1.2_Vehículos y maquinaria'!$E$22:$S$44,"emissions",'4.2_Resultados España'!AA$51:AA196)+DSUM('1.2_Vehículos y maquinaria'!$E$50:$S$70,"emissions",'4.2_Resultados España'!AA$51:AA196)+DSUM('1.2_Vehículos y maquinaria'!$E$82:$S$92,"emissions",'4.2_Resultados España'!AA$51:AA196)+DSUM('1.2_Vehículos y maquinaria'!$E$99:$S$109,"emissions",'4.2_Resultados España'!AA$51:AA196))-SUM(G$52:G195)</f>
        <v>0</v>
      </c>
      <c r="H196" s="165">
        <f>(DSUM('1.4_Emisiones fugitivas'!$E$14:$O$36,"emissions",'4.2_Resultados España'!AA$51:AA196)+DSUM('1.4_Emisiones fugitivas'!$E$48:$N$58,"emissions",'4.2_Resultados España'!AA$51:AA196))-SUM(H$52:H195)</f>
        <v>0</v>
      </c>
      <c r="I196" s="605">
        <f>DSUM('1.3_Emisiones de proceso'!$E$17:$M$32,"emissions",'4.2_Resultados España'!AA$51:AA196)-SUM(I$52:I195)</f>
        <v>0</v>
      </c>
      <c r="J196" s="605"/>
      <c r="K196" s="606">
        <f t="shared" si="9"/>
        <v>0</v>
      </c>
      <c r="L196" s="606"/>
      <c r="M196" s="606"/>
      <c r="N196" s="165">
        <f>DSUM('2.2_Categoría 2 España'!$E$18:$J$40,"emissions",'4.2_Resultados España'!AA$51:AA196)-SUM(N$52:N195)</f>
        <v>0</v>
      </c>
      <c r="O196" s="165">
        <f>DSUM('2.2_Categoría 2 España'!$E$49:$K$69,"emissions",'4.2_Resultados España'!AA$51:AA196)-SUM(O$52:O195)</f>
        <v>0</v>
      </c>
      <c r="P196" s="165">
        <f>DSUM('2.2_Categoría 2 España'!$E$78:$J$98,"emissions",'4.2_Resultados España'!AA$51:AA196)-SUM(P$52:P195)</f>
        <v>0</v>
      </c>
      <c r="Q196" s="605">
        <f t="shared" si="10"/>
        <v>0</v>
      </c>
      <c r="R196" s="606"/>
      <c r="S196" s="606">
        <f t="shared" si="11"/>
        <v>0</v>
      </c>
      <c r="T196" s="606"/>
      <c r="U196" s="606"/>
      <c r="AA196" s="47" t="str">
        <f t="shared" si="8"/>
        <v>=</v>
      </c>
    </row>
    <row r="197" spans="1:27" x14ac:dyDescent="0.3">
      <c r="A197" s="108"/>
      <c r="E197" s="107" t="str">
        <f>IF(Dades!C987="","",Dades!C987)</f>
        <v/>
      </c>
      <c r="F197" s="165">
        <f>(DSUM('1.1_Instalaciones fijas'!$E$14:$R$36,"emissions",'4.2_Resultados España'!AA$51:AA197)+DSUM('1.1_Instalaciones fijas'!$E$43:$L$58,"emissions",'4.2_Resultados España'!AA$51:AA197))-SUM(F$52:F196)</f>
        <v>0</v>
      </c>
      <c r="G197" s="165">
        <f>(DSUM('1.2_Vehículos y maquinaria'!$E$22:$S$44,"emissions",'4.2_Resultados España'!AA$51:AA197)+DSUM('1.2_Vehículos y maquinaria'!$E$50:$S$70,"emissions",'4.2_Resultados España'!AA$51:AA197)+DSUM('1.2_Vehículos y maquinaria'!$E$82:$S$92,"emissions",'4.2_Resultados España'!AA$51:AA197)+DSUM('1.2_Vehículos y maquinaria'!$E$99:$S$109,"emissions",'4.2_Resultados España'!AA$51:AA197))-SUM(G$52:G196)</f>
        <v>0</v>
      </c>
      <c r="H197" s="165">
        <f>(DSUM('1.4_Emisiones fugitivas'!$E$14:$O$36,"emissions",'4.2_Resultados España'!AA$51:AA197)+DSUM('1.4_Emisiones fugitivas'!$E$48:$N$58,"emissions",'4.2_Resultados España'!AA$51:AA197))-SUM(H$52:H196)</f>
        <v>0</v>
      </c>
      <c r="I197" s="605">
        <f>DSUM('1.3_Emisiones de proceso'!$E$17:$M$32,"emissions",'4.2_Resultados España'!AA$51:AA197)-SUM(I$52:I196)</f>
        <v>0</v>
      </c>
      <c r="J197" s="605"/>
      <c r="K197" s="606">
        <f t="shared" si="9"/>
        <v>0</v>
      </c>
      <c r="L197" s="606"/>
      <c r="M197" s="606"/>
      <c r="N197" s="165">
        <f>DSUM('2.2_Categoría 2 España'!$E$18:$J$40,"emissions",'4.2_Resultados España'!AA$51:AA197)-SUM(N$52:N196)</f>
        <v>0</v>
      </c>
      <c r="O197" s="165">
        <f>DSUM('2.2_Categoría 2 España'!$E$49:$K$69,"emissions",'4.2_Resultados España'!AA$51:AA197)-SUM(O$52:O196)</f>
        <v>0</v>
      </c>
      <c r="P197" s="165">
        <f>DSUM('2.2_Categoría 2 España'!$E$78:$J$98,"emissions",'4.2_Resultados España'!AA$51:AA197)-SUM(P$52:P196)</f>
        <v>0</v>
      </c>
      <c r="Q197" s="605">
        <f t="shared" si="10"/>
        <v>0</v>
      </c>
      <c r="R197" s="606"/>
      <c r="S197" s="606">
        <f t="shared" si="11"/>
        <v>0</v>
      </c>
      <c r="T197" s="606"/>
      <c r="U197" s="606"/>
      <c r="AA197" s="47" t="str">
        <f t="shared" si="8"/>
        <v>=</v>
      </c>
    </row>
    <row r="198" spans="1:27" x14ac:dyDescent="0.3">
      <c r="A198" s="108"/>
      <c r="E198" s="107" t="str">
        <f>IF(Dades!C988="","",Dades!C988)</f>
        <v/>
      </c>
      <c r="F198" s="165">
        <f>(DSUM('1.1_Instalaciones fijas'!$E$14:$R$36,"emissions",'4.2_Resultados España'!AA$51:AA198)+DSUM('1.1_Instalaciones fijas'!$E$43:$L$58,"emissions",'4.2_Resultados España'!AA$51:AA198))-SUM(F$52:F197)</f>
        <v>0</v>
      </c>
      <c r="G198" s="165">
        <f>(DSUM('1.2_Vehículos y maquinaria'!$E$22:$S$44,"emissions",'4.2_Resultados España'!AA$51:AA198)+DSUM('1.2_Vehículos y maquinaria'!$E$50:$S$70,"emissions",'4.2_Resultados España'!AA$51:AA198)+DSUM('1.2_Vehículos y maquinaria'!$E$82:$S$92,"emissions",'4.2_Resultados España'!AA$51:AA198)+DSUM('1.2_Vehículos y maquinaria'!$E$99:$S$109,"emissions",'4.2_Resultados España'!AA$51:AA198))-SUM(G$52:G197)</f>
        <v>0</v>
      </c>
      <c r="H198" s="165">
        <f>(DSUM('1.4_Emisiones fugitivas'!$E$14:$O$36,"emissions",'4.2_Resultados España'!AA$51:AA198)+DSUM('1.4_Emisiones fugitivas'!$E$48:$N$58,"emissions",'4.2_Resultados España'!AA$51:AA198))-SUM(H$52:H197)</f>
        <v>0</v>
      </c>
      <c r="I198" s="605">
        <f>DSUM('1.3_Emisiones de proceso'!$E$17:$M$32,"emissions",'4.2_Resultados España'!AA$51:AA198)-SUM(I$52:I197)</f>
        <v>0</v>
      </c>
      <c r="J198" s="605"/>
      <c r="K198" s="606">
        <f t="shared" si="9"/>
        <v>0</v>
      </c>
      <c r="L198" s="606"/>
      <c r="M198" s="606"/>
      <c r="N198" s="165">
        <f>DSUM('2.2_Categoría 2 España'!$E$18:$J$40,"emissions",'4.2_Resultados España'!AA$51:AA198)-SUM(N$52:N197)</f>
        <v>0</v>
      </c>
      <c r="O198" s="165">
        <f>DSUM('2.2_Categoría 2 España'!$E$49:$K$69,"emissions",'4.2_Resultados España'!AA$51:AA198)-SUM(O$52:O197)</f>
        <v>0</v>
      </c>
      <c r="P198" s="165">
        <f>DSUM('2.2_Categoría 2 España'!$E$78:$J$98,"emissions",'4.2_Resultados España'!AA$51:AA198)-SUM(P$52:P197)</f>
        <v>0</v>
      </c>
      <c r="Q198" s="605">
        <f t="shared" si="10"/>
        <v>0</v>
      </c>
      <c r="R198" s="606"/>
      <c r="S198" s="606">
        <f t="shared" si="11"/>
        <v>0</v>
      </c>
      <c r="T198" s="606"/>
      <c r="U198" s="606"/>
      <c r="AA198" s="47" t="str">
        <f t="shared" si="8"/>
        <v>=</v>
      </c>
    </row>
    <row r="199" spans="1:27" x14ac:dyDescent="0.3">
      <c r="A199" s="108"/>
      <c r="E199" s="107" t="str">
        <f>IF(Dades!C989="","",Dades!C989)</f>
        <v/>
      </c>
      <c r="F199" s="165">
        <f>(DSUM('1.1_Instalaciones fijas'!$E$14:$R$36,"emissions",'4.2_Resultados España'!AA$51:AA199)+DSUM('1.1_Instalaciones fijas'!$E$43:$L$58,"emissions",'4.2_Resultados España'!AA$51:AA199))-SUM(F$52:F198)</f>
        <v>0</v>
      </c>
      <c r="G199" s="165">
        <f>(DSUM('1.2_Vehículos y maquinaria'!$E$22:$S$44,"emissions",'4.2_Resultados España'!AA$51:AA199)+DSUM('1.2_Vehículos y maquinaria'!$E$50:$S$70,"emissions",'4.2_Resultados España'!AA$51:AA199)+DSUM('1.2_Vehículos y maquinaria'!$E$82:$S$92,"emissions",'4.2_Resultados España'!AA$51:AA199)+DSUM('1.2_Vehículos y maquinaria'!$E$99:$S$109,"emissions",'4.2_Resultados España'!AA$51:AA199))-SUM(G$52:G198)</f>
        <v>0</v>
      </c>
      <c r="H199" s="165">
        <f>(DSUM('1.4_Emisiones fugitivas'!$E$14:$O$36,"emissions",'4.2_Resultados España'!AA$51:AA199)+DSUM('1.4_Emisiones fugitivas'!$E$48:$N$58,"emissions",'4.2_Resultados España'!AA$51:AA199))-SUM(H$52:H198)</f>
        <v>0</v>
      </c>
      <c r="I199" s="605">
        <f>DSUM('1.3_Emisiones de proceso'!$E$17:$M$32,"emissions",'4.2_Resultados España'!AA$51:AA199)-SUM(I$52:I198)</f>
        <v>0</v>
      </c>
      <c r="J199" s="605"/>
      <c r="K199" s="606">
        <f t="shared" si="9"/>
        <v>0</v>
      </c>
      <c r="L199" s="606"/>
      <c r="M199" s="606"/>
      <c r="N199" s="165">
        <f>DSUM('2.2_Categoría 2 España'!$E$18:$J$40,"emissions",'4.2_Resultados España'!AA$51:AA199)-SUM(N$52:N198)</f>
        <v>0</v>
      </c>
      <c r="O199" s="165">
        <f>DSUM('2.2_Categoría 2 España'!$E$49:$K$69,"emissions",'4.2_Resultados España'!AA$51:AA199)-SUM(O$52:O198)</f>
        <v>0</v>
      </c>
      <c r="P199" s="165">
        <f>DSUM('2.2_Categoría 2 España'!$E$78:$J$98,"emissions",'4.2_Resultados España'!AA$51:AA199)-SUM(P$52:P198)</f>
        <v>0</v>
      </c>
      <c r="Q199" s="605">
        <f t="shared" si="10"/>
        <v>0</v>
      </c>
      <c r="R199" s="606"/>
      <c r="S199" s="606">
        <f t="shared" si="11"/>
        <v>0</v>
      </c>
      <c r="T199" s="606"/>
      <c r="U199" s="606"/>
      <c r="AA199" s="47" t="str">
        <f t="shared" si="8"/>
        <v>=</v>
      </c>
    </row>
    <row r="200" spans="1:27" x14ac:dyDescent="0.3">
      <c r="A200" s="108"/>
      <c r="E200" s="107" t="str">
        <f>IF(Dades!C990="","",Dades!C990)</f>
        <v/>
      </c>
      <c r="F200" s="165">
        <f>(DSUM('1.1_Instalaciones fijas'!$E$14:$R$36,"emissions",'4.2_Resultados España'!AA$51:AA200)+DSUM('1.1_Instalaciones fijas'!$E$43:$L$58,"emissions",'4.2_Resultados España'!AA$51:AA200))-SUM(F$52:F199)</f>
        <v>0</v>
      </c>
      <c r="G200" s="165">
        <f>(DSUM('1.2_Vehículos y maquinaria'!$E$22:$S$44,"emissions",'4.2_Resultados España'!AA$51:AA200)+DSUM('1.2_Vehículos y maquinaria'!$E$50:$S$70,"emissions",'4.2_Resultados España'!AA$51:AA200)+DSUM('1.2_Vehículos y maquinaria'!$E$82:$S$92,"emissions",'4.2_Resultados España'!AA$51:AA200)+DSUM('1.2_Vehículos y maquinaria'!$E$99:$S$109,"emissions",'4.2_Resultados España'!AA$51:AA200))-SUM(G$52:G199)</f>
        <v>0</v>
      </c>
      <c r="H200" s="165">
        <f>(DSUM('1.4_Emisiones fugitivas'!$E$14:$O$36,"emissions",'4.2_Resultados España'!AA$51:AA200)+DSUM('1.4_Emisiones fugitivas'!$E$48:$N$58,"emissions",'4.2_Resultados España'!AA$51:AA200))-SUM(H$52:H199)</f>
        <v>0</v>
      </c>
      <c r="I200" s="605">
        <f>DSUM('1.3_Emisiones de proceso'!$E$17:$M$32,"emissions",'4.2_Resultados España'!AA$51:AA200)-SUM(I$52:I199)</f>
        <v>0</v>
      </c>
      <c r="J200" s="605"/>
      <c r="K200" s="606">
        <f t="shared" si="9"/>
        <v>0</v>
      </c>
      <c r="L200" s="606"/>
      <c r="M200" s="606"/>
      <c r="N200" s="165">
        <f>DSUM('2.2_Categoría 2 España'!$E$18:$J$40,"emissions",'4.2_Resultados España'!AA$51:AA200)-SUM(N$52:N199)</f>
        <v>0</v>
      </c>
      <c r="O200" s="165">
        <f>DSUM('2.2_Categoría 2 España'!$E$49:$K$69,"emissions",'4.2_Resultados España'!AA$51:AA200)-SUM(O$52:O199)</f>
        <v>0</v>
      </c>
      <c r="P200" s="165">
        <f>DSUM('2.2_Categoría 2 España'!$E$78:$J$98,"emissions",'4.2_Resultados España'!AA$51:AA200)-SUM(P$52:P199)</f>
        <v>0</v>
      </c>
      <c r="Q200" s="605">
        <f t="shared" si="10"/>
        <v>0</v>
      </c>
      <c r="R200" s="606"/>
      <c r="S200" s="606">
        <f t="shared" si="11"/>
        <v>0</v>
      </c>
      <c r="T200" s="606"/>
      <c r="U200" s="606"/>
      <c r="AA200" s="47" t="str">
        <f t="shared" si="8"/>
        <v>=</v>
      </c>
    </row>
    <row r="201" spans="1:27" x14ac:dyDescent="0.3">
      <c r="A201" s="108"/>
      <c r="E201" s="107" t="str">
        <f>IF(Dades!C991="","",Dades!C991)</f>
        <v/>
      </c>
      <c r="F201" s="165">
        <f>(DSUM('1.1_Instalaciones fijas'!$E$14:$R$36,"emissions",'4.2_Resultados España'!AA$51:AA201)+DSUM('1.1_Instalaciones fijas'!$E$43:$L$58,"emissions",'4.2_Resultados España'!AA$51:AA201))-SUM(F$52:F200)</f>
        <v>0</v>
      </c>
      <c r="G201" s="165">
        <f>(DSUM('1.2_Vehículos y maquinaria'!$E$22:$S$44,"emissions",'4.2_Resultados España'!AA$51:AA201)+DSUM('1.2_Vehículos y maquinaria'!$E$50:$S$70,"emissions",'4.2_Resultados España'!AA$51:AA201)+DSUM('1.2_Vehículos y maquinaria'!$E$82:$S$92,"emissions",'4.2_Resultados España'!AA$51:AA201)+DSUM('1.2_Vehículos y maquinaria'!$E$99:$S$109,"emissions",'4.2_Resultados España'!AA$51:AA201))-SUM(G$52:G200)</f>
        <v>0</v>
      </c>
      <c r="H201" s="165">
        <f>(DSUM('1.4_Emisiones fugitivas'!$E$14:$O$36,"emissions",'4.2_Resultados España'!AA$51:AA201)+DSUM('1.4_Emisiones fugitivas'!$E$48:$N$58,"emissions",'4.2_Resultados España'!AA$51:AA201))-SUM(H$52:H200)</f>
        <v>0</v>
      </c>
      <c r="I201" s="605">
        <f>DSUM('1.3_Emisiones de proceso'!$E$17:$M$32,"emissions",'4.2_Resultados España'!AA$51:AA201)-SUM(I$52:I200)</f>
        <v>0</v>
      </c>
      <c r="J201" s="605"/>
      <c r="K201" s="606">
        <f t="shared" si="9"/>
        <v>0</v>
      </c>
      <c r="L201" s="606"/>
      <c r="M201" s="606"/>
      <c r="N201" s="165">
        <f>DSUM('2.2_Categoría 2 España'!$E$18:$J$40,"emissions",'4.2_Resultados España'!AA$51:AA201)-SUM(N$52:N200)</f>
        <v>0</v>
      </c>
      <c r="O201" s="165">
        <f>DSUM('2.2_Categoría 2 España'!$E$49:$K$69,"emissions",'4.2_Resultados España'!AA$51:AA201)-SUM(O$52:O200)</f>
        <v>0</v>
      </c>
      <c r="P201" s="165">
        <f>DSUM('2.2_Categoría 2 España'!$E$78:$J$98,"emissions",'4.2_Resultados España'!AA$51:AA201)-SUM(P$52:P200)</f>
        <v>0</v>
      </c>
      <c r="Q201" s="605">
        <f t="shared" si="10"/>
        <v>0</v>
      </c>
      <c r="R201" s="606"/>
      <c r="S201" s="606">
        <f t="shared" si="11"/>
        <v>0</v>
      </c>
      <c r="T201" s="606"/>
      <c r="U201" s="606"/>
      <c r="AA201" s="47" t="str">
        <f t="shared" si="8"/>
        <v>=</v>
      </c>
    </row>
    <row r="202" spans="1:27" x14ac:dyDescent="0.3">
      <c r="A202" s="108"/>
      <c r="E202" s="107" t="str">
        <f>IF(Dades!C992="","",Dades!C992)</f>
        <v/>
      </c>
      <c r="F202" s="165">
        <f>(DSUM('1.1_Instalaciones fijas'!$E$14:$R$36,"emissions",'4.2_Resultados España'!AA$51:AA202)+DSUM('1.1_Instalaciones fijas'!$E$43:$L$58,"emissions",'4.2_Resultados España'!AA$51:AA202))-SUM(F$52:F201)</f>
        <v>0</v>
      </c>
      <c r="G202" s="165">
        <f>(DSUM('1.2_Vehículos y maquinaria'!$E$22:$S$44,"emissions",'4.2_Resultados España'!AA$51:AA202)+DSUM('1.2_Vehículos y maquinaria'!$E$50:$S$70,"emissions",'4.2_Resultados España'!AA$51:AA202)+DSUM('1.2_Vehículos y maquinaria'!$E$82:$S$92,"emissions",'4.2_Resultados España'!AA$51:AA202)+DSUM('1.2_Vehículos y maquinaria'!$E$99:$S$109,"emissions",'4.2_Resultados España'!AA$51:AA202))-SUM(G$52:G201)</f>
        <v>0</v>
      </c>
      <c r="H202" s="165">
        <f>(DSUM('1.4_Emisiones fugitivas'!$E$14:$O$36,"emissions",'4.2_Resultados España'!AA$51:AA202)+DSUM('1.4_Emisiones fugitivas'!$E$48:$N$58,"emissions",'4.2_Resultados España'!AA$51:AA202))-SUM(H$52:H201)</f>
        <v>0</v>
      </c>
      <c r="I202" s="605">
        <f>DSUM('1.3_Emisiones de proceso'!$E$17:$M$32,"emissions",'4.2_Resultados España'!AA$51:AA202)-SUM(I$52:I201)</f>
        <v>0</v>
      </c>
      <c r="J202" s="605"/>
      <c r="K202" s="606">
        <f t="shared" si="9"/>
        <v>0</v>
      </c>
      <c r="L202" s="606"/>
      <c r="M202" s="606"/>
      <c r="N202" s="165">
        <f>DSUM('2.2_Categoría 2 España'!$E$18:$J$40,"emissions",'4.2_Resultados España'!AA$51:AA202)-SUM(N$52:N201)</f>
        <v>0</v>
      </c>
      <c r="O202" s="165">
        <f>DSUM('2.2_Categoría 2 España'!$E$49:$K$69,"emissions",'4.2_Resultados España'!AA$51:AA202)-SUM(O$52:O201)</f>
        <v>0</v>
      </c>
      <c r="P202" s="165">
        <f>DSUM('2.2_Categoría 2 España'!$E$78:$J$98,"emissions",'4.2_Resultados España'!AA$51:AA202)-SUM(P$52:P201)</f>
        <v>0</v>
      </c>
      <c r="Q202" s="605">
        <f t="shared" si="10"/>
        <v>0</v>
      </c>
      <c r="R202" s="606"/>
      <c r="S202" s="606">
        <f t="shared" si="11"/>
        <v>0</v>
      </c>
      <c r="T202" s="606"/>
      <c r="U202" s="606"/>
      <c r="AA202" s="47" t="str">
        <f t="shared" si="8"/>
        <v>=</v>
      </c>
    </row>
    <row r="203" spans="1:27" x14ac:dyDescent="0.3">
      <c r="A203" s="108"/>
      <c r="E203" s="107" t="str">
        <f>IF(Dades!C993="","",Dades!C993)</f>
        <v/>
      </c>
      <c r="F203" s="165">
        <f>(DSUM('1.1_Instalaciones fijas'!$E$14:$R$36,"emissions",'4.2_Resultados España'!AA$51:AA203)+DSUM('1.1_Instalaciones fijas'!$E$43:$L$58,"emissions",'4.2_Resultados España'!AA$51:AA203))-SUM(F$52:F202)</f>
        <v>0</v>
      </c>
      <c r="G203" s="165">
        <f>(DSUM('1.2_Vehículos y maquinaria'!$E$22:$S$44,"emissions",'4.2_Resultados España'!AA$51:AA203)+DSUM('1.2_Vehículos y maquinaria'!$E$50:$S$70,"emissions",'4.2_Resultados España'!AA$51:AA203)+DSUM('1.2_Vehículos y maquinaria'!$E$82:$S$92,"emissions",'4.2_Resultados España'!AA$51:AA203)+DSUM('1.2_Vehículos y maquinaria'!$E$99:$S$109,"emissions",'4.2_Resultados España'!AA$51:AA203))-SUM(G$52:G202)</f>
        <v>0</v>
      </c>
      <c r="H203" s="165">
        <f>(DSUM('1.4_Emisiones fugitivas'!$E$14:$O$36,"emissions",'4.2_Resultados España'!AA$51:AA203)+DSUM('1.4_Emisiones fugitivas'!$E$48:$N$58,"emissions",'4.2_Resultados España'!AA$51:AA203))-SUM(H$52:H202)</f>
        <v>0</v>
      </c>
      <c r="I203" s="605">
        <f>DSUM('1.3_Emisiones de proceso'!$E$17:$M$32,"emissions",'4.2_Resultados España'!AA$51:AA203)-SUM(I$52:I202)</f>
        <v>0</v>
      </c>
      <c r="J203" s="605"/>
      <c r="K203" s="606">
        <f t="shared" si="9"/>
        <v>0</v>
      </c>
      <c r="L203" s="606"/>
      <c r="M203" s="606"/>
      <c r="N203" s="165">
        <f>DSUM('2.2_Categoría 2 España'!$E$18:$J$40,"emissions",'4.2_Resultados España'!AA$51:AA203)-SUM(N$52:N202)</f>
        <v>0</v>
      </c>
      <c r="O203" s="165">
        <f>DSUM('2.2_Categoría 2 España'!$E$49:$K$69,"emissions",'4.2_Resultados España'!AA$51:AA203)-SUM(O$52:O202)</f>
        <v>0</v>
      </c>
      <c r="P203" s="165">
        <f>DSUM('2.2_Categoría 2 España'!$E$78:$J$98,"emissions",'4.2_Resultados España'!AA$51:AA203)-SUM(P$52:P202)</f>
        <v>0</v>
      </c>
      <c r="Q203" s="605">
        <f t="shared" si="10"/>
        <v>0</v>
      </c>
      <c r="R203" s="606"/>
      <c r="S203" s="606">
        <f t="shared" si="11"/>
        <v>0</v>
      </c>
      <c r="T203" s="606"/>
      <c r="U203" s="606"/>
      <c r="AA203" s="47" t="str">
        <f t="shared" si="8"/>
        <v>=</v>
      </c>
    </row>
    <row r="204" spans="1:27" x14ac:dyDescent="0.3">
      <c r="A204" s="108"/>
      <c r="E204" s="107" t="str">
        <f>IF(Dades!C994="","",Dades!C994)</f>
        <v/>
      </c>
      <c r="F204" s="165">
        <f>(DSUM('1.1_Instalaciones fijas'!$E$14:$R$36,"emissions",'4.2_Resultados España'!AA$51:AA204)+DSUM('1.1_Instalaciones fijas'!$E$43:$L$58,"emissions",'4.2_Resultados España'!AA$51:AA204))-SUM(F$52:F203)</f>
        <v>0</v>
      </c>
      <c r="G204" s="165">
        <f>(DSUM('1.2_Vehículos y maquinaria'!$E$22:$S$44,"emissions",'4.2_Resultados España'!AA$51:AA204)+DSUM('1.2_Vehículos y maquinaria'!$E$50:$S$70,"emissions",'4.2_Resultados España'!AA$51:AA204)+DSUM('1.2_Vehículos y maquinaria'!$E$82:$S$92,"emissions",'4.2_Resultados España'!AA$51:AA204)+DSUM('1.2_Vehículos y maquinaria'!$E$99:$S$109,"emissions",'4.2_Resultados España'!AA$51:AA204))-SUM(G$52:G203)</f>
        <v>0</v>
      </c>
      <c r="H204" s="165">
        <f>(DSUM('1.4_Emisiones fugitivas'!$E$14:$O$36,"emissions",'4.2_Resultados España'!AA$51:AA204)+DSUM('1.4_Emisiones fugitivas'!$E$48:$N$58,"emissions",'4.2_Resultados España'!AA$51:AA204))-SUM(H$52:H203)</f>
        <v>0</v>
      </c>
      <c r="I204" s="605">
        <f>DSUM('1.3_Emisiones de proceso'!$E$17:$M$32,"emissions",'4.2_Resultados España'!AA$51:AA204)-SUM(I$52:I203)</f>
        <v>0</v>
      </c>
      <c r="J204" s="605"/>
      <c r="K204" s="606">
        <f t="shared" si="9"/>
        <v>0</v>
      </c>
      <c r="L204" s="606"/>
      <c r="M204" s="606"/>
      <c r="N204" s="165">
        <f>DSUM('2.2_Categoría 2 España'!$E$18:$J$40,"emissions",'4.2_Resultados España'!AA$51:AA204)-SUM(N$52:N203)</f>
        <v>0</v>
      </c>
      <c r="O204" s="165">
        <f>DSUM('2.2_Categoría 2 España'!$E$49:$K$69,"emissions",'4.2_Resultados España'!AA$51:AA204)-SUM(O$52:O203)</f>
        <v>0</v>
      </c>
      <c r="P204" s="165">
        <f>DSUM('2.2_Categoría 2 España'!$E$78:$J$98,"emissions",'4.2_Resultados España'!AA$51:AA204)-SUM(P$52:P203)</f>
        <v>0</v>
      </c>
      <c r="Q204" s="605">
        <f t="shared" si="10"/>
        <v>0</v>
      </c>
      <c r="R204" s="606"/>
      <c r="S204" s="606">
        <f t="shared" si="11"/>
        <v>0</v>
      </c>
      <c r="T204" s="606"/>
      <c r="U204" s="606"/>
      <c r="AA204" s="47" t="str">
        <f t="shared" si="8"/>
        <v>=</v>
      </c>
    </row>
    <row r="205" spans="1:27" x14ac:dyDescent="0.3">
      <c r="A205" s="108"/>
      <c r="E205" s="107" t="str">
        <f>IF(Dades!C995="","",Dades!C995)</f>
        <v/>
      </c>
      <c r="F205" s="165">
        <f>(DSUM('1.1_Instalaciones fijas'!$E$14:$R$36,"emissions",'4.2_Resultados España'!AA$51:AA205)+DSUM('1.1_Instalaciones fijas'!$E$43:$L$58,"emissions",'4.2_Resultados España'!AA$51:AA205))-SUM(F$52:F204)</f>
        <v>0</v>
      </c>
      <c r="G205" s="165">
        <f>(DSUM('1.2_Vehículos y maquinaria'!$E$22:$S$44,"emissions",'4.2_Resultados España'!AA$51:AA205)+DSUM('1.2_Vehículos y maquinaria'!$E$50:$S$70,"emissions",'4.2_Resultados España'!AA$51:AA205)+DSUM('1.2_Vehículos y maquinaria'!$E$82:$S$92,"emissions",'4.2_Resultados España'!AA$51:AA205)+DSUM('1.2_Vehículos y maquinaria'!$E$99:$S$109,"emissions",'4.2_Resultados España'!AA$51:AA205))-SUM(G$52:G204)</f>
        <v>0</v>
      </c>
      <c r="H205" s="165">
        <f>(DSUM('1.4_Emisiones fugitivas'!$E$14:$O$36,"emissions",'4.2_Resultados España'!AA$51:AA205)+DSUM('1.4_Emisiones fugitivas'!$E$48:$N$58,"emissions",'4.2_Resultados España'!AA$51:AA205))-SUM(H$52:H204)</f>
        <v>0</v>
      </c>
      <c r="I205" s="605">
        <f>DSUM('1.3_Emisiones de proceso'!$E$17:$M$32,"emissions",'4.2_Resultados España'!AA$51:AA205)-SUM(I$52:I204)</f>
        <v>0</v>
      </c>
      <c r="J205" s="605"/>
      <c r="K205" s="606">
        <f t="shared" si="9"/>
        <v>0</v>
      </c>
      <c r="L205" s="606"/>
      <c r="M205" s="606"/>
      <c r="N205" s="165">
        <f>DSUM('2.2_Categoría 2 España'!$E$18:$J$40,"emissions",'4.2_Resultados España'!AA$51:AA205)-SUM(N$52:N204)</f>
        <v>0</v>
      </c>
      <c r="O205" s="165">
        <f>DSUM('2.2_Categoría 2 España'!$E$49:$K$69,"emissions",'4.2_Resultados España'!AA$51:AA205)-SUM(O$52:O204)</f>
        <v>0</v>
      </c>
      <c r="P205" s="165">
        <f>DSUM('2.2_Categoría 2 España'!$E$78:$J$98,"emissions",'4.2_Resultados España'!AA$51:AA205)-SUM(P$52:P204)</f>
        <v>0</v>
      </c>
      <c r="Q205" s="605">
        <f t="shared" si="10"/>
        <v>0</v>
      </c>
      <c r="R205" s="606"/>
      <c r="S205" s="606">
        <f t="shared" si="11"/>
        <v>0</v>
      </c>
      <c r="T205" s="606"/>
      <c r="U205" s="606"/>
      <c r="AA205" s="47" t="str">
        <f t="shared" si="8"/>
        <v>=</v>
      </c>
    </row>
    <row r="206" spans="1:27" x14ac:dyDescent="0.3">
      <c r="A206" s="108"/>
      <c r="E206" s="107" t="str">
        <f>IF(Dades!C996="","",Dades!C996)</f>
        <v/>
      </c>
      <c r="F206" s="165">
        <f>(DSUM('1.1_Instalaciones fijas'!$E$14:$R$36,"emissions",'4.2_Resultados España'!AA$51:AA206)+DSUM('1.1_Instalaciones fijas'!$E$43:$L$58,"emissions",'4.2_Resultados España'!AA$51:AA206))-SUM(F$52:F205)</f>
        <v>0</v>
      </c>
      <c r="G206" s="165">
        <f>(DSUM('1.2_Vehículos y maquinaria'!$E$22:$S$44,"emissions",'4.2_Resultados España'!AA$51:AA206)+DSUM('1.2_Vehículos y maquinaria'!$E$50:$S$70,"emissions",'4.2_Resultados España'!AA$51:AA206)+DSUM('1.2_Vehículos y maquinaria'!$E$82:$S$92,"emissions",'4.2_Resultados España'!AA$51:AA206)+DSUM('1.2_Vehículos y maquinaria'!$E$99:$S$109,"emissions",'4.2_Resultados España'!AA$51:AA206))-SUM(G$52:G205)</f>
        <v>0</v>
      </c>
      <c r="H206" s="165">
        <f>(DSUM('1.4_Emisiones fugitivas'!$E$14:$O$36,"emissions",'4.2_Resultados España'!AA$51:AA206)+DSUM('1.4_Emisiones fugitivas'!$E$48:$N$58,"emissions",'4.2_Resultados España'!AA$51:AA206))-SUM(H$52:H205)</f>
        <v>0</v>
      </c>
      <c r="I206" s="605">
        <f>DSUM('1.3_Emisiones de proceso'!$E$17:$M$32,"emissions",'4.2_Resultados España'!AA$51:AA206)-SUM(I$52:I205)</f>
        <v>0</v>
      </c>
      <c r="J206" s="605"/>
      <c r="K206" s="606">
        <f t="shared" si="9"/>
        <v>0</v>
      </c>
      <c r="L206" s="606"/>
      <c r="M206" s="606"/>
      <c r="N206" s="165">
        <f>DSUM('2.2_Categoría 2 España'!$E$18:$J$40,"emissions",'4.2_Resultados España'!AA$51:AA206)-SUM(N$52:N205)</f>
        <v>0</v>
      </c>
      <c r="O206" s="165">
        <f>DSUM('2.2_Categoría 2 España'!$E$49:$K$69,"emissions",'4.2_Resultados España'!AA$51:AA206)-SUM(O$52:O205)</f>
        <v>0</v>
      </c>
      <c r="P206" s="165">
        <f>DSUM('2.2_Categoría 2 España'!$E$78:$J$98,"emissions",'4.2_Resultados España'!AA$51:AA206)-SUM(P$52:P205)</f>
        <v>0</v>
      </c>
      <c r="Q206" s="605">
        <f t="shared" si="10"/>
        <v>0</v>
      </c>
      <c r="R206" s="606"/>
      <c r="S206" s="606">
        <f t="shared" si="11"/>
        <v>0</v>
      </c>
      <c r="T206" s="606"/>
      <c r="U206" s="606"/>
      <c r="AA206" s="47" t="str">
        <f t="shared" si="8"/>
        <v>=</v>
      </c>
    </row>
    <row r="207" spans="1:27" x14ac:dyDescent="0.3">
      <c r="A207" s="108"/>
      <c r="E207" s="107" t="str">
        <f>IF(Dades!C997="","",Dades!C997)</f>
        <v/>
      </c>
      <c r="F207" s="165">
        <f>(DSUM('1.1_Instalaciones fijas'!$E$14:$R$36,"emissions",'4.2_Resultados España'!AA$51:AA207)+DSUM('1.1_Instalaciones fijas'!$E$43:$L$58,"emissions",'4.2_Resultados España'!AA$51:AA207))-SUM(F$52:F206)</f>
        <v>0</v>
      </c>
      <c r="G207" s="165">
        <f>(DSUM('1.2_Vehículos y maquinaria'!$E$22:$S$44,"emissions",'4.2_Resultados España'!AA$51:AA207)+DSUM('1.2_Vehículos y maquinaria'!$E$50:$S$70,"emissions",'4.2_Resultados España'!AA$51:AA207)+DSUM('1.2_Vehículos y maquinaria'!$E$82:$S$92,"emissions",'4.2_Resultados España'!AA$51:AA207)+DSUM('1.2_Vehículos y maquinaria'!$E$99:$S$109,"emissions",'4.2_Resultados España'!AA$51:AA207))-SUM(G$52:G206)</f>
        <v>0</v>
      </c>
      <c r="H207" s="165">
        <f>(DSUM('1.4_Emisiones fugitivas'!$E$14:$O$36,"emissions",'4.2_Resultados España'!AA$51:AA207)+DSUM('1.4_Emisiones fugitivas'!$E$48:$N$58,"emissions",'4.2_Resultados España'!AA$51:AA207))-SUM(H$52:H206)</f>
        <v>0</v>
      </c>
      <c r="I207" s="605">
        <f>DSUM('1.3_Emisiones de proceso'!$E$17:$M$32,"emissions",'4.2_Resultados España'!AA$51:AA207)-SUM(I$52:I206)</f>
        <v>0</v>
      </c>
      <c r="J207" s="605"/>
      <c r="K207" s="606">
        <f t="shared" si="9"/>
        <v>0</v>
      </c>
      <c r="L207" s="606"/>
      <c r="M207" s="606"/>
      <c r="N207" s="165">
        <f>DSUM('2.2_Categoría 2 España'!$E$18:$J$40,"emissions",'4.2_Resultados España'!AA$51:AA207)-SUM(N$52:N206)</f>
        <v>0</v>
      </c>
      <c r="O207" s="165">
        <f>DSUM('2.2_Categoría 2 España'!$E$49:$K$69,"emissions",'4.2_Resultados España'!AA$51:AA207)-SUM(O$52:O206)</f>
        <v>0</v>
      </c>
      <c r="P207" s="165">
        <f>DSUM('2.2_Categoría 2 España'!$E$78:$J$98,"emissions",'4.2_Resultados España'!AA$51:AA207)-SUM(P$52:P206)</f>
        <v>0</v>
      </c>
      <c r="Q207" s="605">
        <f t="shared" si="10"/>
        <v>0</v>
      </c>
      <c r="R207" s="606"/>
      <c r="S207" s="606">
        <f t="shared" si="11"/>
        <v>0</v>
      </c>
      <c r="T207" s="606"/>
      <c r="U207" s="606"/>
      <c r="AA207" s="47" t="str">
        <f t="shared" si="8"/>
        <v>=</v>
      </c>
    </row>
    <row r="208" spans="1:27" x14ac:dyDescent="0.3">
      <c r="A208" s="108"/>
      <c r="E208" s="107" t="str">
        <f>IF(Dades!C998="","",Dades!C998)</f>
        <v/>
      </c>
      <c r="F208" s="165">
        <f>(DSUM('1.1_Instalaciones fijas'!$E$14:$R$36,"emissions",'4.2_Resultados España'!AA$51:AA208)+DSUM('1.1_Instalaciones fijas'!$E$43:$L$58,"emissions",'4.2_Resultados España'!AA$51:AA208))-SUM(F$52:F207)</f>
        <v>0</v>
      </c>
      <c r="G208" s="165">
        <f>(DSUM('1.2_Vehículos y maquinaria'!$E$22:$S$44,"emissions",'4.2_Resultados España'!AA$51:AA208)+DSUM('1.2_Vehículos y maquinaria'!$E$50:$S$70,"emissions",'4.2_Resultados España'!AA$51:AA208)+DSUM('1.2_Vehículos y maquinaria'!$E$82:$S$92,"emissions",'4.2_Resultados España'!AA$51:AA208)+DSUM('1.2_Vehículos y maquinaria'!$E$99:$S$109,"emissions",'4.2_Resultados España'!AA$51:AA208))-SUM(G$52:G207)</f>
        <v>0</v>
      </c>
      <c r="H208" s="165">
        <f>(DSUM('1.4_Emisiones fugitivas'!$E$14:$O$36,"emissions",'4.2_Resultados España'!AA$51:AA208)+DSUM('1.4_Emisiones fugitivas'!$E$48:$N$58,"emissions",'4.2_Resultados España'!AA$51:AA208))-SUM(H$52:H207)</f>
        <v>0</v>
      </c>
      <c r="I208" s="605">
        <f>DSUM('1.3_Emisiones de proceso'!$E$17:$M$32,"emissions",'4.2_Resultados España'!AA$51:AA208)-SUM(I$52:I207)</f>
        <v>0</v>
      </c>
      <c r="J208" s="605"/>
      <c r="K208" s="606">
        <f t="shared" si="9"/>
        <v>0</v>
      </c>
      <c r="L208" s="606"/>
      <c r="M208" s="606"/>
      <c r="N208" s="165">
        <f>DSUM('2.2_Categoría 2 España'!$E$18:$J$40,"emissions",'4.2_Resultados España'!AA$51:AA208)-SUM(N$52:N207)</f>
        <v>0</v>
      </c>
      <c r="O208" s="165">
        <f>DSUM('2.2_Categoría 2 España'!$E$49:$K$69,"emissions",'4.2_Resultados España'!AA$51:AA208)-SUM(O$52:O207)</f>
        <v>0</v>
      </c>
      <c r="P208" s="165">
        <f>DSUM('2.2_Categoría 2 España'!$E$78:$J$98,"emissions",'4.2_Resultados España'!AA$51:AA208)-SUM(P$52:P207)</f>
        <v>0</v>
      </c>
      <c r="Q208" s="605">
        <f t="shared" si="10"/>
        <v>0</v>
      </c>
      <c r="R208" s="606"/>
      <c r="S208" s="606">
        <f t="shared" si="11"/>
        <v>0</v>
      </c>
      <c r="T208" s="606"/>
      <c r="U208" s="606"/>
      <c r="AA208" s="47" t="str">
        <f t="shared" si="8"/>
        <v>=</v>
      </c>
    </row>
    <row r="209" spans="1:27" x14ac:dyDescent="0.3">
      <c r="A209" s="108"/>
      <c r="E209" s="107" t="str">
        <f>IF(Dades!C999="","",Dades!C999)</f>
        <v/>
      </c>
      <c r="F209" s="165">
        <f>(DSUM('1.1_Instalaciones fijas'!$E$14:$R$36,"emissions",'4.2_Resultados España'!AA$51:AA209)+DSUM('1.1_Instalaciones fijas'!$E$43:$L$58,"emissions",'4.2_Resultados España'!AA$51:AA209))-SUM(F$52:F208)</f>
        <v>0</v>
      </c>
      <c r="G209" s="165">
        <f>(DSUM('1.2_Vehículos y maquinaria'!$E$22:$S$44,"emissions",'4.2_Resultados España'!AA$51:AA209)+DSUM('1.2_Vehículos y maquinaria'!$E$50:$S$70,"emissions",'4.2_Resultados España'!AA$51:AA209)+DSUM('1.2_Vehículos y maquinaria'!$E$82:$S$92,"emissions",'4.2_Resultados España'!AA$51:AA209)+DSUM('1.2_Vehículos y maquinaria'!$E$99:$S$109,"emissions",'4.2_Resultados España'!AA$51:AA209))-SUM(G$52:G208)</f>
        <v>0</v>
      </c>
      <c r="H209" s="165">
        <f>(DSUM('1.4_Emisiones fugitivas'!$E$14:$O$36,"emissions",'4.2_Resultados España'!AA$51:AA209)+DSUM('1.4_Emisiones fugitivas'!$E$48:$N$58,"emissions",'4.2_Resultados España'!AA$51:AA209))-SUM(H$52:H208)</f>
        <v>0</v>
      </c>
      <c r="I209" s="605">
        <f>DSUM('1.3_Emisiones de proceso'!$E$17:$M$32,"emissions",'4.2_Resultados España'!AA$51:AA209)-SUM(I$52:I208)</f>
        <v>0</v>
      </c>
      <c r="J209" s="605"/>
      <c r="K209" s="606">
        <f t="shared" si="9"/>
        <v>0</v>
      </c>
      <c r="L209" s="606"/>
      <c r="M209" s="606"/>
      <c r="N209" s="165">
        <f>DSUM('2.2_Categoría 2 España'!$E$18:$J$40,"emissions",'4.2_Resultados España'!AA$51:AA209)-SUM(N$52:N208)</f>
        <v>0</v>
      </c>
      <c r="O209" s="165">
        <f>DSUM('2.2_Categoría 2 España'!$E$49:$K$69,"emissions",'4.2_Resultados España'!AA$51:AA209)-SUM(O$52:O208)</f>
        <v>0</v>
      </c>
      <c r="P209" s="165">
        <f>DSUM('2.2_Categoría 2 España'!$E$78:$J$98,"emissions",'4.2_Resultados España'!AA$51:AA209)-SUM(P$52:P208)</f>
        <v>0</v>
      </c>
      <c r="Q209" s="605">
        <f t="shared" si="10"/>
        <v>0</v>
      </c>
      <c r="R209" s="606"/>
      <c r="S209" s="606">
        <f t="shared" si="11"/>
        <v>0</v>
      </c>
      <c r="T209" s="606"/>
      <c r="U209" s="606"/>
      <c r="AA209" s="47" t="str">
        <f t="shared" si="8"/>
        <v>=</v>
      </c>
    </row>
    <row r="210" spans="1:27" x14ac:dyDescent="0.3">
      <c r="A210" s="108"/>
      <c r="E210" s="107" t="str">
        <f>IF(Dades!C1000="","",Dades!C1000)</f>
        <v/>
      </c>
      <c r="F210" s="165">
        <f>(DSUM('1.1_Instalaciones fijas'!$E$14:$R$36,"emissions",'4.2_Resultados España'!AA$51:AA210)+DSUM('1.1_Instalaciones fijas'!$E$43:$L$58,"emissions",'4.2_Resultados España'!AA$51:AA210))-SUM(F$52:F209)</f>
        <v>0</v>
      </c>
      <c r="G210" s="165">
        <f>(DSUM('1.2_Vehículos y maquinaria'!$E$22:$S$44,"emissions",'4.2_Resultados España'!AA$51:AA210)+DSUM('1.2_Vehículos y maquinaria'!$E$50:$S$70,"emissions",'4.2_Resultados España'!AA$51:AA210)+DSUM('1.2_Vehículos y maquinaria'!$E$82:$S$92,"emissions",'4.2_Resultados España'!AA$51:AA210)+DSUM('1.2_Vehículos y maquinaria'!$E$99:$S$109,"emissions",'4.2_Resultados España'!AA$51:AA210))-SUM(G$52:G209)</f>
        <v>0</v>
      </c>
      <c r="H210" s="165">
        <f>(DSUM('1.4_Emisiones fugitivas'!$E$14:$O$36,"emissions",'4.2_Resultados España'!AA$51:AA210)+DSUM('1.4_Emisiones fugitivas'!$E$48:$N$58,"emissions",'4.2_Resultados España'!AA$51:AA210))-SUM(H$52:H209)</f>
        <v>0</v>
      </c>
      <c r="I210" s="605">
        <f>DSUM('1.3_Emisiones de proceso'!$E$17:$M$32,"emissions",'4.2_Resultados España'!AA$51:AA210)-SUM(I$52:I209)</f>
        <v>0</v>
      </c>
      <c r="J210" s="605"/>
      <c r="K210" s="606">
        <f t="shared" si="9"/>
        <v>0</v>
      </c>
      <c r="L210" s="606"/>
      <c r="M210" s="606"/>
      <c r="N210" s="165">
        <f>DSUM('2.2_Categoría 2 España'!$E$18:$J$40,"emissions",'4.2_Resultados España'!AA$51:AA210)-SUM(N$52:N209)</f>
        <v>0</v>
      </c>
      <c r="O210" s="165">
        <f>DSUM('2.2_Categoría 2 España'!$E$49:$K$69,"emissions",'4.2_Resultados España'!AA$51:AA210)-SUM(O$52:O209)</f>
        <v>0</v>
      </c>
      <c r="P210" s="165">
        <f>DSUM('2.2_Categoría 2 España'!$E$78:$J$98,"emissions",'4.2_Resultados España'!AA$51:AA210)-SUM(P$52:P209)</f>
        <v>0</v>
      </c>
      <c r="Q210" s="605">
        <f t="shared" si="10"/>
        <v>0</v>
      </c>
      <c r="R210" s="606"/>
      <c r="S210" s="606">
        <f t="shared" si="11"/>
        <v>0</v>
      </c>
      <c r="T210" s="606"/>
      <c r="U210" s="606"/>
      <c r="AA210" s="47" t="str">
        <f t="shared" si="8"/>
        <v>=</v>
      </c>
    </row>
    <row r="211" spans="1:27" x14ac:dyDescent="0.3">
      <c r="A211" s="108"/>
      <c r="E211" s="107" t="str">
        <f>IF(Dades!C1001="","",Dades!C1001)</f>
        <v/>
      </c>
      <c r="F211" s="165">
        <f>(DSUM('1.1_Instalaciones fijas'!$E$14:$R$36,"emissions",'4.2_Resultados España'!AA$51:AA211)+DSUM('1.1_Instalaciones fijas'!$E$43:$L$58,"emissions",'4.2_Resultados España'!AA$51:AA211))-SUM(F$52:F210)</f>
        <v>0</v>
      </c>
      <c r="G211" s="165">
        <f>(DSUM('1.2_Vehículos y maquinaria'!$E$22:$S$44,"emissions",'4.2_Resultados España'!AA$51:AA211)+DSUM('1.2_Vehículos y maquinaria'!$E$50:$S$70,"emissions",'4.2_Resultados España'!AA$51:AA211)+DSUM('1.2_Vehículos y maquinaria'!$E$82:$S$92,"emissions",'4.2_Resultados España'!AA$51:AA211)+DSUM('1.2_Vehículos y maquinaria'!$E$99:$S$109,"emissions",'4.2_Resultados España'!AA$51:AA211))-SUM(G$52:G210)</f>
        <v>0</v>
      </c>
      <c r="H211" s="165">
        <f>(DSUM('1.4_Emisiones fugitivas'!$E$14:$O$36,"emissions",'4.2_Resultados España'!AA$51:AA211)+DSUM('1.4_Emisiones fugitivas'!$E$48:$N$58,"emissions",'4.2_Resultados España'!AA$51:AA211))-SUM(H$52:H210)</f>
        <v>0</v>
      </c>
      <c r="I211" s="605">
        <f>DSUM('1.3_Emisiones de proceso'!$E$17:$M$32,"emissions",'4.2_Resultados España'!AA$51:AA211)-SUM(I$52:I210)</f>
        <v>0</v>
      </c>
      <c r="J211" s="605"/>
      <c r="K211" s="606">
        <f t="shared" si="9"/>
        <v>0</v>
      </c>
      <c r="L211" s="606"/>
      <c r="M211" s="606"/>
      <c r="N211" s="165">
        <f>DSUM('2.2_Categoría 2 España'!$E$18:$J$40,"emissions",'4.2_Resultados España'!AA$51:AA211)-SUM(N$52:N210)</f>
        <v>0</v>
      </c>
      <c r="O211" s="165">
        <f>DSUM('2.2_Categoría 2 España'!$E$49:$K$69,"emissions",'4.2_Resultados España'!AA$51:AA211)-SUM(O$52:O210)</f>
        <v>0</v>
      </c>
      <c r="P211" s="165">
        <f>DSUM('2.2_Categoría 2 España'!$E$78:$J$98,"emissions",'4.2_Resultados España'!AA$51:AA211)-SUM(P$52:P210)</f>
        <v>0</v>
      </c>
      <c r="Q211" s="605">
        <f t="shared" si="10"/>
        <v>0</v>
      </c>
      <c r="R211" s="606"/>
      <c r="S211" s="606">
        <f t="shared" si="11"/>
        <v>0</v>
      </c>
      <c r="T211" s="606"/>
      <c r="U211" s="606"/>
      <c r="AA211" s="47" t="str">
        <f t="shared" si="8"/>
        <v>=</v>
      </c>
    </row>
    <row r="212" spans="1:27" x14ac:dyDescent="0.3">
      <c r="A212" s="108"/>
      <c r="E212" s="107" t="str">
        <f>IF(Dades!C1002="","",Dades!C1002)</f>
        <v/>
      </c>
      <c r="F212" s="165">
        <f>(DSUM('1.1_Instalaciones fijas'!$E$14:$R$36,"emissions",'4.2_Resultados España'!AA$51:AA212)+DSUM('1.1_Instalaciones fijas'!$E$43:$L$58,"emissions",'4.2_Resultados España'!AA$51:AA212))-SUM(F$52:F211)</f>
        <v>0</v>
      </c>
      <c r="G212" s="165">
        <f>(DSUM('1.2_Vehículos y maquinaria'!$E$22:$S$44,"emissions",'4.2_Resultados España'!AA$51:AA212)+DSUM('1.2_Vehículos y maquinaria'!$E$50:$S$70,"emissions",'4.2_Resultados España'!AA$51:AA212)+DSUM('1.2_Vehículos y maquinaria'!$E$82:$S$92,"emissions",'4.2_Resultados España'!AA$51:AA212)+DSUM('1.2_Vehículos y maquinaria'!$E$99:$S$109,"emissions",'4.2_Resultados España'!AA$51:AA212))-SUM(G$52:G211)</f>
        <v>0</v>
      </c>
      <c r="H212" s="165">
        <f>(DSUM('1.4_Emisiones fugitivas'!$E$14:$O$36,"emissions",'4.2_Resultados España'!AA$51:AA212)+DSUM('1.4_Emisiones fugitivas'!$E$48:$N$58,"emissions",'4.2_Resultados España'!AA$51:AA212))-SUM(H$52:H211)</f>
        <v>0</v>
      </c>
      <c r="I212" s="605">
        <f>DSUM('1.3_Emisiones de proceso'!$E$17:$M$32,"emissions",'4.2_Resultados España'!AA$51:AA212)-SUM(I$52:I211)</f>
        <v>0</v>
      </c>
      <c r="J212" s="605"/>
      <c r="K212" s="606">
        <f t="shared" si="9"/>
        <v>0</v>
      </c>
      <c r="L212" s="606"/>
      <c r="M212" s="606"/>
      <c r="N212" s="165">
        <f>DSUM('2.2_Categoría 2 España'!$E$18:$J$40,"emissions",'4.2_Resultados España'!AA$51:AA212)-SUM(N$52:N211)</f>
        <v>0</v>
      </c>
      <c r="O212" s="165">
        <f>DSUM('2.2_Categoría 2 España'!$E$49:$K$69,"emissions",'4.2_Resultados España'!AA$51:AA212)-SUM(O$52:O211)</f>
        <v>0</v>
      </c>
      <c r="P212" s="165">
        <f>DSUM('2.2_Categoría 2 España'!$E$78:$J$98,"emissions",'4.2_Resultados España'!AA$51:AA212)-SUM(P$52:P211)</f>
        <v>0</v>
      </c>
      <c r="Q212" s="605">
        <f t="shared" si="10"/>
        <v>0</v>
      </c>
      <c r="R212" s="606"/>
      <c r="S212" s="606">
        <f t="shared" si="11"/>
        <v>0</v>
      </c>
      <c r="T212" s="606"/>
      <c r="U212" s="606"/>
      <c r="AA212" s="47" t="str">
        <f t="shared" si="8"/>
        <v>=</v>
      </c>
    </row>
    <row r="213" spans="1:27" x14ac:dyDescent="0.3">
      <c r="A213" s="108"/>
      <c r="E213" s="107" t="str">
        <f>IF(Dades!C1003="","",Dades!C1003)</f>
        <v/>
      </c>
      <c r="F213" s="165">
        <f>(DSUM('1.1_Instalaciones fijas'!$E$14:$R$36,"emissions",'4.2_Resultados España'!AA$51:AA213)+DSUM('1.1_Instalaciones fijas'!$E$43:$L$58,"emissions",'4.2_Resultados España'!AA$51:AA213))-SUM(F$52:F212)</f>
        <v>0</v>
      </c>
      <c r="G213" s="165">
        <f>(DSUM('1.2_Vehículos y maquinaria'!$E$22:$S$44,"emissions",'4.2_Resultados España'!AA$51:AA213)+DSUM('1.2_Vehículos y maquinaria'!$E$50:$S$70,"emissions",'4.2_Resultados España'!AA$51:AA213)+DSUM('1.2_Vehículos y maquinaria'!$E$82:$S$92,"emissions",'4.2_Resultados España'!AA$51:AA213)+DSUM('1.2_Vehículos y maquinaria'!$E$99:$S$109,"emissions",'4.2_Resultados España'!AA$51:AA213))-SUM(G$52:G212)</f>
        <v>0</v>
      </c>
      <c r="H213" s="165">
        <f>(DSUM('1.4_Emisiones fugitivas'!$E$14:$O$36,"emissions",'4.2_Resultados España'!AA$51:AA213)+DSUM('1.4_Emisiones fugitivas'!$E$48:$N$58,"emissions",'4.2_Resultados España'!AA$51:AA213))-SUM(H$52:H212)</f>
        <v>0</v>
      </c>
      <c r="I213" s="605">
        <f>DSUM('1.3_Emisiones de proceso'!$E$17:$M$32,"emissions",'4.2_Resultados España'!AA$51:AA213)-SUM(I$52:I212)</f>
        <v>0</v>
      </c>
      <c r="J213" s="605"/>
      <c r="K213" s="606">
        <f t="shared" si="9"/>
        <v>0</v>
      </c>
      <c r="L213" s="606"/>
      <c r="M213" s="606"/>
      <c r="N213" s="165">
        <f>DSUM('2.2_Categoría 2 España'!$E$18:$J$40,"emissions",'4.2_Resultados España'!AA$51:AA213)-SUM(N$52:N212)</f>
        <v>0</v>
      </c>
      <c r="O213" s="165">
        <f>DSUM('2.2_Categoría 2 España'!$E$49:$K$69,"emissions",'4.2_Resultados España'!AA$51:AA213)-SUM(O$52:O212)</f>
        <v>0</v>
      </c>
      <c r="P213" s="165">
        <f>DSUM('2.2_Categoría 2 España'!$E$78:$J$98,"emissions",'4.2_Resultados España'!AA$51:AA213)-SUM(P$52:P212)</f>
        <v>0</v>
      </c>
      <c r="Q213" s="605">
        <f t="shared" si="10"/>
        <v>0</v>
      </c>
      <c r="R213" s="606"/>
      <c r="S213" s="606">
        <f t="shared" si="11"/>
        <v>0</v>
      </c>
      <c r="T213" s="606"/>
      <c r="U213" s="606"/>
      <c r="AA213" s="47" t="str">
        <f t="shared" si="8"/>
        <v>=</v>
      </c>
    </row>
    <row r="214" spans="1:27" x14ac:dyDescent="0.3">
      <c r="A214" s="108"/>
      <c r="E214" s="107" t="str">
        <f>IF(Dades!C1004="","",Dades!C1004)</f>
        <v/>
      </c>
      <c r="F214" s="165">
        <f>(DSUM('1.1_Instalaciones fijas'!$E$14:$R$36,"emissions",'4.2_Resultados España'!AA$51:AA214)+DSUM('1.1_Instalaciones fijas'!$E$43:$L$58,"emissions",'4.2_Resultados España'!AA$51:AA214))-SUM(F$52:F213)</f>
        <v>0</v>
      </c>
      <c r="G214" s="165">
        <f>(DSUM('1.2_Vehículos y maquinaria'!$E$22:$S$44,"emissions",'4.2_Resultados España'!AA$51:AA214)+DSUM('1.2_Vehículos y maquinaria'!$E$50:$S$70,"emissions",'4.2_Resultados España'!AA$51:AA214)+DSUM('1.2_Vehículos y maquinaria'!$E$82:$S$92,"emissions",'4.2_Resultados España'!AA$51:AA214)+DSUM('1.2_Vehículos y maquinaria'!$E$99:$S$109,"emissions",'4.2_Resultados España'!AA$51:AA214))-SUM(G$52:G213)</f>
        <v>0</v>
      </c>
      <c r="H214" s="165">
        <f>(DSUM('1.4_Emisiones fugitivas'!$E$14:$O$36,"emissions",'4.2_Resultados España'!AA$51:AA214)+DSUM('1.4_Emisiones fugitivas'!$E$48:$N$58,"emissions",'4.2_Resultados España'!AA$51:AA214))-SUM(H$52:H213)</f>
        <v>0</v>
      </c>
      <c r="I214" s="605">
        <f>DSUM('1.3_Emisiones de proceso'!$E$17:$M$32,"emissions",'4.2_Resultados España'!AA$51:AA214)-SUM(I$52:I213)</f>
        <v>0</v>
      </c>
      <c r="J214" s="605"/>
      <c r="K214" s="606">
        <f t="shared" si="9"/>
        <v>0</v>
      </c>
      <c r="L214" s="606"/>
      <c r="M214" s="606"/>
      <c r="N214" s="165">
        <f>DSUM('2.2_Categoría 2 España'!$E$18:$J$40,"emissions",'4.2_Resultados España'!AA$51:AA214)-SUM(N$52:N213)</f>
        <v>0</v>
      </c>
      <c r="O214" s="165">
        <f>DSUM('2.2_Categoría 2 España'!$E$49:$K$69,"emissions",'4.2_Resultados España'!AA$51:AA214)-SUM(O$52:O213)</f>
        <v>0</v>
      </c>
      <c r="P214" s="165">
        <f>DSUM('2.2_Categoría 2 España'!$E$78:$J$98,"emissions",'4.2_Resultados España'!AA$51:AA214)-SUM(P$52:P213)</f>
        <v>0</v>
      </c>
      <c r="Q214" s="605">
        <f t="shared" si="10"/>
        <v>0</v>
      </c>
      <c r="R214" s="606"/>
      <c r="S214" s="606">
        <f t="shared" si="11"/>
        <v>0</v>
      </c>
      <c r="T214" s="606"/>
      <c r="U214" s="606"/>
      <c r="AA214" s="47" t="str">
        <f t="shared" si="8"/>
        <v>=</v>
      </c>
    </row>
    <row r="215" spans="1:27" x14ac:dyDescent="0.3">
      <c r="A215" s="108"/>
      <c r="E215" s="107" t="str">
        <f>IF(Dades!C1005="","",Dades!C1005)</f>
        <v/>
      </c>
      <c r="F215" s="165">
        <f>(DSUM('1.1_Instalaciones fijas'!$E$14:$R$36,"emissions",'4.2_Resultados España'!AA$51:AA215)+DSUM('1.1_Instalaciones fijas'!$E$43:$L$58,"emissions",'4.2_Resultados España'!AA$51:AA215))-SUM(F$52:F214)</f>
        <v>0</v>
      </c>
      <c r="G215" s="165">
        <f>(DSUM('1.2_Vehículos y maquinaria'!$E$22:$S$44,"emissions",'4.2_Resultados España'!AA$51:AA215)+DSUM('1.2_Vehículos y maquinaria'!$E$50:$S$70,"emissions",'4.2_Resultados España'!AA$51:AA215)+DSUM('1.2_Vehículos y maquinaria'!$E$82:$S$92,"emissions",'4.2_Resultados España'!AA$51:AA215)+DSUM('1.2_Vehículos y maquinaria'!$E$99:$S$109,"emissions",'4.2_Resultados España'!AA$51:AA215))-SUM(G$52:G214)</f>
        <v>0</v>
      </c>
      <c r="H215" s="165">
        <f>(DSUM('1.4_Emisiones fugitivas'!$E$14:$O$36,"emissions",'4.2_Resultados España'!AA$51:AA215)+DSUM('1.4_Emisiones fugitivas'!$E$48:$N$58,"emissions",'4.2_Resultados España'!AA$51:AA215))-SUM(H$52:H214)</f>
        <v>0</v>
      </c>
      <c r="I215" s="605">
        <f>DSUM('1.3_Emisiones de proceso'!$E$17:$M$32,"emissions",'4.2_Resultados España'!AA$51:AA215)-SUM(I$52:I214)</f>
        <v>0</v>
      </c>
      <c r="J215" s="605"/>
      <c r="K215" s="606">
        <f t="shared" si="9"/>
        <v>0</v>
      </c>
      <c r="L215" s="606"/>
      <c r="M215" s="606"/>
      <c r="N215" s="165">
        <f>DSUM('2.2_Categoría 2 España'!$E$18:$J$40,"emissions",'4.2_Resultados España'!AA$51:AA215)-SUM(N$52:N214)</f>
        <v>0</v>
      </c>
      <c r="O215" s="165">
        <f>DSUM('2.2_Categoría 2 España'!$E$49:$K$69,"emissions",'4.2_Resultados España'!AA$51:AA215)-SUM(O$52:O214)</f>
        <v>0</v>
      </c>
      <c r="P215" s="165">
        <f>DSUM('2.2_Categoría 2 España'!$E$78:$J$98,"emissions",'4.2_Resultados España'!AA$51:AA215)-SUM(P$52:P214)</f>
        <v>0</v>
      </c>
      <c r="Q215" s="605">
        <f t="shared" si="10"/>
        <v>0</v>
      </c>
      <c r="R215" s="606"/>
      <c r="S215" s="606">
        <f t="shared" si="11"/>
        <v>0</v>
      </c>
      <c r="T215" s="606"/>
      <c r="U215" s="606"/>
      <c r="AA215" s="47" t="str">
        <f t="shared" si="8"/>
        <v>=</v>
      </c>
    </row>
    <row r="216" spans="1:27" x14ac:dyDescent="0.3">
      <c r="A216" s="108"/>
      <c r="E216" s="107" t="str">
        <f>IF(Dades!C1006="","",Dades!C1006)</f>
        <v/>
      </c>
      <c r="F216" s="165">
        <f>(DSUM('1.1_Instalaciones fijas'!$E$14:$R$36,"emissions",'4.2_Resultados España'!AA$51:AA216)+DSUM('1.1_Instalaciones fijas'!$E$43:$L$58,"emissions",'4.2_Resultados España'!AA$51:AA216))-SUM(F$52:F215)</f>
        <v>0</v>
      </c>
      <c r="G216" s="165">
        <f>(DSUM('1.2_Vehículos y maquinaria'!$E$22:$S$44,"emissions",'4.2_Resultados España'!AA$51:AA216)+DSUM('1.2_Vehículos y maquinaria'!$E$50:$S$70,"emissions",'4.2_Resultados España'!AA$51:AA216)+DSUM('1.2_Vehículos y maquinaria'!$E$82:$S$92,"emissions",'4.2_Resultados España'!AA$51:AA216)+DSUM('1.2_Vehículos y maquinaria'!$E$99:$S$109,"emissions",'4.2_Resultados España'!AA$51:AA216))-SUM(G$52:G215)</f>
        <v>0</v>
      </c>
      <c r="H216" s="165">
        <f>(DSUM('1.4_Emisiones fugitivas'!$E$14:$O$36,"emissions",'4.2_Resultados España'!AA$51:AA216)+DSUM('1.4_Emisiones fugitivas'!$E$48:$N$58,"emissions",'4.2_Resultados España'!AA$51:AA216))-SUM(H$52:H215)</f>
        <v>0</v>
      </c>
      <c r="I216" s="605">
        <f>DSUM('1.3_Emisiones de proceso'!$E$17:$M$32,"emissions",'4.2_Resultados España'!AA$51:AA216)-SUM(I$52:I215)</f>
        <v>0</v>
      </c>
      <c r="J216" s="605"/>
      <c r="K216" s="606">
        <f t="shared" si="9"/>
        <v>0</v>
      </c>
      <c r="L216" s="606"/>
      <c r="M216" s="606"/>
      <c r="N216" s="165">
        <f>DSUM('2.2_Categoría 2 España'!$E$18:$J$40,"emissions",'4.2_Resultados España'!AA$51:AA216)-SUM(N$52:N215)</f>
        <v>0</v>
      </c>
      <c r="O216" s="165">
        <f>DSUM('2.2_Categoría 2 España'!$E$49:$K$69,"emissions",'4.2_Resultados España'!AA$51:AA216)-SUM(O$52:O215)</f>
        <v>0</v>
      </c>
      <c r="P216" s="165">
        <f>DSUM('2.2_Categoría 2 España'!$E$78:$J$98,"emissions",'4.2_Resultados España'!AA$51:AA216)-SUM(P$52:P215)</f>
        <v>0</v>
      </c>
      <c r="Q216" s="605">
        <f t="shared" si="10"/>
        <v>0</v>
      </c>
      <c r="R216" s="606"/>
      <c r="S216" s="606">
        <f t="shared" si="11"/>
        <v>0</v>
      </c>
      <c r="T216" s="606"/>
      <c r="U216" s="606"/>
      <c r="AA216" s="47" t="str">
        <f t="shared" si="8"/>
        <v>=</v>
      </c>
    </row>
    <row r="217" spans="1:27" x14ac:dyDescent="0.3">
      <c r="A217" s="108"/>
      <c r="E217" s="107" t="str">
        <f>IF(Dades!C1007="","",Dades!C1007)</f>
        <v/>
      </c>
      <c r="F217" s="165">
        <f>(DSUM('1.1_Instalaciones fijas'!$E$14:$R$36,"emissions",'4.2_Resultados España'!AA$51:AA217)+DSUM('1.1_Instalaciones fijas'!$E$43:$L$58,"emissions",'4.2_Resultados España'!AA$51:AA217))-SUM(F$52:F216)</f>
        <v>0</v>
      </c>
      <c r="G217" s="165">
        <f>(DSUM('1.2_Vehículos y maquinaria'!$E$22:$S$44,"emissions",'4.2_Resultados España'!AA$51:AA217)+DSUM('1.2_Vehículos y maquinaria'!$E$50:$S$70,"emissions",'4.2_Resultados España'!AA$51:AA217)+DSUM('1.2_Vehículos y maquinaria'!$E$82:$S$92,"emissions",'4.2_Resultados España'!AA$51:AA217)+DSUM('1.2_Vehículos y maquinaria'!$E$99:$S$109,"emissions",'4.2_Resultados España'!AA$51:AA217))-SUM(G$52:G216)</f>
        <v>0</v>
      </c>
      <c r="H217" s="165">
        <f>(DSUM('1.4_Emisiones fugitivas'!$E$14:$O$36,"emissions",'4.2_Resultados España'!AA$51:AA217)+DSUM('1.4_Emisiones fugitivas'!$E$48:$N$58,"emissions",'4.2_Resultados España'!AA$51:AA217))-SUM(H$52:H216)</f>
        <v>0</v>
      </c>
      <c r="I217" s="605">
        <f>DSUM('1.3_Emisiones de proceso'!$E$17:$M$32,"emissions",'4.2_Resultados España'!AA$51:AA217)-SUM(I$52:I216)</f>
        <v>0</v>
      </c>
      <c r="J217" s="605"/>
      <c r="K217" s="606">
        <f t="shared" si="9"/>
        <v>0</v>
      </c>
      <c r="L217" s="606"/>
      <c r="M217" s="606"/>
      <c r="N217" s="165">
        <f>DSUM('2.2_Categoría 2 España'!$E$18:$J$40,"emissions",'4.2_Resultados España'!AA$51:AA217)-SUM(N$52:N216)</f>
        <v>0</v>
      </c>
      <c r="O217" s="165">
        <f>DSUM('2.2_Categoría 2 España'!$E$49:$K$69,"emissions",'4.2_Resultados España'!AA$51:AA217)-SUM(O$52:O216)</f>
        <v>0</v>
      </c>
      <c r="P217" s="165">
        <f>DSUM('2.2_Categoría 2 España'!$E$78:$J$98,"emissions",'4.2_Resultados España'!AA$51:AA217)-SUM(P$52:P216)</f>
        <v>0</v>
      </c>
      <c r="Q217" s="605">
        <f t="shared" si="10"/>
        <v>0</v>
      </c>
      <c r="R217" s="606"/>
      <c r="S217" s="606">
        <f t="shared" si="11"/>
        <v>0</v>
      </c>
      <c r="T217" s="606"/>
      <c r="U217" s="606"/>
      <c r="AA217" s="47" t="str">
        <f t="shared" si="8"/>
        <v>=</v>
      </c>
    </row>
    <row r="218" spans="1:27" x14ac:dyDescent="0.3">
      <c r="A218" s="108"/>
      <c r="E218" s="107" t="str">
        <f>IF(Dades!C1008="","",Dades!C1008)</f>
        <v/>
      </c>
      <c r="F218" s="165">
        <f>(DSUM('1.1_Instalaciones fijas'!$E$14:$R$36,"emissions",'4.2_Resultados España'!AA$51:AA218)+DSUM('1.1_Instalaciones fijas'!$E$43:$L$58,"emissions",'4.2_Resultados España'!AA$51:AA218))-SUM(F$52:F217)</f>
        <v>0</v>
      </c>
      <c r="G218" s="165">
        <f>(DSUM('1.2_Vehículos y maquinaria'!$E$22:$S$44,"emissions",'4.2_Resultados España'!AA$51:AA218)+DSUM('1.2_Vehículos y maquinaria'!$E$50:$S$70,"emissions",'4.2_Resultados España'!AA$51:AA218)+DSUM('1.2_Vehículos y maquinaria'!$E$82:$S$92,"emissions",'4.2_Resultados España'!AA$51:AA218)+DSUM('1.2_Vehículos y maquinaria'!$E$99:$S$109,"emissions",'4.2_Resultados España'!AA$51:AA218))-SUM(G$52:G217)</f>
        <v>0</v>
      </c>
      <c r="H218" s="165">
        <f>(DSUM('1.4_Emisiones fugitivas'!$E$14:$O$36,"emissions",'4.2_Resultados España'!AA$51:AA218)+DSUM('1.4_Emisiones fugitivas'!$E$48:$N$58,"emissions",'4.2_Resultados España'!AA$51:AA218))-SUM(H$52:H217)</f>
        <v>0</v>
      </c>
      <c r="I218" s="605">
        <f>DSUM('1.3_Emisiones de proceso'!$E$17:$M$32,"emissions",'4.2_Resultados España'!AA$51:AA218)-SUM(I$52:I217)</f>
        <v>0</v>
      </c>
      <c r="J218" s="605"/>
      <c r="K218" s="606">
        <f t="shared" si="9"/>
        <v>0</v>
      </c>
      <c r="L218" s="606"/>
      <c r="M218" s="606"/>
      <c r="N218" s="165">
        <f>DSUM('2.2_Categoría 2 España'!$E$18:$J$40,"emissions",'4.2_Resultados España'!AA$51:AA218)-SUM(N$52:N217)</f>
        <v>0</v>
      </c>
      <c r="O218" s="165">
        <f>DSUM('2.2_Categoría 2 España'!$E$49:$K$69,"emissions",'4.2_Resultados España'!AA$51:AA218)-SUM(O$52:O217)</f>
        <v>0</v>
      </c>
      <c r="P218" s="165">
        <f>DSUM('2.2_Categoría 2 España'!$E$78:$J$98,"emissions",'4.2_Resultados España'!AA$51:AA218)-SUM(P$52:P217)</f>
        <v>0</v>
      </c>
      <c r="Q218" s="605">
        <f t="shared" si="10"/>
        <v>0</v>
      </c>
      <c r="R218" s="606"/>
      <c r="S218" s="606">
        <f t="shared" si="11"/>
        <v>0</v>
      </c>
      <c r="T218" s="606"/>
      <c r="U218" s="606"/>
      <c r="AA218" s="47" t="str">
        <f t="shared" si="8"/>
        <v>=</v>
      </c>
    </row>
    <row r="219" spans="1:27" x14ac:dyDescent="0.3">
      <c r="A219" s="108"/>
      <c r="E219" s="107" t="str">
        <f>IF(Dades!C1009="","",Dades!C1009)</f>
        <v/>
      </c>
      <c r="F219" s="165">
        <f>(DSUM('1.1_Instalaciones fijas'!$E$14:$R$36,"emissions",'4.2_Resultados España'!AA$51:AA219)+DSUM('1.1_Instalaciones fijas'!$E$43:$L$58,"emissions",'4.2_Resultados España'!AA$51:AA219))-SUM(F$52:F218)</f>
        <v>0</v>
      </c>
      <c r="G219" s="165">
        <f>(DSUM('1.2_Vehículos y maquinaria'!$E$22:$S$44,"emissions",'4.2_Resultados España'!AA$51:AA219)+DSUM('1.2_Vehículos y maquinaria'!$E$50:$S$70,"emissions",'4.2_Resultados España'!AA$51:AA219)+DSUM('1.2_Vehículos y maquinaria'!$E$82:$S$92,"emissions",'4.2_Resultados España'!AA$51:AA219)+DSUM('1.2_Vehículos y maquinaria'!$E$99:$S$109,"emissions",'4.2_Resultados España'!AA$51:AA219))-SUM(G$52:G218)</f>
        <v>0</v>
      </c>
      <c r="H219" s="165">
        <f>(DSUM('1.4_Emisiones fugitivas'!$E$14:$O$36,"emissions",'4.2_Resultados España'!AA$51:AA219)+DSUM('1.4_Emisiones fugitivas'!$E$48:$N$58,"emissions",'4.2_Resultados España'!AA$51:AA219))-SUM(H$52:H218)</f>
        <v>0</v>
      </c>
      <c r="I219" s="605">
        <f>DSUM('1.3_Emisiones de proceso'!$E$17:$M$32,"emissions",'4.2_Resultados España'!AA$51:AA219)-SUM(I$52:I218)</f>
        <v>0</v>
      </c>
      <c r="J219" s="605"/>
      <c r="K219" s="606">
        <f t="shared" si="9"/>
        <v>0</v>
      </c>
      <c r="L219" s="606"/>
      <c r="M219" s="606"/>
      <c r="N219" s="165">
        <f>DSUM('2.2_Categoría 2 España'!$E$18:$J$40,"emissions",'4.2_Resultados España'!AA$51:AA219)-SUM(N$52:N218)</f>
        <v>0</v>
      </c>
      <c r="O219" s="165">
        <f>DSUM('2.2_Categoría 2 España'!$E$49:$K$69,"emissions",'4.2_Resultados España'!AA$51:AA219)-SUM(O$52:O218)</f>
        <v>0</v>
      </c>
      <c r="P219" s="165">
        <f>DSUM('2.2_Categoría 2 España'!$E$78:$J$98,"emissions",'4.2_Resultados España'!AA$51:AA219)-SUM(P$52:P218)</f>
        <v>0</v>
      </c>
      <c r="Q219" s="605">
        <f t="shared" si="10"/>
        <v>0</v>
      </c>
      <c r="R219" s="606"/>
      <c r="S219" s="606">
        <f t="shared" si="11"/>
        <v>0</v>
      </c>
      <c r="T219" s="606"/>
      <c r="U219" s="606"/>
      <c r="AA219" s="47" t="str">
        <f t="shared" si="8"/>
        <v>=</v>
      </c>
    </row>
    <row r="220" spans="1:27" x14ac:dyDescent="0.3">
      <c r="A220" s="108"/>
      <c r="E220" s="107" t="str">
        <f>IF(Dades!C1010="","",Dades!C1010)</f>
        <v/>
      </c>
      <c r="F220" s="165">
        <f>(DSUM('1.1_Instalaciones fijas'!$E$14:$R$36,"emissions",'4.2_Resultados España'!AA$51:AA220)+DSUM('1.1_Instalaciones fijas'!$E$43:$L$58,"emissions",'4.2_Resultados España'!AA$51:AA220))-SUM(F$52:F219)</f>
        <v>0</v>
      </c>
      <c r="G220" s="165">
        <f>(DSUM('1.2_Vehículos y maquinaria'!$E$22:$S$44,"emissions",'4.2_Resultados España'!AA$51:AA220)+DSUM('1.2_Vehículos y maquinaria'!$E$50:$S$70,"emissions",'4.2_Resultados España'!AA$51:AA220)+DSUM('1.2_Vehículos y maquinaria'!$E$82:$S$92,"emissions",'4.2_Resultados España'!AA$51:AA220)+DSUM('1.2_Vehículos y maquinaria'!$E$99:$S$109,"emissions",'4.2_Resultados España'!AA$51:AA220))-SUM(G$52:G219)</f>
        <v>0</v>
      </c>
      <c r="H220" s="165">
        <f>(DSUM('1.4_Emisiones fugitivas'!$E$14:$O$36,"emissions",'4.2_Resultados España'!AA$51:AA220)+DSUM('1.4_Emisiones fugitivas'!$E$48:$N$58,"emissions",'4.2_Resultados España'!AA$51:AA220))-SUM(H$52:H219)</f>
        <v>0</v>
      </c>
      <c r="I220" s="605">
        <f>DSUM('1.3_Emisiones de proceso'!$E$17:$M$32,"emissions",'4.2_Resultados España'!AA$51:AA220)-SUM(I$52:I219)</f>
        <v>0</v>
      </c>
      <c r="J220" s="605"/>
      <c r="K220" s="606">
        <f t="shared" si="9"/>
        <v>0</v>
      </c>
      <c r="L220" s="606"/>
      <c r="M220" s="606"/>
      <c r="N220" s="165">
        <f>DSUM('2.2_Categoría 2 España'!$E$18:$J$40,"emissions",'4.2_Resultados España'!AA$51:AA220)-SUM(N$52:N219)</f>
        <v>0</v>
      </c>
      <c r="O220" s="165">
        <f>DSUM('2.2_Categoría 2 España'!$E$49:$K$69,"emissions",'4.2_Resultados España'!AA$51:AA220)-SUM(O$52:O219)</f>
        <v>0</v>
      </c>
      <c r="P220" s="165">
        <f>DSUM('2.2_Categoría 2 España'!$E$78:$J$98,"emissions",'4.2_Resultados España'!AA$51:AA220)-SUM(P$52:P219)</f>
        <v>0</v>
      </c>
      <c r="Q220" s="605">
        <f t="shared" si="10"/>
        <v>0</v>
      </c>
      <c r="R220" s="606"/>
      <c r="S220" s="606">
        <f t="shared" si="11"/>
        <v>0</v>
      </c>
      <c r="T220" s="606"/>
      <c r="U220" s="606"/>
      <c r="AA220" s="47" t="str">
        <f t="shared" si="8"/>
        <v>=</v>
      </c>
    </row>
    <row r="221" spans="1:27" x14ac:dyDescent="0.3">
      <c r="A221" s="108"/>
      <c r="E221" s="107" t="str">
        <f>IF(Dades!C1011="","",Dades!C1011)</f>
        <v/>
      </c>
      <c r="F221" s="165">
        <f>(DSUM('1.1_Instalaciones fijas'!$E$14:$R$36,"emissions",'4.2_Resultados España'!AA$51:AA221)+DSUM('1.1_Instalaciones fijas'!$E$43:$L$58,"emissions",'4.2_Resultados España'!AA$51:AA221))-SUM(F$52:F220)</f>
        <v>0</v>
      </c>
      <c r="G221" s="165">
        <f>(DSUM('1.2_Vehículos y maquinaria'!$E$22:$S$44,"emissions",'4.2_Resultados España'!AA$51:AA221)+DSUM('1.2_Vehículos y maquinaria'!$E$50:$S$70,"emissions",'4.2_Resultados España'!AA$51:AA221)+DSUM('1.2_Vehículos y maquinaria'!$E$82:$S$92,"emissions",'4.2_Resultados España'!AA$51:AA221)+DSUM('1.2_Vehículos y maquinaria'!$E$99:$S$109,"emissions",'4.2_Resultados España'!AA$51:AA221))-SUM(G$52:G220)</f>
        <v>0</v>
      </c>
      <c r="H221" s="165">
        <f>(DSUM('1.4_Emisiones fugitivas'!$E$14:$O$36,"emissions",'4.2_Resultados España'!AA$51:AA221)+DSUM('1.4_Emisiones fugitivas'!$E$48:$N$58,"emissions",'4.2_Resultados España'!AA$51:AA221))-SUM(H$52:H220)</f>
        <v>0</v>
      </c>
      <c r="I221" s="605">
        <f>DSUM('1.3_Emisiones de proceso'!$E$17:$M$32,"emissions",'4.2_Resultados España'!AA$51:AA221)-SUM(I$52:I220)</f>
        <v>0</v>
      </c>
      <c r="J221" s="605"/>
      <c r="K221" s="606">
        <f t="shared" si="9"/>
        <v>0</v>
      </c>
      <c r="L221" s="606"/>
      <c r="M221" s="606"/>
      <c r="N221" s="165">
        <f>DSUM('2.2_Categoría 2 España'!$E$18:$J$40,"emissions",'4.2_Resultados España'!AA$51:AA221)-SUM(N$52:N220)</f>
        <v>0</v>
      </c>
      <c r="O221" s="165">
        <f>DSUM('2.2_Categoría 2 España'!$E$49:$K$69,"emissions",'4.2_Resultados España'!AA$51:AA221)-SUM(O$52:O220)</f>
        <v>0</v>
      </c>
      <c r="P221" s="165">
        <f>DSUM('2.2_Categoría 2 España'!$E$78:$J$98,"emissions",'4.2_Resultados España'!AA$51:AA221)-SUM(P$52:P220)</f>
        <v>0</v>
      </c>
      <c r="Q221" s="605">
        <f t="shared" si="10"/>
        <v>0</v>
      </c>
      <c r="R221" s="606"/>
      <c r="S221" s="606">
        <f t="shared" si="11"/>
        <v>0</v>
      </c>
      <c r="T221" s="606"/>
      <c r="U221" s="606"/>
      <c r="AA221" s="47" t="str">
        <f t="shared" si="8"/>
        <v>=</v>
      </c>
    </row>
    <row r="222" spans="1:27" x14ac:dyDescent="0.3">
      <c r="A222" s="108"/>
      <c r="E222" s="107" t="str">
        <f>IF(Dades!C1012="","",Dades!C1012)</f>
        <v/>
      </c>
      <c r="F222" s="165">
        <f>(DSUM('1.1_Instalaciones fijas'!$E$14:$R$36,"emissions",'4.2_Resultados España'!AA$51:AA222)+DSUM('1.1_Instalaciones fijas'!$E$43:$L$58,"emissions",'4.2_Resultados España'!AA$51:AA222))-SUM(F$52:F221)</f>
        <v>0</v>
      </c>
      <c r="G222" s="165">
        <f>(DSUM('1.2_Vehículos y maquinaria'!$E$22:$S$44,"emissions",'4.2_Resultados España'!AA$51:AA222)+DSUM('1.2_Vehículos y maquinaria'!$E$50:$S$70,"emissions",'4.2_Resultados España'!AA$51:AA222)+DSUM('1.2_Vehículos y maquinaria'!$E$82:$S$92,"emissions",'4.2_Resultados España'!AA$51:AA222)+DSUM('1.2_Vehículos y maquinaria'!$E$99:$S$109,"emissions",'4.2_Resultados España'!AA$51:AA222))-SUM(G$52:G221)</f>
        <v>0</v>
      </c>
      <c r="H222" s="165">
        <f>(DSUM('1.4_Emisiones fugitivas'!$E$14:$O$36,"emissions",'4.2_Resultados España'!AA$51:AA222)+DSUM('1.4_Emisiones fugitivas'!$E$48:$N$58,"emissions",'4.2_Resultados España'!AA$51:AA222))-SUM(H$52:H221)</f>
        <v>0</v>
      </c>
      <c r="I222" s="605">
        <f>DSUM('1.3_Emisiones de proceso'!$E$17:$M$32,"emissions",'4.2_Resultados España'!AA$51:AA222)-SUM(I$52:I221)</f>
        <v>0</v>
      </c>
      <c r="J222" s="605"/>
      <c r="K222" s="606">
        <f t="shared" si="9"/>
        <v>0</v>
      </c>
      <c r="L222" s="606"/>
      <c r="M222" s="606"/>
      <c r="N222" s="165">
        <f>DSUM('2.2_Categoría 2 España'!$E$18:$J$40,"emissions",'4.2_Resultados España'!AA$51:AA222)-SUM(N$52:N221)</f>
        <v>0</v>
      </c>
      <c r="O222" s="165">
        <f>DSUM('2.2_Categoría 2 España'!$E$49:$K$69,"emissions",'4.2_Resultados España'!AA$51:AA222)-SUM(O$52:O221)</f>
        <v>0</v>
      </c>
      <c r="P222" s="165">
        <f>DSUM('2.2_Categoría 2 España'!$E$78:$J$98,"emissions",'4.2_Resultados España'!AA$51:AA222)-SUM(P$52:P221)</f>
        <v>0</v>
      </c>
      <c r="Q222" s="605">
        <f t="shared" si="10"/>
        <v>0</v>
      </c>
      <c r="R222" s="606"/>
      <c r="S222" s="606">
        <f t="shared" si="11"/>
        <v>0</v>
      </c>
      <c r="T222" s="606"/>
      <c r="U222" s="606"/>
      <c r="AA222" s="47" t="str">
        <f t="shared" si="8"/>
        <v>=</v>
      </c>
    </row>
    <row r="223" spans="1:27" x14ac:dyDescent="0.3">
      <c r="A223" s="108"/>
      <c r="E223" s="107" t="str">
        <f>IF(Dades!C1013="","",Dades!C1013)</f>
        <v/>
      </c>
      <c r="F223" s="165">
        <f>(DSUM('1.1_Instalaciones fijas'!$E$14:$R$36,"emissions",'4.2_Resultados España'!AA$51:AA223)+DSUM('1.1_Instalaciones fijas'!$E$43:$L$58,"emissions",'4.2_Resultados España'!AA$51:AA223))-SUM(F$52:F222)</f>
        <v>0</v>
      </c>
      <c r="G223" s="165">
        <f>(DSUM('1.2_Vehículos y maquinaria'!$E$22:$S$44,"emissions",'4.2_Resultados España'!AA$51:AA223)+DSUM('1.2_Vehículos y maquinaria'!$E$50:$S$70,"emissions",'4.2_Resultados España'!AA$51:AA223)+DSUM('1.2_Vehículos y maquinaria'!$E$82:$S$92,"emissions",'4.2_Resultados España'!AA$51:AA223)+DSUM('1.2_Vehículos y maquinaria'!$E$99:$S$109,"emissions",'4.2_Resultados España'!AA$51:AA223))-SUM(G$52:G222)</f>
        <v>0</v>
      </c>
      <c r="H223" s="165">
        <f>(DSUM('1.4_Emisiones fugitivas'!$E$14:$O$36,"emissions",'4.2_Resultados España'!AA$51:AA223)+DSUM('1.4_Emisiones fugitivas'!$E$48:$N$58,"emissions",'4.2_Resultados España'!AA$51:AA223))-SUM(H$52:H222)</f>
        <v>0</v>
      </c>
      <c r="I223" s="605">
        <f>DSUM('1.3_Emisiones de proceso'!$E$17:$M$32,"emissions",'4.2_Resultados España'!AA$51:AA223)-SUM(I$52:I222)</f>
        <v>0</v>
      </c>
      <c r="J223" s="605"/>
      <c r="K223" s="606">
        <f t="shared" si="9"/>
        <v>0</v>
      </c>
      <c r="L223" s="606"/>
      <c r="M223" s="606"/>
      <c r="N223" s="165">
        <f>DSUM('2.2_Categoría 2 España'!$E$18:$J$40,"emissions",'4.2_Resultados España'!AA$51:AA223)-SUM(N$52:N222)</f>
        <v>0</v>
      </c>
      <c r="O223" s="165">
        <f>DSUM('2.2_Categoría 2 España'!$E$49:$K$69,"emissions",'4.2_Resultados España'!AA$51:AA223)-SUM(O$52:O222)</f>
        <v>0</v>
      </c>
      <c r="P223" s="165">
        <f>DSUM('2.2_Categoría 2 España'!$E$78:$J$98,"emissions",'4.2_Resultados España'!AA$51:AA223)-SUM(P$52:P222)</f>
        <v>0</v>
      </c>
      <c r="Q223" s="605">
        <f t="shared" si="10"/>
        <v>0</v>
      </c>
      <c r="R223" s="606"/>
      <c r="S223" s="606">
        <f t="shared" si="11"/>
        <v>0</v>
      </c>
      <c r="T223" s="606"/>
      <c r="U223" s="606"/>
      <c r="AA223" s="47" t="str">
        <f t="shared" si="8"/>
        <v>=</v>
      </c>
    </row>
    <row r="224" spans="1:27" x14ac:dyDescent="0.3">
      <c r="A224" s="108"/>
      <c r="E224" s="107" t="str">
        <f>IF(Dades!C1014="","",Dades!C1014)</f>
        <v/>
      </c>
      <c r="F224" s="165">
        <f>(DSUM('1.1_Instalaciones fijas'!$E$14:$R$36,"emissions",'4.2_Resultados España'!AA$51:AA224)+DSUM('1.1_Instalaciones fijas'!$E$43:$L$58,"emissions",'4.2_Resultados España'!AA$51:AA224))-SUM(F$52:F223)</f>
        <v>0</v>
      </c>
      <c r="G224" s="165">
        <f>(DSUM('1.2_Vehículos y maquinaria'!$E$22:$S$44,"emissions",'4.2_Resultados España'!AA$51:AA224)+DSUM('1.2_Vehículos y maquinaria'!$E$50:$S$70,"emissions",'4.2_Resultados España'!AA$51:AA224)+DSUM('1.2_Vehículos y maquinaria'!$E$82:$S$92,"emissions",'4.2_Resultados España'!AA$51:AA224)+DSUM('1.2_Vehículos y maquinaria'!$E$99:$S$109,"emissions",'4.2_Resultados España'!AA$51:AA224))-SUM(G$52:G223)</f>
        <v>0</v>
      </c>
      <c r="H224" s="165">
        <f>(DSUM('1.4_Emisiones fugitivas'!$E$14:$O$36,"emissions",'4.2_Resultados España'!AA$51:AA224)+DSUM('1.4_Emisiones fugitivas'!$E$48:$N$58,"emissions",'4.2_Resultados España'!AA$51:AA224))-SUM(H$52:H223)</f>
        <v>0</v>
      </c>
      <c r="I224" s="605">
        <f>DSUM('1.3_Emisiones de proceso'!$E$17:$M$32,"emissions",'4.2_Resultados España'!AA$51:AA224)-SUM(I$52:I223)</f>
        <v>0</v>
      </c>
      <c r="J224" s="605"/>
      <c r="K224" s="606">
        <f t="shared" si="9"/>
        <v>0</v>
      </c>
      <c r="L224" s="606"/>
      <c r="M224" s="606"/>
      <c r="N224" s="165">
        <f>DSUM('2.2_Categoría 2 España'!$E$18:$J$40,"emissions",'4.2_Resultados España'!AA$51:AA224)-SUM(N$52:N223)</f>
        <v>0</v>
      </c>
      <c r="O224" s="165">
        <f>DSUM('2.2_Categoría 2 España'!$E$49:$K$69,"emissions",'4.2_Resultados España'!AA$51:AA224)-SUM(O$52:O223)</f>
        <v>0</v>
      </c>
      <c r="P224" s="165">
        <f>DSUM('2.2_Categoría 2 España'!$E$78:$J$98,"emissions",'4.2_Resultados España'!AA$51:AA224)-SUM(P$52:P223)</f>
        <v>0</v>
      </c>
      <c r="Q224" s="605">
        <f t="shared" si="10"/>
        <v>0</v>
      </c>
      <c r="R224" s="606"/>
      <c r="S224" s="606">
        <f t="shared" si="11"/>
        <v>0</v>
      </c>
      <c r="T224" s="606"/>
      <c r="U224" s="606"/>
      <c r="AA224" s="47" t="str">
        <f t="shared" si="8"/>
        <v>=</v>
      </c>
    </row>
    <row r="225" spans="1:27" x14ac:dyDescent="0.3">
      <c r="A225" s="108"/>
      <c r="E225" s="107" t="str">
        <f>IF(Dades!C1015="","",Dades!C1015)</f>
        <v/>
      </c>
      <c r="F225" s="165">
        <f>(DSUM('1.1_Instalaciones fijas'!$E$14:$R$36,"emissions",'4.2_Resultados España'!AA$51:AA225)+DSUM('1.1_Instalaciones fijas'!$E$43:$L$58,"emissions",'4.2_Resultados España'!AA$51:AA225))-SUM(F$52:F224)</f>
        <v>0</v>
      </c>
      <c r="G225" s="165">
        <f>(DSUM('1.2_Vehículos y maquinaria'!$E$22:$S$44,"emissions",'4.2_Resultados España'!AA$51:AA225)+DSUM('1.2_Vehículos y maquinaria'!$E$50:$S$70,"emissions",'4.2_Resultados España'!AA$51:AA225)+DSUM('1.2_Vehículos y maquinaria'!$E$82:$S$92,"emissions",'4.2_Resultados España'!AA$51:AA225)+DSUM('1.2_Vehículos y maquinaria'!$E$99:$S$109,"emissions",'4.2_Resultados España'!AA$51:AA225))-SUM(G$52:G224)</f>
        <v>0</v>
      </c>
      <c r="H225" s="165">
        <f>(DSUM('1.4_Emisiones fugitivas'!$E$14:$O$36,"emissions",'4.2_Resultados España'!AA$51:AA225)+DSUM('1.4_Emisiones fugitivas'!$E$48:$N$58,"emissions",'4.2_Resultados España'!AA$51:AA225))-SUM(H$52:H224)</f>
        <v>0</v>
      </c>
      <c r="I225" s="605">
        <f>DSUM('1.3_Emisiones de proceso'!$E$17:$M$32,"emissions",'4.2_Resultados España'!AA$51:AA225)-SUM(I$52:I224)</f>
        <v>0</v>
      </c>
      <c r="J225" s="605"/>
      <c r="K225" s="606">
        <f t="shared" si="9"/>
        <v>0</v>
      </c>
      <c r="L225" s="606"/>
      <c r="M225" s="606"/>
      <c r="N225" s="165">
        <f>DSUM('2.2_Categoría 2 España'!$E$18:$J$40,"emissions",'4.2_Resultados España'!AA$51:AA225)-SUM(N$52:N224)</f>
        <v>0</v>
      </c>
      <c r="O225" s="165">
        <f>DSUM('2.2_Categoría 2 España'!$E$49:$K$69,"emissions",'4.2_Resultados España'!AA$51:AA225)-SUM(O$52:O224)</f>
        <v>0</v>
      </c>
      <c r="P225" s="165">
        <f>DSUM('2.2_Categoría 2 España'!$E$78:$J$98,"emissions",'4.2_Resultados España'!AA$51:AA225)-SUM(P$52:P224)</f>
        <v>0</v>
      </c>
      <c r="Q225" s="605">
        <f t="shared" si="10"/>
        <v>0</v>
      </c>
      <c r="R225" s="606"/>
      <c r="S225" s="606">
        <f t="shared" si="11"/>
        <v>0</v>
      </c>
      <c r="T225" s="606"/>
      <c r="U225" s="606"/>
      <c r="AA225" s="47" t="str">
        <f t="shared" si="8"/>
        <v>=</v>
      </c>
    </row>
    <row r="226" spans="1:27" x14ac:dyDescent="0.3">
      <c r="A226" s="108"/>
      <c r="E226" s="107" t="str">
        <f>IF(Dades!C1016="","",Dades!C1016)</f>
        <v/>
      </c>
      <c r="F226" s="165">
        <f>(DSUM('1.1_Instalaciones fijas'!$E$14:$R$36,"emissions",'4.2_Resultados España'!AA$51:AA226)+DSUM('1.1_Instalaciones fijas'!$E$43:$L$58,"emissions",'4.2_Resultados España'!AA$51:AA226))-SUM(F$52:F225)</f>
        <v>0</v>
      </c>
      <c r="G226" s="165">
        <f>(DSUM('1.2_Vehículos y maquinaria'!$E$22:$S$44,"emissions",'4.2_Resultados España'!AA$51:AA226)+DSUM('1.2_Vehículos y maquinaria'!$E$50:$S$70,"emissions",'4.2_Resultados España'!AA$51:AA226)+DSUM('1.2_Vehículos y maquinaria'!$E$82:$S$92,"emissions",'4.2_Resultados España'!AA$51:AA226)+DSUM('1.2_Vehículos y maquinaria'!$E$99:$S$109,"emissions",'4.2_Resultados España'!AA$51:AA226))-SUM(G$52:G225)</f>
        <v>0</v>
      </c>
      <c r="H226" s="165">
        <f>(DSUM('1.4_Emisiones fugitivas'!$E$14:$O$36,"emissions",'4.2_Resultados España'!AA$51:AA226)+DSUM('1.4_Emisiones fugitivas'!$E$48:$N$58,"emissions",'4.2_Resultados España'!AA$51:AA226))-SUM(H$52:H225)</f>
        <v>0</v>
      </c>
      <c r="I226" s="605">
        <f>DSUM('1.3_Emisiones de proceso'!$E$17:$M$32,"emissions",'4.2_Resultados España'!AA$51:AA226)-SUM(I$52:I225)</f>
        <v>0</v>
      </c>
      <c r="J226" s="605"/>
      <c r="K226" s="606">
        <f t="shared" si="9"/>
        <v>0</v>
      </c>
      <c r="L226" s="606"/>
      <c r="M226" s="606"/>
      <c r="N226" s="165">
        <f>DSUM('2.2_Categoría 2 España'!$E$18:$J$40,"emissions",'4.2_Resultados España'!AA$51:AA226)-SUM(N$52:N225)</f>
        <v>0</v>
      </c>
      <c r="O226" s="165">
        <f>DSUM('2.2_Categoría 2 España'!$E$49:$K$69,"emissions",'4.2_Resultados España'!AA$51:AA226)-SUM(O$52:O225)</f>
        <v>0</v>
      </c>
      <c r="P226" s="165">
        <f>DSUM('2.2_Categoría 2 España'!$E$78:$J$98,"emissions",'4.2_Resultados España'!AA$51:AA226)-SUM(P$52:P225)</f>
        <v>0</v>
      </c>
      <c r="Q226" s="605">
        <f t="shared" si="10"/>
        <v>0</v>
      </c>
      <c r="R226" s="606"/>
      <c r="S226" s="606">
        <f t="shared" si="11"/>
        <v>0</v>
      </c>
      <c r="T226" s="606"/>
      <c r="U226" s="606"/>
      <c r="AA226" s="47" t="str">
        <f t="shared" si="8"/>
        <v>=</v>
      </c>
    </row>
    <row r="227" spans="1:27" x14ac:dyDescent="0.3">
      <c r="A227" s="108"/>
      <c r="E227" s="107" t="str">
        <f>IF(Dades!C1017="","",Dades!C1017)</f>
        <v/>
      </c>
      <c r="F227" s="165">
        <f>(DSUM('1.1_Instalaciones fijas'!$E$14:$R$36,"emissions",'4.2_Resultados España'!AA$51:AA227)+DSUM('1.1_Instalaciones fijas'!$E$43:$L$58,"emissions",'4.2_Resultados España'!AA$51:AA227))-SUM(F$52:F226)</f>
        <v>0</v>
      </c>
      <c r="G227" s="165">
        <f>(DSUM('1.2_Vehículos y maquinaria'!$E$22:$S$44,"emissions",'4.2_Resultados España'!AA$51:AA227)+DSUM('1.2_Vehículos y maquinaria'!$E$50:$S$70,"emissions",'4.2_Resultados España'!AA$51:AA227)+DSUM('1.2_Vehículos y maquinaria'!$E$82:$S$92,"emissions",'4.2_Resultados España'!AA$51:AA227)+DSUM('1.2_Vehículos y maquinaria'!$E$99:$S$109,"emissions",'4.2_Resultados España'!AA$51:AA227))-SUM(G$52:G226)</f>
        <v>0</v>
      </c>
      <c r="H227" s="165">
        <f>(DSUM('1.4_Emisiones fugitivas'!$E$14:$O$36,"emissions",'4.2_Resultados España'!AA$51:AA227)+DSUM('1.4_Emisiones fugitivas'!$E$48:$N$58,"emissions",'4.2_Resultados España'!AA$51:AA227))-SUM(H$52:H226)</f>
        <v>0</v>
      </c>
      <c r="I227" s="605">
        <f>DSUM('1.3_Emisiones de proceso'!$E$17:$M$32,"emissions",'4.2_Resultados España'!AA$51:AA227)-SUM(I$52:I226)</f>
        <v>0</v>
      </c>
      <c r="J227" s="605"/>
      <c r="K227" s="606">
        <f t="shared" si="9"/>
        <v>0</v>
      </c>
      <c r="L227" s="606"/>
      <c r="M227" s="606"/>
      <c r="N227" s="165">
        <f>DSUM('2.2_Categoría 2 España'!$E$18:$J$40,"emissions",'4.2_Resultados España'!AA$51:AA227)-SUM(N$52:N226)</f>
        <v>0</v>
      </c>
      <c r="O227" s="165">
        <f>DSUM('2.2_Categoría 2 España'!$E$49:$K$69,"emissions",'4.2_Resultados España'!AA$51:AA227)-SUM(O$52:O226)</f>
        <v>0</v>
      </c>
      <c r="P227" s="165">
        <f>DSUM('2.2_Categoría 2 España'!$E$78:$J$98,"emissions",'4.2_Resultados España'!AA$51:AA227)-SUM(P$52:P226)</f>
        <v>0</v>
      </c>
      <c r="Q227" s="605">
        <f t="shared" si="10"/>
        <v>0</v>
      </c>
      <c r="R227" s="606"/>
      <c r="S227" s="606">
        <f t="shared" si="11"/>
        <v>0</v>
      </c>
      <c r="T227" s="606"/>
      <c r="U227" s="606"/>
      <c r="AA227" s="47" t="str">
        <f t="shared" si="8"/>
        <v>=</v>
      </c>
    </row>
    <row r="228" spans="1:27" x14ac:dyDescent="0.3">
      <c r="A228" s="108"/>
      <c r="E228" s="107" t="str">
        <f>IF(Dades!C1018="","",Dades!C1018)</f>
        <v/>
      </c>
      <c r="F228" s="165">
        <f>(DSUM('1.1_Instalaciones fijas'!$E$14:$R$36,"emissions",'4.2_Resultados España'!AA$51:AA228)+DSUM('1.1_Instalaciones fijas'!$E$43:$L$58,"emissions",'4.2_Resultados España'!AA$51:AA228))-SUM(F$52:F227)</f>
        <v>0</v>
      </c>
      <c r="G228" s="165">
        <f>(DSUM('1.2_Vehículos y maquinaria'!$E$22:$S$44,"emissions",'4.2_Resultados España'!AA$51:AA228)+DSUM('1.2_Vehículos y maquinaria'!$E$50:$S$70,"emissions",'4.2_Resultados España'!AA$51:AA228)+DSUM('1.2_Vehículos y maquinaria'!$E$82:$S$92,"emissions",'4.2_Resultados España'!AA$51:AA228)+DSUM('1.2_Vehículos y maquinaria'!$E$99:$S$109,"emissions",'4.2_Resultados España'!AA$51:AA228))-SUM(G$52:G227)</f>
        <v>0</v>
      </c>
      <c r="H228" s="165">
        <f>(DSUM('1.4_Emisiones fugitivas'!$E$14:$O$36,"emissions",'4.2_Resultados España'!AA$51:AA228)+DSUM('1.4_Emisiones fugitivas'!$E$48:$N$58,"emissions",'4.2_Resultados España'!AA$51:AA228))-SUM(H$52:H227)</f>
        <v>0</v>
      </c>
      <c r="I228" s="605">
        <f>DSUM('1.3_Emisiones de proceso'!$E$17:$M$32,"emissions",'4.2_Resultados España'!AA$51:AA228)-SUM(I$52:I227)</f>
        <v>0</v>
      </c>
      <c r="J228" s="605"/>
      <c r="K228" s="606">
        <f t="shared" si="9"/>
        <v>0</v>
      </c>
      <c r="L228" s="606"/>
      <c r="M228" s="606"/>
      <c r="N228" s="165">
        <f>DSUM('2.2_Categoría 2 España'!$E$18:$J$40,"emissions",'4.2_Resultados España'!AA$51:AA228)-SUM(N$52:N227)</f>
        <v>0</v>
      </c>
      <c r="O228" s="165">
        <f>DSUM('2.2_Categoría 2 España'!$E$49:$K$69,"emissions",'4.2_Resultados España'!AA$51:AA228)-SUM(O$52:O227)</f>
        <v>0</v>
      </c>
      <c r="P228" s="165">
        <f>DSUM('2.2_Categoría 2 España'!$E$78:$J$98,"emissions",'4.2_Resultados España'!AA$51:AA228)-SUM(P$52:P227)</f>
        <v>0</v>
      </c>
      <c r="Q228" s="605">
        <f t="shared" si="10"/>
        <v>0</v>
      </c>
      <c r="R228" s="606"/>
      <c r="S228" s="606">
        <f t="shared" si="11"/>
        <v>0</v>
      </c>
      <c r="T228" s="606"/>
      <c r="U228" s="606"/>
      <c r="AA228" s="47" t="str">
        <f t="shared" si="8"/>
        <v>=</v>
      </c>
    </row>
    <row r="229" spans="1:27" x14ac:dyDescent="0.3">
      <c r="A229" s="108"/>
      <c r="E229" s="107" t="str">
        <f>IF(Dades!C1019="","",Dades!C1019)</f>
        <v/>
      </c>
      <c r="F229" s="165">
        <f>(DSUM('1.1_Instalaciones fijas'!$E$14:$R$36,"emissions",'4.2_Resultados España'!AA$51:AA229)+DSUM('1.1_Instalaciones fijas'!$E$43:$L$58,"emissions",'4.2_Resultados España'!AA$51:AA229))-SUM(F$52:F228)</f>
        <v>0</v>
      </c>
      <c r="G229" s="165">
        <f>(DSUM('1.2_Vehículos y maquinaria'!$E$22:$S$44,"emissions",'4.2_Resultados España'!AA$51:AA229)+DSUM('1.2_Vehículos y maquinaria'!$E$50:$S$70,"emissions",'4.2_Resultados España'!AA$51:AA229)+DSUM('1.2_Vehículos y maquinaria'!$E$82:$S$92,"emissions",'4.2_Resultados España'!AA$51:AA229)+DSUM('1.2_Vehículos y maquinaria'!$E$99:$S$109,"emissions",'4.2_Resultados España'!AA$51:AA229))-SUM(G$52:G228)</f>
        <v>0</v>
      </c>
      <c r="H229" s="165">
        <f>(DSUM('1.4_Emisiones fugitivas'!$E$14:$O$36,"emissions",'4.2_Resultados España'!AA$51:AA229)+DSUM('1.4_Emisiones fugitivas'!$E$48:$N$58,"emissions",'4.2_Resultados España'!AA$51:AA229))-SUM(H$52:H228)</f>
        <v>0</v>
      </c>
      <c r="I229" s="605">
        <f>DSUM('1.3_Emisiones de proceso'!$E$17:$M$32,"emissions",'4.2_Resultados España'!AA$51:AA229)-SUM(I$52:I228)</f>
        <v>0</v>
      </c>
      <c r="J229" s="605"/>
      <c r="K229" s="606">
        <f t="shared" si="9"/>
        <v>0</v>
      </c>
      <c r="L229" s="606"/>
      <c r="M229" s="606"/>
      <c r="N229" s="165">
        <f>DSUM('2.2_Categoría 2 España'!$E$18:$J$40,"emissions",'4.2_Resultados España'!AA$51:AA229)-SUM(N$52:N228)</f>
        <v>0</v>
      </c>
      <c r="O229" s="165">
        <f>DSUM('2.2_Categoría 2 España'!$E$49:$K$69,"emissions",'4.2_Resultados España'!AA$51:AA229)-SUM(O$52:O228)</f>
        <v>0</v>
      </c>
      <c r="P229" s="165">
        <f>DSUM('2.2_Categoría 2 España'!$E$78:$J$98,"emissions",'4.2_Resultados España'!AA$51:AA229)-SUM(P$52:P228)</f>
        <v>0</v>
      </c>
      <c r="Q229" s="605">
        <f t="shared" si="10"/>
        <v>0</v>
      </c>
      <c r="R229" s="606"/>
      <c r="S229" s="606">
        <f t="shared" si="11"/>
        <v>0</v>
      </c>
      <c r="T229" s="606"/>
      <c r="U229" s="606"/>
      <c r="AA229" s="47" t="str">
        <f t="shared" si="8"/>
        <v>=</v>
      </c>
    </row>
    <row r="230" spans="1:27" x14ac:dyDescent="0.3">
      <c r="A230" s="108"/>
      <c r="E230" s="107" t="str">
        <f>IF(Dades!C1020="","",Dades!C1020)</f>
        <v/>
      </c>
      <c r="F230" s="165">
        <f>(DSUM('1.1_Instalaciones fijas'!$E$14:$R$36,"emissions",'4.2_Resultados España'!AA$51:AA230)+DSUM('1.1_Instalaciones fijas'!$E$43:$L$58,"emissions",'4.2_Resultados España'!AA$51:AA230))-SUM(F$52:F229)</f>
        <v>0</v>
      </c>
      <c r="G230" s="165">
        <f>(DSUM('1.2_Vehículos y maquinaria'!$E$22:$S$44,"emissions",'4.2_Resultados España'!AA$51:AA230)+DSUM('1.2_Vehículos y maquinaria'!$E$50:$S$70,"emissions",'4.2_Resultados España'!AA$51:AA230)+DSUM('1.2_Vehículos y maquinaria'!$E$82:$S$92,"emissions",'4.2_Resultados España'!AA$51:AA230)+DSUM('1.2_Vehículos y maquinaria'!$E$99:$S$109,"emissions",'4.2_Resultados España'!AA$51:AA230))-SUM(G$52:G229)</f>
        <v>0</v>
      </c>
      <c r="H230" s="165">
        <f>(DSUM('1.4_Emisiones fugitivas'!$E$14:$O$36,"emissions",'4.2_Resultados España'!AA$51:AA230)+DSUM('1.4_Emisiones fugitivas'!$E$48:$N$58,"emissions",'4.2_Resultados España'!AA$51:AA230))-SUM(H$52:H229)</f>
        <v>0</v>
      </c>
      <c r="I230" s="605">
        <f>DSUM('1.3_Emisiones de proceso'!$E$17:$M$32,"emissions",'4.2_Resultados España'!AA$51:AA230)-SUM(I$52:I229)</f>
        <v>0</v>
      </c>
      <c r="J230" s="605"/>
      <c r="K230" s="606">
        <f t="shared" si="9"/>
        <v>0</v>
      </c>
      <c r="L230" s="606"/>
      <c r="M230" s="606"/>
      <c r="N230" s="165">
        <f>DSUM('2.2_Categoría 2 España'!$E$18:$J$40,"emissions",'4.2_Resultados España'!AA$51:AA230)-SUM(N$52:N229)</f>
        <v>0</v>
      </c>
      <c r="O230" s="165">
        <f>DSUM('2.2_Categoría 2 España'!$E$49:$K$69,"emissions",'4.2_Resultados España'!AA$51:AA230)-SUM(O$52:O229)</f>
        <v>0</v>
      </c>
      <c r="P230" s="165">
        <f>DSUM('2.2_Categoría 2 España'!$E$78:$J$98,"emissions",'4.2_Resultados España'!AA$51:AA230)-SUM(P$52:P229)</f>
        <v>0</v>
      </c>
      <c r="Q230" s="605">
        <f t="shared" si="10"/>
        <v>0</v>
      </c>
      <c r="R230" s="606"/>
      <c r="S230" s="606">
        <f t="shared" si="11"/>
        <v>0</v>
      </c>
      <c r="T230" s="606"/>
      <c r="U230" s="606"/>
      <c r="AA230" s="47" t="str">
        <f t="shared" si="8"/>
        <v>=</v>
      </c>
    </row>
    <row r="231" spans="1:27" x14ac:dyDescent="0.3">
      <c r="A231" s="108"/>
      <c r="E231" s="107" t="str">
        <f>IF(Dades!C1021="","",Dades!C1021)</f>
        <v/>
      </c>
      <c r="F231" s="165">
        <f>(DSUM('1.1_Instalaciones fijas'!$E$14:$R$36,"emissions",'4.2_Resultados España'!AA$51:AA231)+DSUM('1.1_Instalaciones fijas'!$E$43:$L$58,"emissions",'4.2_Resultados España'!AA$51:AA231))-SUM(F$52:F230)</f>
        <v>0</v>
      </c>
      <c r="G231" s="165">
        <f>(DSUM('1.2_Vehículos y maquinaria'!$E$22:$S$44,"emissions",'4.2_Resultados España'!AA$51:AA231)+DSUM('1.2_Vehículos y maquinaria'!$E$50:$S$70,"emissions",'4.2_Resultados España'!AA$51:AA231)+DSUM('1.2_Vehículos y maquinaria'!$E$82:$S$92,"emissions",'4.2_Resultados España'!AA$51:AA231)+DSUM('1.2_Vehículos y maquinaria'!$E$99:$S$109,"emissions",'4.2_Resultados España'!AA$51:AA231))-SUM(G$52:G230)</f>
        <v>0</v>
      </c>
      <c r="H231" s="165">
        <f>(DSUM('1.4_Emisiones fugitivas'!$E$14:$O$36,"emissions",'4.2_Resultados España'!AA$51:AA231)+DSUM('1.4_Emisiones fugitivas'!$E$48:$N$58,"emissions",'4.2_Resultados España'!AA$51:AA231))-SUM(H$52:H230)</f>
        <v>0</v>
      </c>
      <c r="I231" s="605">
        <f>DSUM('1.3_Emisiones de proceso'!$E$17:$M$32,"emissions",'4.2_Resultados España'!AA$51:AA231)-SUM(I$52:I230)</f>
        <v>0</v>
      </c>
      <c r="J231" s="605"/>
      <c r="K231" s="606">
        <f t="shared" si="9"/>
        <v>0</v>
      </c>
      <c r="L231" s="606"/>
      <c r="M231" s="606"/>
      <c r="N231" s="165">
        <f>DSUM('2.2_Categoría 2 España'!$E$18:$J$40,"emissions",'4.2_Resultados España'!AA$51:AA231)-SUM(N$52:N230)</f>
        <v>0</v>
      </c>
      <c r="O231" s="165">
        <f>DSUM('2.2_Categoría 2 España'!$E$49:$K$69,"emissions",'4.2_Resultados España'!AA$51:AA231)-SUM(O$52:O230)</f>
        <v>0</v>
      </c>
      <c r="P231" s="165">
        <f>DSUM('2.2_Categoría 2 España'!$E$78:$J$98,"emissions",'4.2_Resultados España'!AA$51:AA231)-SUM(P$52:P230)</f>
        <v>0</v>
      </c>
      <c r="Q231" s="605">
        <f t="shared" si="10"/>
        <v>0</v>
      </c>
      <c r="R231" s="606"/>
      <c r="S231" s="606">
        <f t="shared" si="11"/>
        <v>0</v>
      </c>
      <c r="T231" s="606"/>
      <c r="U231" s="606"/>
      <c r="AA231" s="47" t="str">
        <f t="shared" si="8"/>
        <v>=</v>
      </c>
    </row>
    <row r="232" spans="1:27" x14ac:dyDescent="0.3">
      <c r="A232" s="108"/>
      <c r="E232" s="107" t="str">
        <f>IF(Dades!C1022="","",Dades!C1022)</f>
        <v/>
      </c>
      <c r="F232" s="165">
        <f>(DSUM('1.1_Instalaciones fijas'!$E$14:$R$36,"emissions",'4.2_Resultados España'!AA$51:AA232)+DSUM('1.1_Instalaciones fijas'!$E$43:$L$58,"emissions",'4.2_Resultados España'!AA$51:AA232))-SUM(F$52:F231)</f>
        <v>0</v>
      </c>
      <c r="G232" s="165">
        <f>(DSUM('1.2_Vehículos y maquinaria'!$E$22:$S$44,"emissions",'4.2_Resultados España'!AA$51:AA232)+DSUM('1.2_Vehículos y maquinaria'!$E$50:$S$70,"emissions",'4.2_Resultados España'!AA$51:AA232)+DSUM('1.2_Vehículos y maquinaria'!$E$82:$S$92,"emissions",'4.2_Resultados España'!AA$51:AA232)+DSUM('1.2_Vehículos y maquinaria'!$E$99:$S$109,"emissions",'4.2_Resultados España'!AA$51:AA232))-SUM(G$52:G231)</f>
        <v>0</v>
      </c>
      <c r="H232" s="165">
        <f>(DSUM('1.4_Emisiones fugitivas'!$E$14:$O$36,"emissions",'4.2_Resultados España'!AA$51:AA232)+DSUM('1.4_Emisiones fugitivas'!$E$48:$N$58,"emissions",'4.2_Resultados España'!AA$51:AA232))-SUM(H$52:H231)</f>
        <v>0</v>
      </c>
      <c r="I232" s="605">
        <f>DSUM('1.3_Emisiones de proceso'!$E$17:$M$32,"emissions",'4.2_Resultados España'!AA$51:AA232)-SUM(I$52:I231)</f>
        <v>0</v>
      </c>
      <c r="J232" s="605"/>
      <c r="K232" s="606">
        <f t="shared" si="9"/>
        <v>0</v>
      </c>
      <c r="L232" s="606"/>
      <c r="M232" s="606"/>
      <c r="N232" s="165">
        <f>DSUM('2.2_Categoría 2 España'!$E$18:$J$40,"emissions",'4.2_Resultados España'!AA$51:AA232)-SUM(N$52:N231)</f>
        <v>0</v>
      </c>
      <c r="O232" s="165">
        <f>DSUM('2.2_Categoría 2 España'!$E$49:$K$69,"emissions",'4.2_Resultados España'!AA$51:AA232)-SUM(O$52:O231)</f>
        <v>0</v>
      </c>
      <c r="P232" s="165">
        <f>DSUM('2.2_Categoría 2 España'!$E$78:$J$98,"emissions",'4.2_Resultados España'!AA$51:AA232)-SUM(P$52:P231)</f>
        <v>0</v>
      </c>
      <c r="Q232" s="605">
        <f t="shared" si="10"/>
        <v>0</v>
      </c>
      <c r="R232" s="606"/>
      <c r="S232" s="606">
        <f t="shared" si="11"/>
        <v>0</v>
      </c>
      <c r="T232" s="606"/>
      <c r="U232" s="606"/>
      <c r="AA232" s="47" t="str">
        <f t="shared" si="8"/>
        <v>=</v>
      </c>
    </row>
    <row r="233" spans="1:27" x14ac:dyDescent="0.3">
      <c r="A233" s="108"/>
      <c r="E233" s="107" t="str">
        <f>IF(Dades!C1023="","",Dades!C1023)</f>
        <v/>
      </c>
      <c r="F233" s="165">
        <f>(DSUM('1.1_Instalaciones fijas'!$E$14:$R$36,"emissions",'4.2_Resultados España'!AA$51:AA233)+DSUM('1.1_Instalaciones fijas'!$E$43:$L$58,"emissions",'4.2_Resultados España'!AA$51:AA233))-SUM(F$52:F232)</f>
        <v>0</v>
      </c>
      <c r="G233" s="165">
        <f>(DSUM('1.2_Vehículos y maquinaria'!$E$22:$S$44,"emissions",'4.2_Resultados España'!AA$51:AA233)+DSUM('1.2_Vehículos y maquinaria'!$E$50:$S$70,"emissions",'4.2_Resultados España'!AA$51:AA233)+DSUM('1.2_Vehículos y maquinaria'!$E$82:$S$92,"emissions",'4.2_Resultados España'!AA$51:AA233)+DSUM('1.2_Vehículos y maquinaria'!$E$99:$S$109,"emissions",'4.2_Resultados España'!AA$51:AA233))-SUM(G$52:G232)</f>
        <v>0</v>
      </c>
      <c r="H233" s="165">
        <f>(DSUM('1.4_Emisiones fugitivas'!$E$14:$O$36,"emissions",'4.2_Resultados España'!AA$51:AA233)+DSUM('1.4_Emisiones fugitivas'!$E$48:$N$58,"emissions",'4.2_Resultados España'!AA$51:AA233))-SUM(H$52:H232)</f>
        <v>0</v>
      </c>
      <c r="I233" s="605">
        <f>DSUM('1.3_Emisiones de proceso'!$E$17:$M$32,"emissions",'4.2_Resultados España'!AA$51:AA233)-SUM(I$52:I232)</f>
        <v>0</v>
      </c>
      <c r="J233" s="605"/>
      <c r="K233" s="606">
        <f t="shared" si="9"/>
        <v>0</v>
      </c>
      <c r="L233" s="606"/>
      <c r="M233" s="606"/>
      <c r="N233" s="165">
        <f>DSUM('2.2_Categoría 2 España'!$E$18:$J$40,"emissions",'4.2_Resultados España'!AA$51:AA233)-SUM(N$52:N232)</f>
        <v>0</v>
      </c>
      <c r="O233" s="165">
        <f>DSUM('2.2_Categoría 2 España'!$E$49:$K$69,"emissions",'4.2_Resultados España'!AA$51:AA233)-SUM(O$52:O232)</f>
        <v>0</v>
      </c>
      <c r="P233" s="165">
        <f>DSUM('2.2_Categoría 2 España'!$E$78:$J$98,"emissions",'4.2_Resultados España'!AA$51:AA233)-SUM(P$52:P232)</f>
        <v>0</v>
      </c>
      <c r="Q233" s="605">
        <f t="shared" si="10"/>
        <v>0</v>
      </c>
      <c r="R233" s="606"/>
      <c r="S233" s="606">
        <f t="shared" si="11"/>
        <v>0</v>
      </c>
      <c r="T233" s="606"/>
      <c r="U233" s="606"/>
      <c r="AA233" s="47" t="str">
        <f t="shared" si="8"/>
        <v>=</v>
      </c>
    </row>
    <row r="234" spans="1:27" x14ac:dyDescent="0.3">
      <c r="A234" s="108"/>
      <c r="E234" s="107" t="str">
        <f>IF(Dades!C1024="","",Dades!C1024)</f>
        <v/>
      </c>
      <c r="F234" s="165">
        <f>(DSUM('1.1_Instalaciones fijas'!$E$14:$R$36,"emissions",'4.2_Resultados España'!AA$51:AA234)+DSUM('1.1_Instalaciones fijas'!$E$43:$L$58,"emissions",'4.2_Resultados España'!AA$51:AA234))-SUM(F$52:F233)</f>
        <v>0</v>
      </c>
      <c r="G234" s="165">
        <f>(DSUM('1.2_Vehículos y maquinaria'!$E$22:$S$44,"emissions",'4.2_Resultados España'!AA$51:AA234)+DSUM('1.2_Vehículos y maquinaria'!$E$50:$S$70,"emissions",'4.2_Resultados España'!AA$51:AA234)+DSUM('1.2_Vehículos y maquinaria'!$E$82:$S$92,"emissions",'4.2_Resultados España'!AA$51:AA234)+DSUM('1.2_Vehículos y maquinaria'!$E$99:$S$109,"emissions",'4.2_Resultados España'!AA$51:AA234))-SUM(G$52:G233)</f>
        <v>0</v>
      </c>
      <c r="H234" s="165">
        <f>(DSUM('1.4_Emisiones fugitivas'!$E$14:$O$36,"emissions",'4.2_Resultados España'!AA$51:AA234)+DSUM('1.4_Emisiones fugitivas'!$E$48:$N$58,"emissions",'4.2_Resultados España'!AA$51:AA234))-SUM(H$52:H233)</f>
        <v>0</v>
      </c>
      <c r="I234" s="605">
        <f>DSUM('1.3_Emisiones de proceso'!$E$17:$M$32,"emissions",'4.2_Resultados España'!AA$51:AA234)-SUM(I$52:I233)</f>
        <v>0</v>
      </c>
      <c r="J234" s="605"/>
      <c r="K234" s="606">
        <f t="shared" si="9"/>
        <v>0</v>
      </c>
      <c r="L234" s="606"/>
      <c r="M234" s="606"/>
      <c r="N234" s="165">
        <f>DSUM('2.2_Categoría 2 España'!$E$18:$J$40,"emissions",'4.2_Resultados España'!AA$51:AA234)-SUM(N$52:N233)</f>
        <v>0</v>
      </c>
      <c r="O234" s="165">
        <f>DSUM('2.2_Categoría 2 España'!$E$49:$K$69,"emissions",'4.2_Resultados España'!AA$51:AA234)-SUM(O$52:O233)</f>
        <v>0</v>
      </c>
      <c r="P234" s="165">
        <f>DSUM('2.2_Categoría 2 España'!$E$78:$J$98,"emissions",'4.2_Resultados España'!AA$51:AA234)-SUM(P$52:P233)</f>
        <v>0</v>
      </c>
      <c r="Q234" s="605">
        <f t="shared" si="10"/>
        <v>0</v>
      </c>
      <c r="R234" s="606"/>
      <c r="S234" s="606">
        <f t="shared" si="11"/>
        <v>0</v>
      </c>
      <c r="T234" s="606"/>
      <c r="U234" s="606"/>
      <c r="AA234" s="47" t="str">
        <f t="shared" si="8"/>
        <v>=</v>
      </c>
    </row>
    <row r="235" spans="1:27" x14ac:dyDescent="0.3">
      <c r="A235" s="108"/>
      <c r="E235" s="107" t="str">
        <f>IF(Dades!C1025="","",Dades!C1025)</f>
        <v/>
      </c>
      <c r="F235" s="165">
        <f>(DSUM('1.1_Instalaciones fijas'!$E$14:$R$36,"emissions",'4.2_Resultados España'!AA$51:AA235)+DSUM('1.1_Instalaciones fijas'!$E$43:$L$58,"emissions",'4.2_Resultados España'!AA$51:AA235))-SUM(F$52:F234)</f>
        <v>0</v>
      </c>
      <c r="G235" s="165">
        <f>(DSUM('1.2_Vehículos y maquinaria'!$E$22:$S$44,"emissions",'4.2_Resultados España'!AA$51:AA235)+DSUM('1.2_Vehículos y maquinaria'!$E$50:$S$70,"emissions",'4.2_Resultados España'!AA$51:AA235)+DSUM('1.2_Vehículos y maquinaria'!$E$82:$S$92,"emissions",'4.2_Resultados España'!AA$51:AA235)+DSUM('1.2_Vehículos y maquinaria'!$E$99:$S$109,"emissions",'4.2_Resultados España'!AA$51:AA235))-SUM(G$52:G234)</f>
        <v>0</v>
      </c>
      <c r="H235" s="165">
        <f>(DSUM('1.4_Emisiones fugitivas'!$E$14:$O$36,"emissions",'4.2_Resultados España'!AA$51:AA235)+DSUM('1.4_Emisiones fugitivas'!$E$48:$N$58,"emissions",'4.2_Resultados España'!AA$51:AA235))-SUM(H$52:H234)</f>
        <v>0</v>
      </c>
      <c r="I235" s="605">
        <f>DSUM('1.3_Emisiones de proceso'!$E$17:$M$32,"emissions",'4.2_Resultados España'!AA$51:AA235)-SUM(I$52:I234)</f>
        <v>0</v>
      </c>
      <c r="J235" s="605"/>
      <c r="K235" s="606">
        <f t="shared" si="9"/>
        <v>0</v>
      </c>
      <c r="L235" s="606"/>
      <c r="M235" s="606"/>
      <c r="N235" s="165">
        <f>DSUM('2.2_Categoría 2 España'!$E$18:$J$40,"emissions",'4.2_Resultados España'!AA$51:AA235)-SUM(N$52:N234)</f>
        <v>0</v>
      </c>
      <c r="O235" s="165">
        <f>DSUM('2.2_Categoría 2 España'!$E$49:$K$69,"emissions",'4.2_Resultados España'!AA$51:AA235)-SUM(O$52:O234)</f>
        <v>0</v>
      </c>
      <c r="P235" s="165">
        <f>DSUM('2.2_Categoría 2 España'!$E$78:$J$98,"emissions",'4.2_Resultados España'!AA$51:AA235)-SUM(P$52:P234)</f>
        <v>0</v>
      </c>
      <c r="Q235" s="605">
        <f t="shared" si="10"/>
        <v>0</v>
      </c>
      <c r="R235" s="606"/>
      <c r="S235" s="606">
        <f t="shared" si="11"/>
        <v>0</v>
      </c>
      <c r="T235" s="606"/>
      <c r="U235" s="606"/>
      <c r="AA235" s="47" t="str">
        <f t="shared" si="8"/>
        <v>=</v>
      </c>
    </row>
    <row r="236" spans="1:27" x14ac:dyDescent="0.3">
      <c r="A236" s="108"/>
      <c r="E236" s="107" t="str">
        <f>IF(Dades!C1026="","",Dades!C1026)</f>
        <v/>
      </c>
      <c r="F236" s="165">
        <f>(DSUM('1.1_Instalaciones fijas'!$E$14:$R$36,"emissions",'4.2_Resultados España'!AA$51:AA236)+DSUM('1.1_Instalaciones fijas'!$E$43:$L$58,"emissions",'4.2_Resultados España'!AA$51:AA236))-SUM(F$52:F235)</f>
        <v>0</v>
      </c>
      <c r="G236" s="165">
        <f>(DSUM('1.2_Vehículos y maquinaria'!$E$22:$S$44,"emissions",'4.2_Resultados España'!AA$51:AA236)+DSUM('1.2_Vehículos y maquinaria'!$E$50:$S$70,"emissions",'4.2_Resultados España'!AA$51:AA236)+DSUM('1.2_Vehículos y maquinaria'!$E$82:$S$92,"emissions",'4.2_Resultados España'!AA$51:AA236)+DSUM('1.2_Vehículos y maquinaria'!$E$99:$S$109,"emissions",'4.2_Resultados España'!AA$51:AA236))-SUM(G$52:G235)</f>
        <v>0</v>
      </c>
      <c r="H236" s="165">
        <f>(DSUM('1.4_Emisiones fugitivas'!$E$14:$O$36,"emissions",'4.2_Resultados España'!AA$51:AA236)+DSUM('1.4_Emisiones fugitivas'!$E$48:$N$58,"emissions",'4.2_Resultados España'!AA$51:AA236))-SUM(H$52:H235)</f>
        <v>0</v>
      </c>
      <c r="I236" s="605">
        <f>DSUM('1.3_Emisiones de proceso'!$E$17:$M$32,"emissions",'4.2_Resultados España'!AA$51:AA236)-SUM(I$52:I235)</f>
        <v>0</v>
      </c>
      <c r="J236" s="605"/>
      <c r="K236" s="606">
        <f t="shared" si="9"/>
        <v>0</v>
      </c>
      <c r="L236" s="606"/>
      <c r="M236" s="606"/>
      <c r="N236" s="165">
        <f>DSUM('2.2_Categoría 2 España'!$E$18:$J$40,"emissions",'4.2_Resultados España'!AA$51:AA236)-SUM(N$52:N235)</f>
        <v>0</v>
      </c>
      <c r="O236" s="165">
        <f>DSUM('2.2_Categoría 2 España'!$E$49:$K$69,"emissions",'4.2_Resultados España'!AA$51:AA236)-SUM(O$52:O235)</f>
        <v>0</v>
      </c>
      <c r="P236" s="165">
        <f>DSUM('2.2_Categoría 2 España'!$E$78:$J$98,"emissions",'4.2_Resultados España'!AA$51:AA236)-SUM(P$52:P235)</f>
        <v>0</v>
      </c>
      <c r="Q236" s="605">
        <f t="shared" si="10"/>
        <v>0</v>
      </c>
      <c r="R236" s="606"/>
      <c r="S236" s="606">
        <f t="shared" si="11"/>
        <v>0</v>
      </c>
      <c r="T236" s="606"/>
      <c r="U236" s="606"/>
      <c r="AA236" s="47" t="str">
        <f t="shared" si="8"/>
        <v>=</v>
      </c>
    </row>
    <row r="237" spans="1:27" x14ac:dyDescent="0.3">
      <c r="A237" s="108"/>
      <c r="E237" s="107" t="str">
        <f>IF(Dades!C1027="","",Dades!C1027)</f>
        <v/>
      </c>
      <c r="F237" s="165">
        <f>(DSUM('1.1_Instalaciones fijas'!$E$14:$R$36,"emissions",'4.2_Resultados España'!AA$51:AA237)+DSUM('1.1_Instalaciones fijas'!$E$43:$L$58,"emissions",'4.2_Resultados España'!AA$51:AA237))-SUM(F$52:F236)</f>
        <v>0</v>
      </c>
      <c r="G237" s="165">
        <f>(DSUM('1.2_Vehículos y maquinaria'!$E$22:$S$44,"emissions",'4.2_Resultados España'!AA$51:AA237)+DSUM('1.2_Vehículos y maquinaria'!$E$50:$S$70,"emissions",'4.2_Resultados España'!AA$51:AA237)+DSUM('1.2_Vehículos y maquinaria'!$E$82:$S$92,"emissions",'4.2_Resultados España'!AA$51:AA237)+DSUM('1.2_Vehículos y maquinaria'!$E$99:$S$109,"emissions",'4.2_Resultados España'!AA$51:AA237))-SUM(G$52:G236)</f>
        <v>0</v>
      </c>
      <c r="H237" s="165">
        <f>(DSUM('1.4_Emisiones fugitivas'!$E$14:$O$36,"emissions",'4.2_Resultados España'!AA$51:AA237)+DSUM('1.4_Emisiones fugitivas'!$E$48:$N$58,"emissions",'4.2_Resultados España'!AA$51:AA237))-SUM(H$52:H236)</f>
        <v>0</v>
      </c>
      <c r="I237" s="605">
        <f>DSUM('1.3_Emisiones de proceso'!$E$17:$M$32,"emissions",'4.2_Resultados España'!AA$51:AA237)-SUM(I$52:I236)</f>
        <v>0</v>
      </c>
      <c r="J237" s="605"/>
      <c r="K237" s="606">
        <f t="shared" si="9"/>
        <v>0</v>
      </c>
      <c r="L237" s="606"/>
      <c r="M237" s="606"/>
      <c r="N237" s="165">
        <f>DSUM('2.2_Categoría 2 España'!$E$18:$J$40,"emissions",'4.2_Resultados España'!AA$51:AA237)-SUM(N$52:N236)</f>
        <v>0</v>
      </c>
      <c r="O237" s="165">
        <f>DSUM('2.2_Categoría 2 España'!$E$49:$K$69,"emissions",'4.2_Resultados España'!AA$51:AA237)-SUM(O$52:O236)</f>
        <v>0</v>
      </c>
      <c r="P237" s="165">
        <f>DSUM('2.2_Categoría 2 España'!$E$78:$J$98,"emissions",'4.2_Resultados España'!AA$51:AA237)-SUM(P$52:P236)</f>
        <v>0</v>
      </c>
      <c r="Q237" s="605">
        <f t="shared" si="10"/>
        <v>0</v>
      </c>
      <c r="R237" s="606"/>
      <c r="S237" s="606">
        <f t="shared" si="11"/>
        <v>0</v>
      </c>
      <c r="T237" s="606"/>
      <c r="U237" s="606"/>
      <c r="AA237" s="47" t="str">
        <f t="shared" si="8"/>
        <v>=</v>
      </c>
    </row>
    <row r="238" spans="1:27" x14ac:dyDescent="0.3">
      <c r="A238" s="108"/>
      <c r="E238" s="107" t="str">
        <f>IF(Dades!C1028="","",Dades!C1028)</f>
        <v/>
      </c>
      <c r="F238" s="165">
        <f>(DSUM('1.1_Instalaciones fijas'!$E$14:$R$36,"emissions",'4.2_Resultados España'!AA$51:AA238)+DSUM('1.1_Instalaciones fijas'!$E$43:$L$58,"emissions",'4.2_Resultados España'!AA$51:AA238))-SUM(F$52:F237)</f>
        <v>0</v>
      </c>
      <c r="G238" s="165">
        <f>(DSUM('1.2_Vehículos y maquinaria'!$E$22:$S$44,"emissions",'4.2_Resultados España'!AA$51:AA238)+DSUM('1.2_Vehículos y maquinaria'!$E$50:$S$70,"emissions",'4.2_Resultados España'!AA$51:AA238)+DSUM('1.2_Vehículos y maquinaria'!$E$82:$S$92,"emissions",'4.2_Resultados España'!AA$51:AA238)+DSUM('1.2_Vehículos y maquinaria'!$E$99:$S$109,"emissions",'4.2_Resultados España'!AA$51:AA238))-SUM(G$52:G237)</f>
        <v>0</v>
      </c>
      <c r="H238" s="165">
        <f>(DSUM('1.4_Emisiones fugitivas'!$E$14:$O$36,"emissions",'4.2_Resultados España'!AA$51:AA238)+DSUM('1.4_Emisiones fugitivas'!$E$48:$N$58,"emissions",'4.2_Resultados España'!AA$51:AA238))-SUM(H$52:H237)</f>
        <v>0</v>
      </c>
      <c r="I238" s="605">
        <f>DSUM('1.3_Emisiones de proceso'!$E$17:$M$32,"emissions",'4.2_Resultados España'!AA$51:AA238)-SUM(I$52:I237)</f>
        <v>0</v>
      </c>
      <c r="J238" s="605"/>
      <c r="K238" s="606">
        <f t="shared" si="9"/>
        <v>0</v>
      </c>
      <c r="L238" s="606"/>
      <c r="M238" s="606"/>
      <c r="N238" s="165">
        <f>DSUM('2.2_Categoría 2 España'!$E$18:$J$40,"emissions",'4.2_Resultados España'!AA$51:AA238)-SUM(N$52:N237)</f>
        <v>0</v>
      </c>
      <c r="O238" s="165">
        <f>DSUM('2.2_Categoría 2 España'!$E$49:$K$69,"emissions",'4.2_Resultados España'!AA$51:AA238)-SUM(O$52:O237)</f>
        <v>0</v>
      </c>
      <c r="P238" s="165">
        <f>DSUM('2.2_Categoría 2 España'!$E$78:$J$98,"emissions",'4.2_Resultados España'!AA$51:AA238)-SUM(P$52:P237)</f>
        <v>0</v>
      </c>
      <c r="Q238" s="605">
        <f t="shared" si="10"/>
        <v>0</v>
      </c>
      <c r="R238" s="606"/>
      <c r="S238" s="606">
        <f t="shared" si="11"/>
        <v>0</v>
      </c>
      <c r="T238" s="606"/>
      <c r="U238" s="606"/>
      <c r="AA238" s="47" t="str">
        <f t="shared" si="8"/>
        <v>=</v>
      </c>
    </row>
    <row r="239" spans="1:27" x14ac:dyDescent="0.3">
      <c r="A239" s="108"/>
      <c r="E239" s="107" t="str">
        <f>IF(Dades!C1029="","",Dades!C1029)</f>
        <v/>
      </c>
      <c r="F239" s="165">
        <f>(DSUM('1.1_Instalaciones fijas'!$E$14:$R$36,"emissions",'4.2_Resultados España'!AA$51:AA239)+DSUM('1.1_Instalaciones fijas'!$E$43:$L$58,"emissions",'4.2_Resultados España'!AA$51:AA239))-SUM(F$52:F238)</f>
        <v>0</v>
      </c>
      <c r="G239" s="165">
        <f>(DSUM('1.2_Vehículos y maquinaria'!$E$22:$S$44,"emissions",'4.2_Resultados España'!AA$51:AA239)+DSUM('1.2_Vehículos y maquinaria'!$E$50:$S$70,"emissions",'4.2_Resultados España'!AA$51:AA239)+DSUM('1.2_Vehículos y maquinaria'!$E$82:$S$92,"emissions",'4.2_Resultados España'!AA$51:AA239)+DSUM('1.2_Vehículos y maquinaria'!$E$99:$S$109,"emissions",'4.2_Resultados España'!AA$51:AA239))-SUM(G$52:G238)</f>
        <v>0</v>
      </c>
      <c r="H239" s="165">
        <f>(DSUM('1.4_Emisiones fugitivas'!$E$14:$O$36,"emissions",'4.2_Resultados España'!AA$51:AA239)+DSUM('1.4_Emisiones fugitivas'!$E$48:$N$58,"emissions",'4.2_Resultados España'!AA$51:AA239))-SUM(H$52:H238)</f>
        <v>0</v>
      </c>
      <c r="I239" s="605">
        <f>DSUM('1.3_Emisiones de proceso'!$E$17:$M$32,"emissions",'4.2_Resultados España'!AA$51:AA239)-SUM(I$52:I238)</f>
        <v>0</v>
      </c>
      <c r="J239" s="605"/>
      <c r="K239" s="606">
        <f t="shared" si="9"/>
        <v>0</v>
      </c>
      <c r="L239" s="606"/>
      <c r="M239" s="606"/>
      <c r="N239" s="165">
        <f>DSUM('2.2_Categoría 2 España'!$E$18:$J$40,"emissions",'4.2_Resultados España'!AA$51:AA239)-SUM(N$52:N238)</f>
        <v>0</v>
      </c>
      <c r="O239" s="165">
        <f>DSUM('2.2_Categoría 2 España'!$E$49:$K$69,"emissions",'4.2_Resultados España'!AA$51:AA239)-SUM(O$52:O238)</f>
        <v>0</v>
      </c>
      <c r="P239" s="165">
        <f>DSUM('2.2_Categoría 2 España'!$E$78:$J$98,"emissions",'4.2_Resultados España'!AA$51:AA239)-SUM(P$52:P238)</f>
        <v>0</v>
      </c>
      <c r="Q239" s="605">
        <f t="shared" si="10"/>
        <v>0</v>
      </c>
      <c r="R239" s="606"/>
      <c r="S239" s="606">
        <f t="shared" si="11"/>
        <v>0</v>
      </c>
      <c r="T239" s="606"/>
      <c r="U239" s="606"/>
      <c r="AA239" s="47" t="str">
        <f t="shared" si="8"/>
        <v>=</v>
      </c>
    </row>
    <row r="240" spans="1:27" x14ac:dyDescent="0.3">
      <c r="A240" s="108"/>
      <c r="E240" s="107" t="str">
        <f>IF(Dades!C1030="","",Dades!C1030)</f>
        <v/>
      </c>
      <c r="F240" s="165">
        <f>(DSUM('1.1_Instalaciones fijas'!$E$14:$R$36,"emissions",'4.2_Resultados España'!AA$51:AA240)+DSUM('1.1_Instalaciones fijas'!$E$43:$L$58,"emissions",'4.2_Resultados España'!AA$51:AA240))-SUM(F$52:F239)</f>
        <v>0</v>
      </c>
      <c r="G240" s="165">
        <f>(DSUM('1.2_Vehículos y maquinaria'!$E$22:$S$44,"emissions",'4.2_Resultados España'!AA$51:AA240)+DSUM('1.2_Vehículos y maquinaria'!$E$50:$S$70,"emissions",'4.2_Resultados España'!AA$51:AA240)+DSUM('1.2_Vehículos y maquinaria'!$E$82:$S$92,"emissions",'4.2_Resultados España'!AA$51:AA240)+DSUM('1.2_Vehículos y maquinaria'!$E$99:$S$109,"emissions",'4.2_Resultados España'!AA$51:AA240))-SUM(G$52:G239)</f>
        <v>0</v>
      </c>
      <c r="H240" s="165">
        <f>(DSUM('1.4_Emisiones fugitivas'!$E$14:$O$36,"emissions",'4.2_Resultados España'!AA$51:AA240)+DSUM('1.4_Emisiones fugitivas'!$E$48:$N$58,"emissions",'4.2_Resultados España'!AA$51:AA240))-SUM(H$52:H239)</f>
        <v>0</v>
      </c>
      <c r="I240" s="605">
        <f>DSUM('1.3_Emisiones de proceso'!$E$17:$M$32,"emissions",'4.2_Resultados España'!AA$51:AA240)-SUM(I$52:I239)</f>
        <v>0</v>
      </c>
      <c r="J240" s="605"/>
      <c r="K240" s="606">
        <f t="shared" si="9"/>
        <v>0</v>
      </c>
      <c r="L240" s="606"/>
      <c r="M240" s="606"/>
      <c r="N240" s="165">
        <f>DSUM('2.2_Categoría 2 España'!$E$18:$J$40,"emissions",'4.2_Resultados España'!AA$51:AA240)-SUM(N$52:N239)</f>
        <v>0</v>
      </c>
      <c r="O240" s="165">
        <f>DSUM('2.2_Categoría 2 España'!$E$49:$K$69,"emissions",'4.2_Resultados España'!AA$51:AA240)-SUM(O$52:O239)</f>
        <v>0</v>
      </c>
      <c r="P240" s="165">
        <f>DSUM('2.2_Categoría 2 España'!$E$78:$J$98,"emissions",'4.2_Resultados España'!AA$51:AA240)-SUM(P$52:P239)</f>
        <v>0</v>
      </c>
      <c r="Q240" s="605">
        <f t="shared" si="10"/>
        <v>0</v>
      </c>
      <c r="R240" s="606"/>
      <c r="S240" s="606">
        <f t="shared" si="11"/>
        <v>0</v>
      </c>
      <c r="T240" s="606"/>
      <c r="U240" s="606"/>
      <c r="AA240" s="47" t="str">
        <f t="shared" si="8"/>
        <v>=</v>
      </c>
    </row>
    <row r="241" spans="1:27" x14ac:dyDescent="0.3">
      <c r="A241" s="108"/>
      <c r="E241" s="107" t="str">
        <f>IF(Dades!C1031="","",Dades!C1031)</f>
        <v/>
      </c>
      <c r="F241" s="165">
        <f>(DSUM('1.1_Instalaciones fijas'!$E$14:$R$36,"emissions",'4.2_Resultados España'!AA$51:AA241)+DSUM('1.1_Instalaciones fijas'!$E$43:$L$58,"emissions",'4.2_Resultados España'!AA$51:AA241))-SUM(F$52:F240)</f>
        <v>0</v>
      </c>
      <c r="G241" s="165">
        <f>(DSUM('1.2_Vehículos y maquinaria'!$E$22:$S$44,"emissions",'4.2_Resultados España'!AA$51:AA241)+DSUM('1.2_Vehículos y maquinaria'!$E$50:$S$70,"emissions",'4.2_Resultados España'!AA$51:AA241)+DSUM('1.2_Vehículos y maquinaria'!$E$82:$S$92,"emissions",'4.2_Resultados España'!AA$51:AA241)+DSUM('1.2_Vehículos y maquinaria'!$E$99:$S$109,"emissions",'4.2_Resultados España'!AA$51:AA241))-SUM(G$52:G240)</f>
        <v>0</v>
      </c>
      <c r="H241" s="165">
        <f>(DSUM('1.4_Emisiones fugitivas'!$E$14:$O$36,"emissions",'4.2_Resultados España'!AA$51:AA241)+DSUM('1.4_Emisiones fugitivas'!$E$48:$N$58,"emissions",'4.2_Resultados España'!AA$51:AA241))-SUM(H$52:H240)</f>
        <v>0</v>
      </c>
      <c r="I241" s="605">
        <f>DSUM('1.3_Emisiones de proceso'!$E$17:$M$32,"emissions",'4.2_Resultados España'!AA$51:AA241)-SUM(I$52:I240)</f>
        <v>0</v>
      </c>
      <c r="J241" s="605"/>
      <c r="K241" s="606">
        <f t="shared" si="9"/>
        <v>0</v>
      </c>
      <c r="L241" s="606"/>
      <c r="M241" s="606"/>
      <c r="N241" s="165">
        <f>DSUM('2.2_Categoría 2 España'!$E$18:$J$40,"emissions",'4.2_Resultados España'!AA$51:AA241)-SUM(N$52:N240)</f>
        <v>0</v>
      </c>
      <c r="O241" s="165">
        <f>DSUM('2.2_Categoría 2 España'!$E$49:$K$69,"emissions",'4.2_Resultados España'!AA$51:AA241)-SUM(O$52:O240)</f>
        <v>0</v>
      </c>
      <c r="P241" s="165">
        <f>DSUM('2.2_Categoría 2 España'!$E$78:$J$98,"emissions",'4.2_Resultados España'!AA$51:AA241)-SUM(P$52:P240)</f>
        <v>0</v>
      </c>
      <c r="Q241" s="605">
        <f t="shared" si="10"/>
        <v>0</v>
      </c>
      <c r="R241" s="606"/>
      <c r="S241" s="606">
        <f t="shared" si="11"/>
        <v>0</v>
      </c>
      <c r="T241" s="606"/>
      <c r="U241" s="606"/>
      <c r="AA241" s="47" t="str">
        <f t="shared" si="8"/>
        <v>=</v>
      </c>
    </row>
    <row r="242" spans="1:27" x14ac:dyDescent="0.3">
      <c r="A242" s="108"/>
      <c r="E242" s="107" t="str">
        <f>IF(Dades!C1032="","",Dades!C1032)</f>
        <v/>
      </c>
      <c r="F242" s="165">
        <f>(DSUM('1.1_Instalaciones fijas'!$E$14:$R$36,"emissions",'4.2_Resultados España'!AA$51:AA242)+DSUM('1.1_Instalaciones fijas'!$E$43:$L$58,"emissions",'4.2_Resultados España'!AA$51:AA242))-SUM(F$52:F241)</f>
        <v>0</v>
      </c>
      <c r="G242" s="165">
        <f>(DSUM('1.2_Vehículos y maquinaria'!$E$22:$S$44,"emissions",'4.2_Resultados España'!AA$51:AA242)+DSUM('1.2_Vehículos y maquinaria'!$E$50:$S$70,"emissions",'4.2_Resultados España'!AA$51:AA242)+DSUM('1.2_Vehículos y maquinaria'!$E$82:$S$92,"emissions",'4.2_Resultados España'!AA$51:AA242)+DSUM('1.2_Vehículos y maquinaria'!$E$99:$S$109,"emissions",'4.2_Resultados España'!AA$51:AA242))-SUM(G$52:G241)</f>
        <v>0</v>
      </c>
      <c r="H242" s="165">
        <f>(DSUM('1.4_Emisiones fugitivas'!$E$14:$O$36,"emissions",'4.2_Resultados España'!AA$51:AA242)+DSUM('1.4_Emisiones fugitivas'!$E$48:$N$58,"emissions",'4.2_Resultados España'!AA$51:AA242))-SUM(H$52:H241)</f>
        <v>0</v>
      </c>
      <c r="I242" s="605">
        <f>DSUM('1.3_Emisiones de proceso'!$E$17:$M$32,"emissions",'4.2_Resultados España'!AA$51:AA242)-SUM(I$52:I241)</f>
        <v>0</v>
      </c>
      <c r="J242" s="605"/>
      <c r="K242" s="606">
        <f t="shared" si="9"/>
        <v>0</v>
      </c>
      <c r="L242" s="606"/>
      <c r="M242" s="606"/>
      <c r="N242" s="165">
        <f>DSUM('2.2_Categoría 2 España'!$E$18:$J$40,"emissions",'4.2_Resultados España'!AA$51:AA242)-SUM(N$52:N241)</f>
        <v>0</v>
      </c>
      <c r="O242" s="165">
        <f>DSUM('2.2_Categoría 2 España'!$E$49:$K$69,"emissions",'4.2_Resultados España'!AA$51:AA242)-SUM(O$52:O241)</f>
        <v>0</v>
      </c>
      <c r="P242" s="165">
        <f>DSUM('2.2_Categoría 2 España'!$E$78:$J$98,"emissions",'4.2_Resultados España'!AA$51:AA242)-SUM(P$52:P241)</f>
        <v>0</v>
      </c>
      <c r="Q242" s="605">
        <f t="shared" si="10"/>
        <v>0</v>
      </c>
      <c r="R242" s="606"/>
      <c r="S242" s="606">
        <f t="shared" si="11"/>
        <v>0</v>
      </c>
      <c r="T242" s="606"/>
      <c r="U242" s="606"/>
      <c r="AA242" s="47" t="str">
        <f t="shared" si="8"/>
        <v>=</v>
      </c>
    </row>
    <row r="243" spans="1:27" x14ac:dyDescent="0.3">
      <c r="A243" s="108"/>
      <c r="E243" s="107" t="str">
        <f>IF(Dades!C1033="","",Dades!C1033)</f>
        <v/>
      </c>
      <c r="F243" s="165">
        <f>(DSUM('1.1_Instalaciones fijas'!$E$14:$R$36,"emissions",'4.2_Resultados España'!AA$51:AA243)+DSUM('1.1_Instalaciones fijas'!$E$43:$L$58,"emissions",'4.2_Resultados España'!AA$51:AA243))-SUM(F$52:F242)</f>
        <v>0</v>
      </c>
      <c r="G243" s="165">
        <f>(DSUM('1.2_Vehículos y maquinaria'!$E$22:$S$44,"emissions",'4.2_Resultados España'!AA$51:AA243)+DSUM('1.2_Vehículos y maquinaria'!$E$50:$S$70,"emissions",'4.2_Resultados España'!AA$51:AA243)+DSUM('1.2_Vehículos y maquinaria'!$E$82:$S$92,"emissions",'4.2_Resultados España'!AA$51:AA243)+DSUM('1.2_Vehículos y maquinaria'!$E$99:$S$109,"emissions",'4.2_Resultados España'!AA$51:AA243))-SUM(G$52:G242)</f>
        <v>0</v>
      </c>
      <c r="H243" s="165">
        <f>(DSUM('1.4_Emisiones fugitivas'!$E$14:$O$36,"emissions",'4.2_Resultados España'!AA$51:AA243)+DSUM('1.4_Emisiones fugitivas'!$E$48:$N$58,"emissions",'4.2_Resultados España'!AA$51:AA243))-SUM(H$52:H242)</f>
        <v>0</v>
      </c>
      <c r="I243" s="605">
        <f>DSUM('1.3_Emisiones de proceso'!$E$17:$M$32,"emissions",'4.2_Resultados España'!AA$51:AA243)-SUM(I$52:I242)</f>
        <v>0</v>
      </c>
      <c r="J243" s="605"/>
      <c r="K243" s="606">
        <f t="shared" si="9"/>
        <v>0</v>
      </c>
      <c r="L243" s="606"/>
      <c r="M243" s="606"/>
      <c r="N243" s="165">
        <f>DSUM('2.2_Categoría 2 España'!$E$18:$J$40,"emissions",'4.2_Resultados España'!AA$51:AA243)-SUM(N$52:N242)</f>
        <v>0</v>
      </c>
      <c r="O243" s="165">
        <f>DSUM('2.2_Categoría 2 España'!$E$49:$K$69,"emissions",'4.2_Resultados España'!AA$51:AA243)-SUM(O$52:O242)</f>
        <v>0</v>
      </c>
      <c r="P243" s="165">
        <f>DSUM('2.2_Categoría 2 España'!$E$78:$J$98,"emissions",'4.2_Resultados España'!AA$51:AA243)-SUM(P$52:P242)</f>
        <v>0</v>
      </c>
      <c r="Q243" s="605">
        <f t="shared" si="10"/>
        <v>0</v>
      </c>
      <c r="R243" s="606"/>
      <c r="S243" s="606">
        <f t="shared" si="11"/>
        <v>0</v>
      </c>
      <c r="T243" s="606"/>
      <c r="U243" s="606"/>
      <c r="AA243" s="47" t="str">
        <f t="shared" si="8"/>
        <v>=</v>
      </c>
    </row>
    <row r="244" spans="1:27" x14ac:dyDescent="0.3">
      <c r="A244" s="108"/>
      <c r="E244" s="107" t="str">
        <f>IF(Dades!C1034="","",Dades!C1034)</f>
        <v/>
      </c>
      <c r="F244" s="165">
        <f>(DSUM('1.1_Instalaciones fijas'!$E$14:$R$36,"emissions",'4.2_Resultados España'!AA$51:AA244)+DSUM('1.1_Instalaciones fijas'!$E$43:$L$58,"emissions",'4.2_Resultados España'!AA$51:AA244))-SUM(F$52:F243)</f>
        <v>0</v>
      </c>
      <c r="G244" s="165">
        <f>(DSUM('1.2_Vehículos y maquinaria'!$E$22:$S$44,"emissions",'4.2_Resultados España'!AA$51:AA244)+DSUM('1.2_Vehículos y maquinaria'!$E$50:$S$70,"emissions",'4.2_Resultados España'!AA$51:AA244)+DSUM('1.2_Vehículos y maquinaria'!$E$82:$S$92,"emissions",'4.2_Resultados España'!AA$51:AA244)+DSUM('1.2_Vehículos y maquinaria'!$E$99:$S$109,"emissions",'4.2_Resultados España'!AA$51:AA244))-SUM(G$52:G243)</f>
        <v>0</v>
      </c>
      <c r="H244" s="165">
        <f>(DSUM('1.4_Emisiones fugitivas'!$E$14:$O$36,"emissions",'4.2_Resultados España'!AA$51:AA244)+DSUM('1.4_Emisiones fugitivas'!$E$48:$N$58,"emissions",'4.2_Resultados España'!AA$51:AA244))-SUM(H$52:H243)</f>
        <v>0</v>
      </c>
      <c r="I244" s="605">
        <f>DSUM('1.3_Emisiones de proceso'!$E$17:$M$32,"emissions",'4.2_Resultados España'!AA$51:AA244)-SUM(I$52:I243)</f>
        <v>0</v>
      </c>
      <c r="J244" s="605"/>
      <c r="K244" s="606">
        <f t="shared" si="9"/>
        <v>0</v>
      </c>
      <c r="L244" s="606"/>
      <c r="M244" s="606"/>
      <c r="N244" s="165">
        <f>DSUM('2.2_Categoría 2 España'!$E$18:$J$40,"emissions",'4.2_Resultados España'!AA$51:AA244)-SUM(N$52:N243)</f>
        <v>0</v>
      </c>
      <c r="O244" s="165">
        <f>DSUM('2.2_Categoría 2 España'!$E$49:$K$69,"emissions",'4.2_Resultados España'!AA$51:AA244)-SUM(O$52:O243)</f>
        <v>0</v>
      </c>
      <c r="P244" s="165">
        <f>DSUM('2.2_Categoría 2 España'!$E$78:$J$98,"emissions",'4.2_Resultados España'!AA$51:AA244)-SUM(P$52:P243)</f>
        <v>0</v>
      </c>
      <c r="Q244" s="605">
        <f t="shared" si="10"/>
        <v>0</v>
      </c>
      <c r="R244" s="606"/>
      <c r="S244" s="606">
        <f t="shared" si="11"/>
        <v>0</v>
      </c>
      <c r="T244" s="606"/>
      <c r="U244" s="606"/>
      <c r="AA244" s="47" t="str">
        <f t="shared" si="8"/>
        <v>=</v>
      </c>
    </row>
    <row r="245" spans="1:27" x14ac:dyDescent="0.3">
      <c r="A245" s="108"/>
      <c r="E245" s="107" t="str">
        <f>IF(Dades!C1035="","",Dades!C1035)</f>
        <v/>
      </c>
      <c r="F245" s="165">
        <f>(DSUM('1.1_Instalaciones fijas'!$E$14:$R$36,"emissions",'4.2_Resultados España'!AA$51:AA245)+DSUM('1.1_Instalaciones fijas'!$E$43:$L$58,"emissions",'4.2_Resultados España'!AA$51:AA245))-SUM(F$52:F244)</f>
        <v>0</v>
      </c>
      <c r="G245" s="165">
        <f>(DSUM('1.2_Vehículos y maquinaria'!$E$22:$S$44,"emissions",'4.2_Resultados España'!AA$51:AA245)+DSUM('1.2_Vehículos y maquinaria'!$E$50:$S$70,"emissions",'4.2_Resultados España'!AA$51:AA245)+DSUM('1.2_Vehículos y maquinaria'!$E$82:$S$92,"emissions",'4.2_Resultados España'!AA$51:AA245)+DSUM('1.2_Vehículos y maquinaria'!$E$99:$S$109,"emissions",'4.2_Resultados España'!AA$51:AA245))-SUM(G$52:G244)</f>
        <v>0</v>
      </c>
      <c r="H245" s="165">
        <f>(DSUM('1.4_Emisiones fugitivas'!$E$14:$O$36,"emissions",'4.2_Resultados España'!AA$51:AA245)+DSUM('1.4_Emisiones fugitivas'!$E$48:$N$58,"emissions",'4.2_Resultados España'!AA$51:AA245))-SUM(H$52:H244)</f>
        <v>0</v>
      </c>
      <c r="I245" s="605">
        <f>DSUM('1.3_Emisiones de proceso'!$E$17:$M$32,"emissions",'4.2_Resultados España'!AA$51:AA245)-SUM(I$52:I244)</f>
        <v>0</v>
      </c>
      <c r="J245" s="605"/>
      <c r="K245" s="606">
        <f t="shared" si="9"/>
        <v>0</v>
      </c>
      <c r="L245" s="606"/>
      <c r="M245" s="606"/>
      <c r="N245" s="165">
        <f>DSUM('2.2_Categoría 2 España'!$E$18:$J$40,"emissions",'4.2_Resultados España'!AA$51:AA245)-SUM(N$52:N244)</f>
        <v>0</v>
      </c>
      <c r="O245" s="165">
        <f>DSUM('2.2_Categoría 2 España'!$E$49:$K$69,"emissions",'4.2_Resultados España'!AA$51:AA245)-SUM(O$52:O244)</f>
        <v>0</v>
      </c>
      <c r="P245" s="165">
        <f>DSUM('2.2_Categoría 2 España'!$E$78:$J$98,"emissions",'4.2_Resultados España'!AA$51:AA245)-SUM(P$52:P244)</f>
        <v>0</v>
      </c>
      <c r="Q245" s="605">
        <f t="shared" si="10"/>
        <v>0</v>
      </c>
      <c r="R245" s="606"/>
      <c r="S245" s="606">
        <f t="shared" si="11"/>
        <v>0</v>
      </c>
      <c r="T245" s="606"/>
      <c r="U245" s="606"/>
      <c r="AA245" s="47" t="str">
        <f t="shared" ref="AA245:AA308" si="12">"="&amp;E245</f>
        <v>=</v>
      </c>
    </row>
    <row r="246" spans="1:27" x14ac:dyDescent="0.3">
      <c r="A246" s="108"/>
      <c r="E246" s="107" t="str">
        <f>IF(Dades!C1036="","",Dades!C1036)</f>
        <v/>
      </c>
      <c r="F246" s="165">
        <f>(DSUM('1.1_Instalaciones fijas'!$E$14:$R$36,"emissions",'4.2_Resultados España'!AA$51:AA246)+DSUM('1.1_Instalaciones fijas'!$E$43:$L$58,"emissions",'4.2_Resultados España'!AA$51:AA246))-SUM(F$52:F245)</f>
        <v>0</v>
      </c>
      <c r="G246" s="165">
        <f>(DSUM('1.2_Vehículos y maquinaria'!$E$22:$S$44,"emissions",'4.2_Resultados España'!AA$51:AA246)+DSUM('1.2_Vehículos y maquinaria'!$E$50:$S$70,"emissions",'4.2_Resultados España'!AA$51:AA246)+DSUM('1.2_Vehículos y maquinaria'!$E$82:$S$92,"emissions",'4.2_Resultados España'!AA$51:AA246)+DSUM('1.2_Vehículos y maquinaria'!$E$99:$S$109,"emissions",'4.2_Resultados España'!AA$51:AA246))-SUM(G$52:G245)</f>
        <v>0</v>
      </c>
      <c r="H246" s="165">
        <f>(DSUM('1.4_Emisiones fugitivas'!$E$14:$O$36,"emissions",'4.2_Resultados España'!AA$51:AA246)+DSUM('1.4_Emisiones fugitivas'!$E$48:$N$58,"emissions",'4.2_Resultados España'!AA$51:AA246))-SUM(H$52:H245)</f>
        <v>0</v>
      </c>
      <c r="I246" s="605">
        <f>DSUM('1.3_Emisiones de proceso'!$E$17:$M$32,"emissions",'4.2_Resultados España'!AA$51:AA246)-SUM(I$52:I245)</f>
        <v>0</v>
      </c>
      <c r="J246" s="605"/>
      <c r="K246" s="606">
        <f t="shared" ref="K246:K301" si="13">SUM(F246:J246)</f>
        <v>0</v>
      </c>
      <c r="L246" s="606"/>
      <c r="M246" s="606"/>
      <c r="N246" s="165">
        <f>DSUM('2.2_Categoría 2 España'!$E$18:$J$40,"emissions",'4.2_Resultados España'!AA$51:AA246)-SUM(N$52:N245)</f>
        <v>0</v>
      </c>
      <c r="O246" s="165">
        <f>DSUM('2.2_Categoría 2 España'!$E$49:$K$69,"emissions",'4.2_Resultados España'!AA$51:AA246)-SUM(O$52:O245)</f>
        <v>0</v>
      </c>
      <c r="P246" s="165">
        <f>DSUM('2.2_Categoría 2 España'!$E$78:$J$98,"emissions",'4.2_Resultados España'!AA$51:AA246)-SUM(P$52:P245)</f>
        <v>0</v>
      </c>
      <c r="Q246" s="605">
        <f t="shared" ref="Q246:Q301" si="14">SUM(N246:P246)</f>
        <v>0</v>
      </c>
      <c r="R246" s="606"/>
      <c r="S246" s="606">
        <f t="shared" ref="S246:S301" si="15">K246+Q246</f>
        <v>0</v>
      </c>
      <c r="T246" s="606"/>
      <c r="U246" s="606"/>
      <c r="AA246" s="47" t="str">
        <f t="shared" si="12"/>
        <v>=</v>
      </c>
    </row>
    <row r="247" spans="1:27" x14ac:dyDescent="0.3">
      <c r="A247" s="108"/>
      <c r="E247" s="107" t="str">
        <f>IF(Dades!C1037="","",Dades!C1037)</f>
        <v/>
      </c>
      <c r="F247" s="165">
        <f>(DSUM('1.1_Instalaciones fijas'!$E$14:$R$36,"emissions",'4.2_Resultados España'!AA$51:AA247)+DSUM('1.1_Instalaciones fijas'!$E$43:$L$58,"emissions",'4.2_Resultados España'!AA$51:AA247))-SUM(F$52:F246)</f>
        <v>0</v>
      </c>
      <c r="G247" s="165">
        <f>(DSUM('1.2_Vehículos y maquinaria'!$E$22:$S$44,"emissions",'4.2_Resultados España'!AA$51:AA247)+DSUM('1.2_Vehículos y maquinaria'!$E$50:$S$70,"emissions",'4.2_Resultados España'!AA$51:AA247)+DSUM('1.2_Vehículos y maquinaria'!$E$82:$S$92,"emissions",'4.2_Resultados España'!AA$51:AA247)+DSUM('1.2_Vehículos y maquinaria'!$E$99:$S$109,"emissions",'4.2_Resultados España'!AA$51:AA247))-SUM(G$52:G246)</f>
        <v>0</v>
      </c>
      <c r="H247" s="165">
        <f>(DSUM('1.4_Emisiones fugitivas'!$E$14:$O$36,"emissions",'4.2_Resultados España'!AA$51:AA247)+DSUM('1.4_Emisiones fugitivas'!$E$48:$N$58,"emissions",'4.2_Resultados España'!AA$51:AA247))-SUM(H$52:H246)</f>
        <v>0</v>
      </c>
      <c r="I247" s="605">
        <f>DSUM('1.3_Emisiones de proceso'!$E$17:$M$32,"emissions",'4.2_Resultados España'!AA$51:AA247)-SUM(I$52:I246)</f>
        <v>0</v>
      </c>
      <c r="J247" s="605"/>
      <c r="K247" s="606">
        <f t="shared" si="13"/>
        <v>0</v>
      </c>
      <c r="L247" s="606"/>
      <c r="M247" s="606"/>
      <c r="N247" s="165">
        <f>DSUM('2.2_Categoría 2 España'!$E$18:$J$40,"emissions",'4.2_Resultados España'!AA$51:AA247)-SUM(N$52:N246)</f>
        <v>0</v>
      </c>
      <c r="O247" s="165">
        <f>DSUM('2.2_Categoría 2 España'!$E$49:$K$69,"emissions",'4.2_Resultados España'!AA$51:AA247)-SUM(O$52:O246)</f>
        <v>0</v>
      </c>
      <c r="P247" s="165">
        <f>DSUM('2.2_Categoría 2 España'!$E$78:$J$98,"emissions",'4.2_Resultados España'!AA$51:AA247)-SUM(P$52:P246)</f>
        <v>0</v>
      </c>
      <c r="Q247" s="605">
        <f t="shared" si="14"/>
        <v>0</v>
      </c>
      <c r="R247" s="606"/>
      <c r="S247" s="606">
        <f t="shared" si="15"/>
        <v>0</v>
      </c>
      <c r="T247" s="606"/>
      <c r="U247" s="606"/>
      <c r="AA247" s="47" t="str">
        <f t="shared" si="12"/>
        <v>=</v>
      </c>
    </row>
    <row r="248" spans="1:27" x14ac:dyDescent="0.3">
      <c r="A248" s="108"/>
      <c r="E248" s="107" t="str">
        <f>IF(Dades!C1038="","",Dades!C1038)</f>
        <v/>
      </c>
      <c r="F248" s="165">
        <f>(DSUM('1.1_Instalaciones fijas'!$E$14:$R$36,"emissions",'4.2_Resultados España'!AA$51:AA248)+DSUM('1.1_Instalaciones fijas'!$E$43:$L$58,"emissions",'4.2_Resultados España'!AA$51:AA248))-SUM(F$52:F247)</f>
        <v>0</v>
      </c>
      <c r="G248" s="165">
        <f>(DSUM('1.2_Vehículos y maquinaria'!$E$22:$S$44,"emissions",'4.2_Resultados España'!AA$51:AA248)+DSUM('1.2_Vehículos y maquinaria'!$E$50:$S$70,"emissions",'4.2_Resultados España'!AA$51:AA248)+DSUM('1.2_Vehículos y maquinaria'!$E$82:$S$92,"emissions",'4.2_Resultados España'!AA$51:AA248)+DSUM('1.2_Vehículos y maquinaria'!$E$99:$S$109,"emissions",'4.2_Resultados España'!AA$51:AA248))-SUM(G$52:G247)</f>
        <v>0</v>
      </c>
      <c r="H248" s="165">
        <f>(DSUM('1.4_Emisiones fugitivas'!$E$14:$O$36,"emissions",'4.2_Resultados España'!AA$51:AA248)+DSUM('1.4_Emisiones fugitivas'!$E$48:$N$58,"emissions",'4.2_Resultados España'!AA$51:AA248))-SUM(H$52:H247)</f>
        <v>0</v>
      </c>
      <c r="I248" s="605">
        <f>DSUM('1.3_Emisiones de proceso'!$E$17:$M$32,"emissions",'4.2_Resultados España'!AA$51:AA248)-SUM(I$52:I247)</f>
        <v>0</v>
      </c>
      <c r="J248" s="605"/>
      <c r="K248" s="606">
        <f t="shared" si="13"/>
        <v>0</v>
      </c>
      <c r="L248" s="606"/>
      <c r="M248" s="606"/>
      <c r="N248" s="165">
        <f>DSUM('2.2_Categoría 2 España'!$E$18:$J$40,"emissions",'4.2_Resultados España'!AA$51:AA248)-SUM(N$52:N247)</f>
        <v>0</v>
      </c>
      <c r="O248" s="165">
        <f>DSUM('2.2_Categoría 2 España'!$E$49:$K$69,"emissions",'4.2_Resultados España'!AA$51:AA248)-SUM(O$52:O247)</f>
        <v>0</v>
      </c>
      <c r="P248" s="165">
        <f>DSUM('2.2_Categoría 2 España'!$E$78:$J$98,"emissions",'4.2_Resultados España'!AA$51:AA248)-SUM(P$52:P247)</f>
        <v>0</v>
      </c>
      <c r="Q248" s="605">
        <f t="shared" si="14"/>
        <v>0</v>
      </c>
      <c r="R248" s="606"/>
      <c r="S248" s="606">
        <f t="shared" si="15"/>
        <v>0</v>
      </c>
      <c r="T248" s="606"/>
      <c r="U248" s="606"/>
      <c r="AA248" s="47" t="str">
        <f t="shared" si="12"/>
        <v>=</v>
      </c>
    </row>
    <row r="249" spans="1:27" x14ac:dyDescent="0.3">
      <c r="A249" s="108"/>
      <c r="E249" s="107" t="str">
        <f>IF(Dades!C1039="","",Dades!C1039)</f>
        <v/>
      </c>
      <c r="F249" s="165">
        <f>(DSUM('1.1_Instalaciones fijas'!$E$14:$R$36,"emissions",'4.2_Resultados España'!AA$51:AA249)+DSUM('1.1_Instalaciones fijas'!$E$43:$L$58,"emissions",'4.2_Resultados España'!AA$51:AA249))-SUM(F$52:F248)</f>
        <v>0</v>
      </c>
      <c r="G249" s="165">
        <f>(DSUM('1.2_Vehículos y maquinaria'!$E$22:$S$44,"emissions",'4.2_Resultados España'!AA$51:AA249)+DSUM('1.2_Vehículos y maquinaria'!$E$50:$S$70,"emissions",'4.2_Resultados España'!AA$51:AA249)+DSUM('1.2_Vehículos y maquinaria'!$E$82:$S$92,"emissions",'4.2_Resultados España'!AA$51:AA249)+DSUM('1.2_Vehículos y maquinaria'!$E$99:$S$109,"emissions",'4.2_Resultados España'!AA$51:AA249))-SUM(G$52:G248)</f>
        <v>0</v>
      </c>
      <c r="H249" s="165">
        <f>(DSUM('1.4_Emisiones fugitivas'!$E$14:$O$36,"emissions",'4.2_Resultados España'!AA$51:AA249)+DSUM('1.4_Emisiones fugitivas'!$E$48:$N$58,"emissions",'4.2_Resultados España'!AA$51:AA249))-SUM(H$52:H248)</f>
        <v>0</v>
      </c>
      <c r="I249" s="605">
        <f>DSUM('1.3_Emisiones de proceso'!$E$17:$M$32,"emissions",'4.2_Resultados España'!AA$51:AA249)-SUM(I$52:I248)</f>
        <v>0</v>
      </c>
      <c r="J249" s="605"/>
      <c r="K249" s="606">
        <f t="shared" si="13"/>
        <v>0</v>
      </c>
      <c r="L249" s="606"/>
      <c r="M249" s="606"/>
      <c r="N249" s="165">
        <f>DSUM('2.2_Categoría 2 España'!$E$18:$J$40,"emissions",'4.2_Resultados España'!AA$51:AA249)-SUM(N$52:N248)</f>
        <v>0</v>
      </c>
      <c r="O249" s="165">
        <f>DSUM('2.2_Categoría 2 España'!$E$49:$K$69,"emissions",'4.2_Resultados España'!AA$51:AA249)-SUM(O$52:O248)</f>
        <v>0</v>
      </c>
      <c r="P249" s="165">
        <f>DSUM('2.2_Categoría 2 España'!$E$78:$J$98,"emissions",'4.2_Resultados España'!AA$51:AA249)-SUM(P$52:P248)</f>
        <v>0</v>
      </c>
      <c r="Q249" s="605">
        <f t="shared" si="14"/>
        <v>0</v>
      </c>
      <c r="R249" s="606"/>
      <c r="S249" s="606">
        <f t="shared" si="15"/>
        <v>0</v>
      </c>
      <c r="T249" s="606"/>
      <c r="U249" s="606"/>
      <c r="AA249" s="47" t="str">
        <f t="shared" si="12"/>
        <v>=</v>
      </c>
    </row>
    <row r="250" spans="1:27" x14ac:dyDescent="0.3">
      <c r="A250" s="108"/>
      <c r="E250" s="107" t="str">
        <f>IF(Dades!C1040="","",Dades!C1040)</f>
        <v/>
      </c>
      <c r="F250" s="165">
        <f>(DSUM('1.1_Instalaciones fijas'!$E$14:$R$36,"emissions",'4.2_Resultados España'!AA$51:AA250)+DSUM('1.1_Instalaciones fijas'!$E$43:$L$58,"emissions",'4.2_Resultados España'!AA$51:AA250))-SUM(F$52:F249)</f>
        <v>0</v>
      </c>
      <c r="G250" s="165">
        <f>(DSUM('1.2_Vehículos y maquinaria'!$E$22:$S$44,"emissions",'4.2_Resultados España'!AA$51:AA250)+DSUM('1.2_Vehículos y maquinaria'!$E$50:$S$70,"emissions",'4.2_Resultados España'!AA$51:AA250)+DSUM('1.2_Vehículos y maquinaria'!$E$82:$S$92,"emissions",'4.2_Resultados España'!AA$51:AA250)+DSUM('1.2_Vehículos y maquinaria'!$E$99:$S$109,"emissions",'4.2_Resultados España'!AA$51:AA250))-SUM(G$52:G249)</f>
        <v>0</v>
      </c>
      <c r="H250" s="165">
        <f>(DSUM('1.4_Emisiones fugitivas'!$E$14:$O$36,"emissions",'4.2_Resultados España'!AA$51:AA250)+DSUM('1.4_Emisiones fugitivas'!$E$48:$N$58,"emissions",'4.2_Resultados España'!AA$51:AA250))-SUM(H$52:H249)</f>
        <v>0</v>
      </c>
      <c r="I250" s="605">
        <f>DSUM('1.3_Emisiones de proceso'!$E$17:$M$32,"emissions",'4.2_Resultados España'!AA$51:AA250)-SUM(I$52:I249)</f>
        <v>0</v>
      </c>
      <c r="J250" s="605"/>
      <c r="K250" s="606">
        <f t="shared" si="13"/>
        <v>0</v>
      </c>
      <c r="L250" s="606"/>
      <c r="M250" s="606"/>
      <c r="N250" s="165">
        <f>DSUM('2.2_Categoría 2 España'!$E$18:$J$40,"emissions",'4.2_Resultados España'!AA$51:AA250)-SUM(N$52:N249)</f>
        <v>0</v>
      </c>
      <c r="O250" s="165">
        <f>DSUM('2.2_Categoría 2 España'!$E$49:$K$69,"emissions",'4.2_Resultados España'!AA$51:AA250)-SUM(O$52:O249)</f>
        <v>0</v>
      </c>
      <c r="P250" s="165">
        <f>DSUM('2.2_Categoría 2 España'!$E$78:$J$98,"emissions",'4.2_Resultados España'!AA$51:AA250)-SUM(P$52:P249)</f>
        <v>0</v>
      </c>
      <c r="Q250" s="605">
        <f t="shared" si="14"/>
        <v>0</v>
      </c>
      <c r="R250" s="606"/>
      <c r="S250" s="606">
        <f t="shared" si="15"/>
        <v>0</v>
      </c>
      <c r="T250" s="606"/>
      <c r="U250" s="606"/>
      <c r="AA250" s="47" t="str">
        <f t="shared" si="12"/>
        <v>=</v>
      </c>
    </row>
    <row r="251" spans="1:27" x14ac:dyDescent="0.3">
      <c r="A251" s="108"/>
      <c r="E251" s="107" t="str">
        <f>IF(Dades!C1041="","",Dades!C1041)</f>
        <v/>
      </c>
      <c r="F251" s="165">
        <f>(DSUM('1.1_Instalaciones fijas'!$E$14:$R$36,"emissions",'4.2_Resultados España'!AA$51:AA251)+DSUM('1.1_Instalaciones fijas'!$E$43:$L$58,"emissions",'4.2_Resultados España'!AA$51:AA251))-SUM(F$52:F250)</f>
        <v>0</v>
      </c>
      <c r="G251" s="165">
        <f>(DSUM('1.2_Vehículos y maquinaria'!$E$22:$S$44,"emissions",'4.2_Resultados España'!AA$51:AA251)+DSUM('1.2_Vehículos y maquinaria'!$E$50:$S$70,"emissions",'4.2_Resultados España'!AA$51:AA251)+DSUM('1.2_Vehículos y maquinaria'!$E$82:$S$92,"emissions",'4.2_Resultados España'!AA$51:AA251)+DSUM('1.2_Vehículos y maquinaria'!$E$99:$S$109,"emissions",'4.2_Resultados España'!AA$51:AA251))-SUM(G$52:G250)</f>
        <v>0</v>
      </c>
      <c r="H251" s="165">
        <f>(DSUM('1.4_Emisiones fugitivas'!$E$14:$O$36,"emissions",'4.2_Resultados España'!AA$51:AA251)+DSUM('1.4_Emisiones fugitivas'!$E$48:$N$58,"emissions",'4.2_Resultados España'!AA$51:AA251))-SUM(H$52:H250)</f>
        <v>0</v>
      </c>
      <c r="I251" s="605">
        <f>DSUM('1.3_Emisiones de proceso'!$E$17:$M$32,"emissions",'4.2_Resultados España'!AA$51:AA251)-SUM(I$52:I250)</f>
        <v>0</v>
      </c>
      <c r="J251" s="605"/>
      <c r="K251" s="606">
        <f t="shared" si="13"/>
        <v>0</v>
      </c>
      <c r="L251" s="606"/>
      <c r="M251" s="606"/>
      <c r="N251" s="165">
        <f>DSUM('2.2_Categoría 2 España'!$E$18:$J$40,"emissions",'4.2_Resultados España'!AA$51:AA251)-SUM(N$52:N250)</f>
        <v>0</v>
      </c>
      <c r="O251" s="165">
        <f>DSUM('2.2_Categoría 2 España'!$E$49:$K$69,"emissions",'4.2_Resultados España'!AA$51:AA251)-SUM(O$52:O250)</f>
        <v>0</v>
      </c>
      <c r="P251" s="165">
        <f>DSUM('2.2_Categoría 2 España'!$E$78:$J$98,"emissions",'4.2_Resultados España'!AA$51:AA251)-SUM(P$52:P250)</f>
        <v>0</v>
      </c>
      <c r="Q251" s="605">
        <f t="shared" si="14"/>
        <v>0</v>
      </c>
      <c r="R251" s="606"/>
      <c r="S251" s="606">
        <f t="shared" si="15"/>
        <v>0</v>
      </c>
      <c r="T251" s="606"/>
      <c r="U251" s="606"/>
      <c r="AA251" s="47" t="str">
        <f t="shared" si="12"/>
        <v>=</v>
      </c>
    </row>
    <row r="252" spans="1:27" x14ac:dyDescent="0.3">
      <c r="A252" s="108"/>
      <c r="E252" s="107" t="str">
        <f>IF(Dades!C1042="","",Dades!C1042)</f>
        <v/>
      </c>
      <c r="F252" s="165">
        <f>(DSUM('1.1_Instalaciones fijas'!$E$14:$R$36,"emissions",'4.2_Resultados España'!AA$51:AA252)+DSUM('1.1_Instalaciones fijas'!$E$43:$L$58,"emissions",'4.2_Resultados España'!AA$51:AA252))-SUM(F$52:F251)</f>
        <v>0</v>
      </c>
      <c r="G252" s="165">
        <f>(DSUM('1.2_Vehículos y maquinaria'!$E$22:$S$44,"emissions",'4.2_Resultados España'!AA$51:AA252)+DSUM('1.2_Vehículos y maquinaria'!$E$50:$S$70,"emissions",'4.2_Resultados España'!AA$51:AA252)+DSUM('1.2_Vehículos y maquinaria'!$E$82:$S$92,"emissions",'4.2_Resultados España'!AA$51:AA252)+DSUM('1.2_Vehículos y maquinaria'!$E$99:$S$109,"emissions",'4.2_Resultados España'!AA$51:AA252))-SUM(G$52:G251)</f>
        <v>0</v>
      </c>
      <c r="H252" s="165">
        <f>(DSUM('1.4_Emisiones fugitivas'!$E$14:$O$36,"emissions",'4.2_Resultados España'!AA$51:AA252)+DSUM('1.4_Emisiones fugitivas'!$E$48:$N$58,"emissions",'4.2_Resultados España'!AA$51:AA252))-SUM(H$52:H251)</f>
        <v>0</v>
      </c>
      <c r="I252" s="605">
        <f>DSUM('1.3_Emisiones de proceso'!$E$17:$M$32,"emissions",'4.2_Resultados España'!AA$51:AA252)-SUM(I$52:I251)</f>
        <v>0</v>
      </c>
      <c r="J252" s="605"/>
      <c r="K252" s="606">
        <f t="shared" si="13"/>
        <v>0</v>
      </c>
      <c r="L252" s="606"/>
      <c r="M252" s="606"/>
      <c r="N252" s="165">
        <f>DSUM('2.2_Categoría 2 España'!$E$18:$J$40,"emissions",'4.2_Resultados España'!AA$51:AA252)-SUM(N$52:N251)</f>
        <v>0</v>
      </c>
      <c r="O252" s="165">
        <f>DSUM('2.2_Categoría 2 España'!$E$49:$K$69,"emissions",'4.2_Resultados España'!AA$51:AA252)-SUM(O$52:O251)</f>
        <v>0</v>
      </c>
      <c r="P252" s="165">
        <f>DSUM('2.2_Categoría 2 España'!$E$78:$J$98,"emissions",'4.2_Resultados España'!AA$51:AA252)-SUM(P$52:P251)</f>
        <v>0</v>
      </c>
      <c r="Q252" s="605">
        <f t="shared" si="14"/>
        <v>0</v>
      </c>
      <c r="R252" s="606"/>
      <c r="S252" s="606">
        <f t="shared" si="15"/>
        <v>0</v>
      </c>
      <c r="T252" s="606"/>
      <c r="U252" s="606"/>
      <c r="AA252" s="47" t="str">
        <f t="shared" si="12"/>
        <v>=</v>
      </c>
    </row>
    <row r="253" spans="1:27" x14ac:dyDescent="0.3">
      <c r="A253" s="108"/>
      <c r="E253" s="107" t="str">
        <f>IF(Dades!C1043="","",Dades!C1043)</f>
        <v/>
      </c>
      <c r="F253" s="165">
        <f>(DSUM('1.1_Instalaciones fijas'!$E$14:$R$36,"emissions",'4.2_Resultados España'!AA$51:AA253)+DSUM('1.1_Instalaciones fijas'!$E$43:$L$58,"emissions",'4.2_Resultados España'!AA$51:AA253))-SUM(F$52:F252)</f>
        <v>0</v>
      </c>
      <c r="G253" s="165">
        <f>(DSUM('1.2_Vehículos y maquinaria'!$E$22:$S$44,"emissions",'4.2_Resultados España'!AA$51:AA253)+DSUM('1.2_Vehículos y maquinaria'!$E$50:$S$70,"emissions",'4.2_Resultados España'!AA$51:AA253)+DSUM('1.2_Vehículos y maquinaria'!$E$82:$S$92,"emissions",'4.2_Resultados España'!AA$51:AA253)+DSUM('1.2_Vehículos y maquinaria'!$E$99:$S$109,"emissions",'4.2_Resultados España'!AA$51:AA253))-SUM(G$52:G252)</f>
        <v>0</v>
      </c>
      <c r="H253" s="165">
        <f>(DSUM('1.4_Emisiones fugitivas'!$E$14:$O$36,"emissions",'4.2_Resultados España'!AA$51:AA253)+DSUM('1.4_Emisiones fugitivas'!$E$48:$N$58,"emissions",'4.2_Resultados España'!AA$51:AA253))-SUM(H$52:H252)</f>
        <v>0</v>
      </c>
      <c r="I253" s="605">
        <f>DSUM('1.3_Emisiones de proceso'!$E$17:$M$32,"emissions",'4.2_Resultados España'!AA$51:AA253)-SUM(I$52:I252)</f>
        <v>0</v>
      </c>
      <c r="J253" s="605"/>
      <c r="K253" s="606">
        <f t="shared" si="13"/>
        <v>0</v>
      </c>
      <c r="L253" s="606"/>
      <c r="M253" s="606"/>
      <c r="N253" s="165">
        <f>DSUM('2.2_Categoría 2 España'!$E$18:$J$40,"emissions",'4.2_Resultados España'!AA$51:AA253)-SUM(N$52:N252)</f>
        <v>0</v>
      </c>
      <c r="O253" s="165">
        <f>DSUM('2.2_Categoría 2 España'!$E$49:$K$69,"emissions",'4.2_Resultados España'!AA$51:AA253)-SUM(O$52:O252)</f>
        <v>0</v>
      </c>
      <c r="P253" s="165">
        <f>DSUM('2.2_Categoría 2 España'!$E$78:$J$98,"emissions",'4.2_Resultados España'!AA$51:AA253)-SUM(P$52:P252)</f>
        <v>0</v>
      </c>
      <c r="Q253" s="605">
        <f t="shared" si="14"/>
        <v>0</v>
      </c>
      <c r="R253" s="606"/>
      <c r="S253" s="606">
        <f t="shared" si="15"/>
        <v>0</v>
      </c>
      <c r="T253" s="606"/>
      <c r="U253" s="606"/>
      <c r="AA253" s="47" t="str">
        <f t="shared" si="12"/>
        <v>=</v>
      </c>
    </row>
    <row r="254" spans="1:27" x14ac:dyDescent="0.3">
      <c r="A254" s="108"/>
      <c r="E254" s="107" t="str">
        <f>IF(Dades!C1044="","",Dades!C1044)</f>
        <v/>
      </c>
      <c r="F254" s="165">
        <f>(DSUM('1.1_Instalaciones fijas'!$E$14:$R$36,"emissions",'4.2_Resultados España'!AA$51:AA254)+DSUM('1.1_Instalaciones fijas'!$E$43:$L$58,"emissions",'4.2_Resultados España'!AA$51:AA254))-SUM(F$52:F253)</f>
        <v>0</v>
      </c>
      <c r="G254" s="165">
        <f>(DSUM('1.2_Vehículos y maquinaria'!$E$22:$S$44,"emissions",'4.2_Resultados España'!AA$51:AA254)+DSUM('1.2_Vehículos y maquinaria'!$E$50:$S$70,"emissions",'4.2_Resultados España'!AA$51:AA254)+DSUM('1.2_Vehículos y maquinaria'!$E$82:$S$92,"emissions",'4.2_Resultados España'!AA$51:AA254)+DSUM('1.2_Vehículos y maquinaria'!$E$99:$S$109,"emissions",'4.2_Resultados España'!AA$51:AA254))-SUM(G$52:G253)</f>
        <v>0</v>
      </c>
      <c r="H254" s="165">
        <f>(DSUM('1.4_Emisiones fugitivas'!$E$14:$O$36,"emissions",'4.2_Resultados España'!AA$51:AA254)+DSUM('1.4_Emisiones fugitivas'!$E$48:$N$58,"emissions",'4.2_Resultados España'!AA$51:AA254))-SUM(H$52:H253)</f>
        <v>0</v>
      </c>
      <c r="I254" s="605">
        <f>DSUM('1.3_Emisiones de proceso'!$E$17:$M$32,"emissions",'4.2_Resultados España'!AA$51:AA254)-SUM(I$52:I253)</f>
        <v>0</v>
      </c>
      <c r="J254" s="605"/>
      <c r="K254" s="606">
        <f t="shared" si="13"/>
        <v>0</v>
      </c>
      <c r="L254" s="606"/>
      <c r="M254" s="606"/>
      <c r="N254" s="165">
        <f>DSUM('2.2_Categoría 2 España'!$E$18:$J$40,"emissions",'4.2_Resultados España'!AA$51:AA254)-SUM(N$52:N253)</f>
        <v>0</v>
      </c>
      <c r="O254" s="165">
        <f>DSUM('2.2_Categoría 2 España'!$E$49:$K$69,"emissions",'4.2_Resultados España'!AA$51:AA254)-SUM(O$52:O253)</f>
        <v>0</v>
      </c>
      <c r="P254" s="165">
        <f>DSUM('2.2_Categoría 2 España'!$E$78:$J$98,"emissions",'4.2_Resultados España'!AA$51:AA254)-SUM(P$52:P253)</f>
        <v>0</v>
      </c>
      <c r="Q254" s="605">
        <f t="shared" si="14"/>
        <v>0</v>
      </c>
      <c r="R254" s="606"/>
      <c r="S254" s="606">
        <f t="shared" si="15"/>
        <v>0</v>
      </c>
      <c r="T254" s="606"/>
      <c r="U254" s="606"/>
      <c r="AA254" s="47" t="str">
        <f t="shared" si="12"/>
        <v>=</v>
      </c>
    </row>
    <row r="255" spans="1:27" x14ac:dyDescent="0.3">
      <c r="A255" s="108"/>
      <c r="E255" s="107" t="str">
        <f>IF(Dades!C1045="","",Dades!C1045)</f>
        <v/>
      </c>
      <c r="F255" s="165">
        <f>(DSUM('1.1_Instalaciones fijas'!$E$14:$R$36,"emissions",'4.2_Resultados España'!AA$51:AA255)+DSUM('1.1_Instalaciones fijas'!$E$43:$L$58,"emissions",'4.2_Resultados España'!AA$51:AA255))-SUM(F$52:F254)</f>
        <v>0</v>
      </c>
      <c r="G255" s="165">
        <f>(DSUM('1.2_Vehículos y maquinaria'!$E$22:$S$44,"emissions",'4.2_Resultados España'!AA$51:AA255)+DSUM('1.2_Vehículos y maquinaria'!$E$50:$S$70,"emissions",'4.2_Resultados España'!AA$51:AA255)+DSUM('1.2_Vehículos y maquinaria'!$E$82:$S$92,"emissions",'4.2_Resultados España'!AA$51:AA255)+DSUM('1.2_Vehículos y maquinaria'!$E$99:$S$109,"emissions",'4.2_Resultados España'!AA$51:AA255))-SUM(G$52:G254)</f>
        <v>0</v>
      </c>
      <c r="H255" s="165">
        <f>(DSUM('1.4_Emisiones fugitivas'!$E$14:$O$36,"emissions",'4.2_Resultados España'!AA$51:AA255)+DSUM('1.4_Emisiones fugitivas'!$E$48:$N$58,"emissions",'4.2_Resultados España'!AA$51:AA255))-SUM(H$52:H254)</f>
        <v>0</v>
      </c>
      <c r="I255" s="605">
        <f>DSUM('1.3_Emisiones de proceso'!$E$17:$M$32,"emissions",'4.2_Resultados España'!AA$51:AA255)-SUM(I$52:I254)</f>
        <v>0</v>
      </c>
      <c r="J255" s="605"/>
      <c r="K255" s="606">
        <f t="shared" si="13"/>
        <v>0</v>
      </c>
      <c r="L255" s="606"/>
      <c r="M255" s="606"/>
      <c r="N255" s="165">
        <f>DSUM('2.2_Categoría 2 España'!$E$18:$J$40,"emissions",'4.2_Resultados España'!AA$51:AA255)-SUM(N$52:N254)</f>
        <v>0</v>
      </c>
      <c r="O255" s="165">
        <f>DSUM('2.2_Categoría 2 España'!$E$49:$K$69,"emissions",'4.2_Resultados España'!AA$51:AA255)-SUM(O$52:O254)</f>
        <v>0</v>
      </c>
      <c r="P255" s="165">
        <f>DSUM('2.2_Categoría 2 España'!$E$78:$J$98,"emissions",'4.2_Resultados España'!AA$51:AA255)-SUM(P$52:P254)</f>
        <v>0</v>
      </c>
      <c r="Q255" s="605">
        <f t="shared" si="14"/>
        <v>0</v>
      </c>
      <c r="R255" s="606"/>
      <c r="S255" s="606">
        <f t="shared" si="15"/>
        <v>0</v>
      </c>
      <c r="T255" s="606"/>
      <c r="U255" s="606"/>
      <c r="AA255" s="47" t="str">
        <f t="shared" si="12"/>
        <v>=</v>
      </c>
    </row>
    <row r="256" spans="1:27" x14ac:dyDescent="0.3">
      <c r="A256" s="108"/>
      <c r="E256" s="107" t="str">
        <f>IF(Dades!C1046="","",Dades!C1046)</f>
        <v/>
      </c>
      <c r="F256" s="165">
        <f>(DSUM('1.1_Instalaciones fijas'!$E$14:$R$36,"emissions",'4.2_Resultados España'!AA$51:AA256)+DSUM('1.1_Instalaciones fijas'!$E$43:$L$58,"emissions",'4.2_Resultados España'!AA$51:AA256))-SUM(F$52:F255)</f>
        <v>0</v>
      </c>
      <c r="G256" s="165">
        <f>(DSUM('1.2_Vehículos y maquinaria'!$E$22:$S$44,"emissions",'4.2_Resultados España'!AA$51:AA256)+DSUM('1.2_Vehículos y maquinaria'!$E$50:$S$70,"emissions",'4.2_Resultados España'!AA$51:AA256)+DSUM('1.2_Vehículos y maquinaria'!$E$82:$S$92,"emissions",'4.2_Resultados España'!AA$51:AA256)+DSUM('1.2_Vehículos y maquinaria'!$E$99:$S$109,"emissions",'4.2_Resultados España'!AA$51:AA256))-SUM(G$52:G255)</f>
        <v>0</v>
      </c>
      <c r="H256" s="165">
        <f>(DSUM('1.4_Emisiones fugitivas'!$E$14:$O$36,"emissions",'4.2_Resultados España'!AA$51:AA256)+DSUM('1.4_Emisiones fugitivas'!$E$48:$N$58,"emissions",'4.2_Resultados España'!AA$51:AA256))-SUM(H$52:H255)</f>
        <v>0</v>
      </c>
      <c r="I256" s="605">
        <f>DSUM('1.3_Emisiones de proceso'!$E$17:$M$32,"emissions",'4.2_Resultados España'!AA$51:AA256)-SUM(I$52:I255)</f>
        <v>0</v>
      </c>
      <c r="J256" s="605"/>
      <c r="K256" s="606">
        <f t="shared" si="13"/>
        <v>0</v>
      </c>
      <c r="L256" s="606"/>
      <c r="M256" s="606"/>
      <c r="N256" s="165">
        <f>DSUM('2.2_Categoría 2 España'!$E$18:$J$40,"emissions",'4.2_Resultados España'!AA$51:AA256)-SUM(N$52:N255)</f>
        <v>0</v>
      </c>
      <c r="O256" s="165">
        <f>DSUM('2.2_Categoría 2 España'!$E$49:$K$69,"emissions",'4.2_Resultados España'!AA$51:AA256)-SUM(O$52:O255)</f>
        <v>0</v>
      </c>
      <c r="P256" s="165">
        <f>DSUM('2.2_Categoría 2 España'!$E$78:$J$98,"emissions",'4.2_Resultados España'!AA$51:AA256)-SUM(P$52:P255)</f>
        <v>0</v>
      </c>
      <c r="Q256" s="605">
        <f t="shared" si="14"/>
        <v>0</v>
      </c>
      <c r="R256" s="606"/>
      <c r="S256" s="606">
        <f t="shared" si="15"/>
        <v>0</v>
      </c>
      <c r="T256" s="606"/>
      <c r="U256" s="606"/>
      <c r="AA256" s="47" t="str">
        <f t="shared" si="12"/>
        <v>=</v>
      </c>
    </row>
    <row r="257" spans="1:27" x14ac:dyDescent="0.3">
      <c r="A257" s="108"/>
      <c r="E257" s="107" t="str">
        <f>IF(Dades!C1047="","",Dades!C1047)</f>
        <v/>
      </c>
      <c r="F257" s="165">
        <f>(DSUM('1.1_Instalaciones fijas'!$E$14:$R$36,"emissions",'4.2_Resultados España'!AA$51:AA257)+DSUM('1.1_Instalaciones fijas'!$E$43:$L$58,"emissions",'4.2_Resultados España'!AA$51:AA257))-SUM(F$52:F256)</f>
        <v>0</v>
      </c>
      <c r="G257" s="165">
        <f>(DSUM('1.2_Vehículos y maquinaria'!$E$22:$S$44,"emissions",'4.2_Resultados España'!AA$51:AA257)+DSUM('1.2_Vehículos y maquinaria'!$E$50:$S$70,"emissions",'4.2_Resultados España'!AA$51:AA257)+DSUM('1.2_Vehículos y maquinaria'!$E$82:$S$92,"emissions",'4.2_Resultados España'!AA$51:AA257)+DSUM('1.2_Vehículos y maquinaria'!$E$99:$S$109,"emissions",'4.2_Resultados España'!AA$51:AA257))-SUM(G$52:G256)</f>
        <v>0</v>
      </c>
      <c r="H257" s="165">
        <f>(DSUM('1.4_Emisiones fugitivas'!$E$14:$O$36,"emissions",'4.2_Resultados España'!AA$51:AA257)+DSUM('1.4_Emisiones fugitivas'!$E$48:$N$58,"emissions",'4.2_Resultados España'!AA$51:AA257))-SUM(H$52:H256)</f>
        <v>0</v>
      </c>
      <c r="I257" s="605">
        <f>DSUM('1.3_Emisiones de proceso'!$E$17:$M$32,"emissions",'4.2_Resultados España'!AA$51:AA257)-SUM(I$52:I256)</f>
        <v>0</v>
      </c>
      <c r="J257" s="605"/>
      <c r="K257" s="606">
        <f t="shared" si="13"/>
        <v>0</v>
      </c>
      <c r="L257" s="606"/>
      <c r="M257" s="606"/>
      <c r="N257" s="165">
        <f>DSUM('2.2_Categoría 2 España'!$E$18:$J$40,"emissions",'4.2_Resultados España'!AA$51:AA257)-SUM(N$52:N256)</f>
        <v>0</v>
      </c>
      <c r="O257" s="165">
        <f>DSUM('2.2_Categoría 2 España'!$E$49:$K$69,"emissions",'4.2_Resultados España'!AA$51:AA257)-SUM(O$52:O256)</f>
        <v>0</v>
      </c>
      <c r="P257" s="165">
        <f>DSUM('2.2_Categoría 2 España'!$E$78:$J$98,"emissions",'4.2_Resultados España'!AA$51:AA257)-SUM(P$52:P256)</f>
        <v>0</v>
      </c>
      <c r="Q257" s="605">
        <f t="shared" si="14"/>
        <v>0</v>
      </c>
      <c r="R257" s="606"/>
      <c r="S257" s="606">
        <f t="shared" si="15"/>
        <v>0</v>
      </c>
      <c r="T257" s="606"/>
      <c r="U257" s="606"/>
      <c r="AA257" s="47" t="str">
        <f t="shared" si="12"/>
        <v>=</v>
      </c>
    </row>
    <row r="258" spans="1:27" x14ac:dyDescent="0.3">
      <c r="A258" s="108"/>
      <c r="E258" s="107" t="str">
        <f>IF(Dades!C1048="","",Dades!C1048)</f>
        <v/>
      </c>
      <c r="F258" s="165">
        <f>(DSUM('1.1_Instalaciones fijas'!$E$14:$R$36,"emissions",'4.2_Resultados España'!AA$51:AA258)+DSUM('1.1_Instalaciones fijas'!$E$43:$L$58,"emissions",'4.2_Resultados España'!AA$51:AA258))-SUM(F$52:F257)</f>
        <v>0</v>
      </c>
      <c r="G258" s="165">
        <f>(DSUM('1.2_Vehículos y maquinaria'!$E$22:$S$44,"emissions",'4.2_Resultados España'!AA$51:AA258)+DSUM('1.2_Vehículos y maquinaria'!$E$50:$S$70,"emissions",'4.2_Resultados España'!AA$51:AA258)+DSUM('1.2_Vehículos y maquinaria'!$E$82:$S$92,"emissions",'4.2_Resultados España'!AA$51:AA258)+DSUM('1.2_Vehículos y maquinaria'!$E$99:$S$109,"emissions",'4.2_Resultados España'!AA$51:AA258))-SUM(G$52:G257)</f>
        <v>0</v>
      </c>
      <c r="H258" s="165">
        <f>(DSUM('1.4_Emisiones fugitivas'!$E$14:$O$36,"emissions",'4.2_Resultados España'!AA$51:AA258)+DSUM('1.4_Emisiones fugitivas'!$E$48:$N$58,"emissions",'4.2_Resultados España'!AA$51:AA258))-SUM(H$52:H257)</f>
        <v>0</v>
      </c>
      <c r="I258" s="605">
        <f>DSUM('1.3_Emisiones de proceso'!$E$17:$M$32,"emissions",'4.2_Resultados España'!AA$51:AA258)-SUM(I$52:I257)</f>
        <v>0</v>
      </c>
      <c r="J258" s="605"/>
      <c r="K258" s="606">
        <f t="shared" si="13"/>
        <v>0</v>
      </c>
      <c r="L258" s="606"/>
      <c r="M258" s="606"/>
      <c r="N258" s="165">
        <f>DSUM('2.2_Categoría 2 España'!$E$18:$J$40,"emissions",'4.2_Resultados España'!AA$51:AA258)-SUM(N$52:N257)</f>
        <v>0</v>
      </c>
      <c r="O258" s="165">
        <f>DSUM('2.2_Categoría 2 España'!$E$49:$K$69,"emissions",'4.2_Resultados España'!AA$51:AA258)-SUM(O$52:O257)</f>
        <v>0</v>
      </c>
      <c r="P258" s="165">
        <f>DSUM('2.2_Categoría 2 España'!$E$78:$J$98,"emissions",'4.2_Resultados España'!AA$51:AA258)-SUM(P$52:P257)</f>
        <v>0</v>
      </c>
      <c r="Q258" s="605">
        <f t="shared" si="14"/>
        <v>0</v>
      </c>
      <c r="R258" s="606"/>
      <c r="S258" s="606">
        <f t="shared" si="15"/>
        <v>0</v>
      </c>
      <c r="T258" s="606"/>
      <c r="U258" s="606"/>
      <c r="AA258" s="47" t="str">
        <f t="shared" si="12"/>
        <v>=</v>
      </c>
    </row>
    <row r="259" spans="1:27" x14ac:dyDescent="0.3">
      <c r="A259" s="108"/>
      <c r="E259" s="107" t="str">
        <f>IF(Dades!C1049="","",Dades!C1049)</f>
        <v/>
      </c>
      <c r="F259" s="165">
        <f>(DSUM('1.1_Instalaciones fijas'!$E$14:$R$36,"emissions",'4.2_Resultados España'!AA$51:AA259)+DSUM('1.1_Instalaciones fijas'!$E$43:$L$58,"emissions",'4.2_Resultados España'!AA$51:AA259))-SUM(F$52:F258)</f>
        <v>0</v>
      </c>
      <c r="G259" s="165">
        <f>(DSUM('1.2_Vehículos y maquinaria'!$E$22:$S$44,"emissions",'4.2_Resultados España'!AA$51:AA259)+DSUM('1.2_Vehículos y maquinaria'!$E$50:$S$70,"emissions",'4.2_Resultados España'!AA$51:AA259)+DSUM('1.2_Vehículos y maquinaria'!$E$82:$S$92,"emissions",'4.2_Resultados España'!AA$51:AA259)+DSUM('1.2_Vehículos y maquinaria'!$E$99:$S$109,"emissions",'4.2_Resultados España'!AA$51:AA259))-SUM(G$52:G258)</f>
        <v>0</v>
      </c>
      <c r="H259" s="165">
        <f>(DSUM('1.4_Emisiones fugitivas'!$E$14:$O$36,"emissions",'4.2_Resultados España'!AA$51:AA259)+DSUM('1.4_Emisiones fugitivas'!$E$48:$N$58,"emissions",'4.2_Resultados España'!AA$51:AA259))-SUM(H$52:H258)</f>
        <v>0</v>
      </c>
      <c r="I259" s="605">
        <f>DSUM('1.3_Emisiones de proceso'!$E$17:$M$32,"emissions",'4.2_Resultados España'!AA$51:AA259)-SUM(I$52:I258)</f>
        <v>0</v>
      </c>
      <c r="J259" s="605"/>
      <c r="K259" s="606">
        <f t="shared" si="13"/>
        <v>0</v>
      </c>
      <c r="L259" s="606"/>
      <c r="M259" s="606"/>
      <c r="N259" s="165">
        <f>DSUM('2.2_Categoría 2 España'!$E$18:$J$40,"emissions",'4.2_Resultados España'!AA$51:AA259)-SUM(N$52:N258)</f>
        <v>0</v>
      </c>
      <c r="O259" s="165">
        <f>DSUM('2.2_Categoría 2 España'!$E$49:$K$69,"emissions",'4.2_Resultados España'!AA$51:AA259)-SUM(O$52:O258)</f>
        <v>0</v>
      </c>
      <c r="P259" s="165">
        <f>DSUM('2.2_Categoría 2 España'!$E$78:$J$98,"emissions",'4.2_Resultados España'!AA$51:AA259)-SUM(P$52:P258)</f>
        <v>0</v>
      </c>
      <c r="Q259" s="605">
        <f t="shared" si="14"/>
        <v>0</v>
      </c>
      <c r="R259" s="606"/>
      <c r="S259" s="606">
        <f t="shared" si="15"/>
        <v>0</v>
      </c>
      <c r="T259" s="606"/>
      <c r="U259" s="606"/>
      <c r="AA259" s="47" t="str">
        <f t="shared" si="12"/>
        <v>=</v>
      </c>
    </row>
    <row r="260" spans="1:27" x14ac:dyDescent="0.3">
      <c r="A260" s="108"/>
      <c r="E260" s="107" t="str">
        <f>IF(Dades!C1050="","",Dades!C1050)</f>
        <v/>
      </c>
      <c r="F260" s="165">
        <f>(DSUM('1.1_Instalaciones fijas'!$E$14:$R$36,"emissions",'4.2_Resultados España'!AA$51:AA260)+DSUM('1.1_Instalaciones fijas'!$E$43:$L$58,"emissions",'4.2_Resultados España'!AA$51:AA260))-SUM(F$52:F259)</f>
        <v>0</v>
      </c>
      <c r="G260" s="165">
        <f>(DSUM('1.2_Vehículos y maquinaria'!$E$22:$S$44,"emissions",'4.2_Resultados España'!AA$51:AA260)+DSUM('1.2_Vehículos y maquinaria'!$E$50:$S$70,"emissions",'4.2_Resultados España'!AA$51:AA260)+DSUM('1.2_Vehículos y maquinaria'!$E$82:$S$92,"emissions",'4.2_Resultados España'!AA$51:AA260)+DSUM('1.2_Vehículos y maquinaria'!$E$99:$S$109,"emissions",'4.2_Resultados España'!AA$51:AA260))-SUM(G$52:G259)</f>
        <v>0</v>
      </c>
      <c r="H260" s="165">
        <f>(DSUM('1.4_Emisiones fugitivas'!$E$14:$O$36,"emissions",'4.2_Resultados España'!AA$51:AA260)+DSUM('1.4_Emisiones fugitivas'!$E$48:$N$58,"emissions",'4.2_Resultados España'!AA$51:AA260))-SUM(H$52:H259)</f>
        <v>0</v>
      </c>
      <c r="I260" s="605">
        <f>DSUM('1.3_Emisiones de proceso'!$E$17:$M$32,"emissions",'4.2_Resultados España'!AA$51:AA260)-SUM(I$52:I259)</f>
        <v>0</v>
      </c>
      <c r="J260" s="605"/>
      <c r="K260" s="606">
        <f t="shared" si="13"/>
        <v>0</v>
      </c>
      <c r="L260" s="606"/>
      <c r="M260" s="606"/>
      <c r="N260" s="165">
        <f>DSUM('2.2_Categoría 2 España'!$E$18:$J$40,"emissions",'4.2_Resultados España'!AA$51:AA260)-SUM(N$52:N259)</f>
        <v>0</v>
      </c>
      <c r="O260" s="165">
        <f>DSUM('2.2_Categoría 2 España'!$E$49:$K$69,"emissions",'4.2_Resultados España'!AA$51:AA260)-SUM(O$52:O259)</f>
        <v>0</v>
      </c>
      <c r="P260" s="165">
        <f>DSUM('2.2_Categoría 2 España'!$E$78:$J$98,"emissions",'4.2_Resultados España'!AA$51:AA260)-SUM(P$52:P259)</f>
        <v>0</v>
      </c>
      <c r="Q260" s="605">
        <f t="shared" si="14"/>
        <v>0</v>
      </c>
      <c r="R260" s="606"/>
      <c r="S260" s="606">
        <f t="shared" si="15"/>
        <v>0</v>
      </c>
      <c r="T260" s="606"/>
      <c r="U260" s="606"/>
      <c r="AA260" s="47" t="str">
        <f t="shared" si="12"/>
        <v>=</v>
      </c>
    </row>
    <row r="261" spans="1:27" x14ac:dyDescent="0.3">
      <c r="A261" s="108"/>
      <c r="E261" s="107" t="str">
        <f>IF(Dades!C1051="","",Dades!C1051)</f>
        <v/>
      </c>
      <c r="F261" s="165">
        <f>(DSUM('1.1_Instalaciones fijas'!$E$14:$R$36,"emissions",'4.2_Resultados España'!AA$51:AA261)+DSUM('1.1_Instalaciones fijas'!$E$43:$L$58,"emissions",'4.2_Resultados España'!AA$51:AA261))-SUM(F$52:F260)</f>
        <v>0</v>
      </c>
      <c r="G261" s="165">
        <f>(DSUM('1.2_Vehículos y maquinaria'!$E$22:$S$44,"emissions",'4.2_Resultados España'!AA$51:AA261)+DSUM('1.2_Vehículos y maquinaria'!$E$50:$S$70,"emissions",'4.2_Resultados España'!AA$51:AA261)+DSUM('1.2_Vehículos y maquinaria'!$E$82:$S$92,"emissions",'4.2_Resultados España'!AA$51:AA261)+DSUM('1.2_Vehículos y maquinaria'!$E$99:$S$109,"emissions",'4.2_Resultados España'!AA$51:AA261))-SUM(G$52:G260)</f>
        <v>0</v>
      </c>
      <c r="H261" s="165">
        <f>(DSUM('1.4_Emisiones fugitivas'!$E$14:$O$36,"emissions",'4.2_Resultados España'!AA$51:AA261)+DSUM('1.4_Emisiones fugitivas'!$E$48:$N$58,"emissions",'4.2_Resultados España'!AA$51:AA261))-SUM(H$52:H260)</f>
        <v>0</v>
      </c>
      <c r="I261" s="605">
        <f>DSUM('1.3_Emisiones de proceso'!$E$17:$M$32,"emissions",'4.2_Resultados España'!AA$51:AA261)-SUM(I$52:I260)</f>
        <v>0</v>
      </c>
      <c r="J261" s="605"/>
      <c r="K261" s="606">
        <f t="shared" si="13"/>
        <v>0</v>
      </c>
      <c r="L261" s="606"/>
      <c r="M261" s="606"/>
      <c r="N261" s="165">
        <f>DSUM('2.2_Categoría 2 España'!$E$18:$J$40,"emissions",'4.2_Resultados España'!AA$51:AA261)-SUM(N$52:N260)</f>
        <v>0</v>
      </c>
      <c r="O261" s="165">
        <f>DSUM('2.2_Categoría 2 España'!$E$49:$K$69,"emissions",'4.2_Resultados España'!AA$51:AA261)-SUM(O$52:O260)</f>
        <v>0</v>
      </c>
      <c r="P261" s="165">
        <f>DSUM('2.2_Categoría 2 España'!$E$78:$J$98,"emissions",'4.2_Resultados España'!AA$51:AA261)-SUM(P$52:P260)</f>
        <v>0</v>
      </c>
      <c r="Q261" s="605">
        <f t="shared" si="14"/>
        <v>0</v>
      </c>
      <c r="R261" s="606"/>
      <c r="S261" s="606">
        <f t="shared" si="15"/>
        <v>0</v>
      </c>
      <c r="T261" s="606"/>
      <c r="U261" s="606"/>
      <c r="AA261" s="47" t="str">
        <f t="shared" si="12"/>
        <v>=</v>
      </c>
    </row>
    <row r="262" spans="1:27" x14ac:dyDescent="0.3">
      <c r="A262" s="108"/>
      <c r="E262" s="107" t="str">
        <f>IF(Dades!C1052="","",Dades!C1052)</f>
        <v/>
      </c>
      <c r="F262" s="165">
        <f>(DSUM('1.1_Instalaciones fijas'!$E$14:$R$36,"emissions",'4.2_Resultados España'!AA$51:AA262)+DSUM('1.1_Instalaciones fijas'!$E$43:$L$58,"emissions",'4.2_Resultados España'!AA$51:AA262))-SUM(F$52:F261)</f>
        <v>0</v>
      </c>
      <c r="G262" s="165">
        <f>(DSUM('1.2_Vehículos y maquinaria'!$E$22:$S$44,"emissions",'4.2_Resultados España'!AA$51:AA262)+DSUM('1.2_Vehículos y maquinaria'!$E$50:$S$70,"emissions",'4.2_Resultados España'!AA$51:AA262)+DSUM('1.2_Vehículos y maquinaria'!$E$82:$S$92,"emissions",'4.2_Resultados España'!AA$51:AA262)+DSUM('1.2_Vehículos y maquinaria'!$E$99:$S$109,"emissions",'4.2_Resultados España'!AA$51:AA262))-SUM(G$52:G261)</f>
        <v>0</v>
      </c>
      <c r="H262" s="165">
        <f>(DSUM('1.4_Emisiones fugitivas'!$E$14:$O$36,"emissions",'4.2_Resultados España'!AA$51:AA262)+DSUM('1.4_Emisiones fugitivas'!$E$48:$N$58,"emissions",'4.2_Resultados España'!AA$51:AA262))-SUM(H$52:H261)</f>
        <v>0</v>
      </c>
      <c r="I262" s="605">
        <f>DSUM('1.3_Emisiones de proceso'!$E$17:$M$32,"emissions",'4.2_Resultados España'!AA$51:AA262)-SUM(I$52:I261)</f>
        <v>0</v>
      </c>
      <c r="J262" s="605"/>
      <c r="K262" s="606">
        <f t="shared" si="13"/>
        <v>0</v>
      </c>
      <c r="L262" s="606"/>
      <c r="M262" s="606"/>
      <c r="N262" s="165">
        <f>DSUM('2.2_Categoría 2 España'!$E$18:$J$40,"emissions",'4.2_Resultados España'!AA$51:AA262)-SUM(N$52:N261)</f>
        <v>0</v>
      </c>
      <c r="O262" s="165">
        <f>DSUM('2.2_Categoría 2 España'!$E$49:$K$69,"emissions",'4.2_Resultados España'!AA$51:AA262)-SUM(O$52:O261)</f>
        <v>0</v>
      </c>
      <c r="P262" s="165">
        <f>DSUM('2.2_Categoría 2 España'!$E$78:$J$98,"emissions",'4.2_Resultados España'!AA$51:AA262)-SUM(P$52:P261)</f>
        <v>0</v>
      </c>
      <c r="Q262" s="605">
        <f t="shared" si="14"/>
        <v>0</v>
      </c>
      <c r="R262" s="606"/>
      <c r="S262" s="606">
        <f t="shared" si="15"/>
        <v>0</v>
      </c>
      <c r="T262" s="606"/>
      <c r="U262" s="606"/>
      <c r="AA262" s="47" t="str">
        <f t="shared" si="12"/>
        <v>=</v>
      </c>
    </row>
    <row r="263" spans="1:27" x14ac:dyDescent="0.3">
      <c r="A263" s="108"/>
      <c r="E263" s="107" t="str">
        <f>IF(Dades!C1053="","",Dades!C1053)</f>
        <v/>
      </c>
      <c r="F263" s="165">
        <f>(DSUM('1.1_Instalaciones fijas'!$E$14:$R$36,"emissions",'4.2_Resultados España'!AA$51:AA263)+DSUM('1.1_Instalaciones fijas'!$E$43:$L$58,"emissions",'4.2_Resultados España'!AA$51:AA263))-SUM(F$52:F262)</f>
        <v>0</v>
      </c>
      <c r="G263" s="165">
        <f>(DSUM('1.2_Vehículos y maquinaria'!$E$22:$S$44,"emissions",'4.2_Resultados España'!AA$51:AA263)+DSUM('1.2_Vehículos y maquinaria'!$E$50:$S$70,"emissions",'4.2_Resultados España'!AA$51:AA263)+DSUM('1.2_Vehículos y maquinaria'!$E$82:$S$92,"emissions",'4.2_Resultados España'!AA$51:AA263)+DSUM('1.2_Vehículos y maquinaria'!$E$99:$S$109,"emissions",'4.2_Resultados España'!AA$51:AA263))-SUM(G$52:G262)</f>
        <v>0</v>
      </c>
      <c r="H263" s="165">
        <f>(DSUM('1.4_Emisiones fugitivas'!$E$14:$O$36,"emissions",'4.2_Resultados España'!AA$51:AA263)+DSUM('1.4_Emisiones fugitivas'!$E$48:$N$58,"emissions",'4.2_Resultados España'!AA$51:AA263))-SUM(H$52:H262)</f>
        <v>0</v>
      </c>
      <c r="I263" s="605">
        <f>DSUM('1.3_Emisiones de proceso'!$E$17:$M$32,"emissions",'4.2_Resultados España'!AA$51:AA263)-SUM(I$52:I262)</f>
        <v>0</v>
      </c>
      <c r="J263" s="605"/>
      <c r="K263" s="606">
        <f t="shared" si="13"/>
        <v>0</v>
      </c>
      <c r="L263" s="606"/>
      <c r="M263" s="606"/>
      <c r="N263" s="165">
        <f>DSUM('2.2_Categoría 2 España'!$E$18:$J$40,"emissions",'4.2_Resultados España'!AA$51:AA263)-SUM(N$52:N262)</f>
        <v>0</v>
      </c>
      <c r="O263" s="165">
        <f>DSUM('2.2_Categoría 2 España'!$E$49:$K$69,"emissions",'4.2_Resultados España'!AA$51:AA263)-SUM(O$52:O262)</f>
        <v>0</v>
      </c>
      <c r="P263" s="165">
        <f>DSUM('2.2_Categoría 2 España'!$E$78:$J$98,"emissions",'4.2_Resultados España'!AA$51:AA263)-SUM(P$52:P262)</f>
        <v>0</v>
      </c>
      <c r="Q263" s="605">
        <f t="shared" si="14"/>
        <v>0</v>
      </c>
      <c r="R263" s="606"/>
      <c r="S263" s="606">
        <f t="shared" si="15"/>
        <v>0</v>
      </c>
      <c r="T263" s="606"/>
      <c r="U263" s="606"/>
      <c r="AA263" s="47" t="str">
        <f t="shared" si="12"/>
        <v>=</v>
      </c>
    </row>
    <row r="264" spans="1:27" x14ac:dyDescent="0.3">
      <c r="A264" s="108"/>
      <c r="E264" s="107" t="str">
        <f>IF(Dades!C1054="","",Dades!C1054)</f>
        <v/>
      </c>
      <c r="F264" s="165">
        <f>(DSUM('1.1_Instalaciones fijas'!$E$14:$R$36,"emissions",'4.2_Resultados España'!AA$51:AA264)+DSUM('1.1_Instalaciones fijas'!$E$43:$L$58,"emissions",'4.2_Resultados España'!AA$51:AA264))-SUM(F$52:F263)</f>
        <v>0</v>
      </c>
      <c r="G264" s="165">
        <f>(DSUM('1.2_Vehículos y maquinaria'!$E$22:$S$44,"emissions",'4.2_Resultados España'!AA$51:AA264)+DSUM('1.2_Vehículos y maquinaria'!$E$50:$S$70,"emissions",'4.2_Resultados España'!AA$51:AA264)+DSUM('1.2_Vehículos y maquinaria'!$E$82:$S$92,"emissions",'4.2_Resultados España'!AA$51:AA264)+DSUM('1.2_Vehículos y maquinaria'!$E$99:$S$109,"emissions",'4.2_Resultados España'!AA$51:AA264))-SUM(G$52:G263)</f>
        <v>0</v>
      </c>
      <c r="H264" s="165">
        <f>(DSUM('1.4_Emisiones fugitivas'!$E$14:$O$36,"emissions",'4.2_Resultados España'!AA$51:AA264)+DSUM('1.4_Emisiones fugitivas'!$E$48:$N$58,"emissions",'4.2_Resultados España'!AA$51:AA264))-SUM(H$52:H263)</f>
        <v>0</v>
      </c>
      <c r="I264" s="605">
        <f>DSUM('1.3_Emisiones de proceso'!$E$17:$M$32,"emissions",'4.2_Resultados España'!AA$51:AA264)-SUM(I$52:I263)</f>
        <v>0</v>
      </c>
      <c r="J264" s="605"/>
      <c r="K264" s="606">
        <f t="shared" si="13"/>
        <v>0</v>
      </c>
      <c r="L264" s="606"/>
      <c r="M264" s="606"/>
      <c r="N264" s="165">
        <f>DSUM('2.2_Categoría 2 España'!$E$18:$J$40,"emissions",'4.2_Resultados España'!AA$51:AA264)-SUM(N$52:N263)</f>
        <v>0</v>
      </c>
      <c r="O264" s="165">
        <f>DSUM('2.2_Categoría 2 España'!$E$49:$K$69,"emissions",'4.2_Resultados España'!AA$51:AA264)-SUM(O$52:O263)</f>
        <v>0</v>
      </c>
      <c r="P264" s="165">
        <f>DSUM('2.2_Categoría 2 España'!$E$78:$J$98,"emissions",'4.2_Resultados España'!AA$51:AA264)-SUM(P$52:P263)</f>
        <v>0</v>
      </c>
      <c r="Q264" s="605">
        <f t="shared" si="14"/>
        <v>0</v>
      </c>
      <c r="R264" s="606"/>
      <c r="S264" s="606">
        <f t="shared" si="15"/>
        <v>0</v>
      </c>
      <c r="T264" s="606"/>
      <c r="U264" s="606"/>
      <c r="AA264" s="47" t="str">
        <f t="shared" si="12"/>
        <v>=</v>
      </c>
    </row>
    <row r="265" spans="1:27" x14ac:dyDescent="0.3">
      <c r="A265" s="108"/>
      <c r="E265" s="107" t="str">
        <f>IF(Dades!C1055="","",Dades!C1055)</f>
        <v/>
      </c>
      <c r="F265" s="165">
        <f>(DSUM('1.1_Instalaciones fijas'!$E$14:$R$36,"emissions",'4.2_Resultados España'!AA$51:AA265)+DSUM('1.1_Instalaciones fijas'!$E$43:$L$58,"emissions",'4.2_Resultados España'!AA$51:AA265))-SUM(F$52:F264)</f>
        <v>0</v>
      </c>
      <c r="G265" s="165">
        <f>(DSUM('1.2_Vehículos y maquinaria'!$E$22:$S$44,"emissions",'4.2_Resultados España'!AA$51:AA265)+DSUM('1.2_Vehículos y maquinaria'!$E$50:$S$70,"emissions",'4.2_Resultados España'!AA$51:AA265)+DSUM('1.2_Vehículos y maquinaria'!$E$82:$S$92,"emissions",'4.2_Resultados España'!AA$51:AA265)+DSUM('1.2_Vehículos y maquinaria'!$E$99:$S$109,"emissions",'4.2_Resultados España'!AA$51:AA265))-SUM(G$52:G264)</f>
        <v>0</v>
      </c>
      <c r="H265" s="165">
        <f>(DSUM('1.4_Emisiones fugitivas'!$E$14:$O$36,"emissions",'4.2_Resultados España'!AA$51:AA265)+DSUM('1.4_Emisiones fugitivas'!$E$48:$N$58,"emissions",'4.2_Resultados España'!AA$51:AA265))-SUM(H$52:H264)</f>
        <v>0</v>
      </c>
      <c r="I265" s="605">
        <f>DSUM('1.3_Emisiones de proceso'!$E$17:$M$32,"emissions",'4.2_Resultados España'!AA$51:AA265)-SUM(I$52:I264)</f>
        <v>0</v>
      </c>
      <c r="J265" s="605"/>
      <c r="K265" s="606">
        <f t="shared" si="13"/>
        <v>0</v>
      </c>
      <c r="L265" s="606"/>
      <c r="M265" s="606"/>
      <c r="N265" s="165">
        <f>DSUM('2.2_Categoría 2 España'!$E$18:$J$40,"emissions",'4.2_Resultados España'!AA$51:AA265)-SUM(N$52:N264)</f>
        <v>0</v>
      </c>
      <c r="O265" s="165">
        <f>DSUM('2.2_Categoría 2 España'!$E$49:$K$69,"emissions",'4.2_Resultados España'!AA$51:AA265)-SUM(O$52:O264)</f>
        <v>0</v>
      </c>
      <c r="P265" s="165">
        <f>DSUM('2.2_Categoría 2 España'!$E$78:$J$98,"emissions",'4.2_Resultados España'!AA$51:AA265)-SUM(P$52:P264)</f>
        <v>0</v>
      </c>
      <c r="Q265" s="605">
        <f t="shared" si="14"/>
        <v>0</v>
      </c>
      <c r="R265" s="606"/>
      <c r="S265" s="606">
        <f t="shared" si="15"/>
        <v>0</v>
      </c>
      <c r="T265" s="606"/>
      <c r="U265" s="606"/>
      <c r="AA265" s="47" t="str">
        <f t="shared" si="12"/>
        <v>=</v>
      </c>
    </row>
    <row r="266" spans="1:27" x14ac:dyDescent="0.3">
      <c r="A266" s="108"/>
      <c r="E266" s="107" t="str">
        <f>IF(Dades!C1056="","",Dades!C1056)</f>
        <v/>
      </c>
      <c r="F266" s="165">
        <f>(DSUM('1.1_Instalaciones fijas'!$E$14:$R$36,"emissions",'4.2_Resultados España'!AA$51:AA266)+DSUM('1.1_Instalaciones fijas'!$E$43:$L$58,"emissions",'4.2_Resultados España'!AA$51:AA266))-SUM(F$52:F265)</f>
        <v>0</v>
      </c>
      <c r="G266" s="165">
        <f>(DSUM('1.2_Vehículos y maquinaria'!$E$22:$S$44,"emissions",'4.2_Resultados España'!AA$51:AA266)+DSUM('1.2_Vehículos y maquinaria'!$E$50:$S$70,"emissions",'4.2_Resultados España'!AA$51:AA266)+DSUM('1.2_Vehículos y maquinaria'!$E$82:$S$92,"emissions",'4.2_Resultados España'!AA$51:AA266)+DSUM('1.2_Vehículos y maquinaria'!$E$99:$S$109,"emissions",'4.2_Resultados España'!AA$51:AA266))-SUM(G$52:G265)</f>
        <v>0</v>
      </c>
      <c r="H266" s="165">
        <f>(DSUM('1.4_Emisiones fugitivas'!$E$14:$O$36,"emissions",'4.2_Resultados España'!AA$51:AA266)+DSUM('1.4_Emisiones fugitivas'!$E$48:$N$58,"emissions",'4.2_Resultados España'!AA$51:AA266))-SUM(H$52:H265)</f>
        <v>0</v>
      </c>
      <c r="I266" s="605">
        <f>DSUM('1.3_Emisiones de proceso'!$E$17:$M$32,"emissions",'4.2_Resultados España'!AA$51:AA266)-SUM(I$52:I265)</f>
        <v>0</v>
      </c>
      <c r="J266" s="605"/>
      <c r="K266" s="606">
        <f t="shared" si="13"/>
        <v>0</v>
      </c>
      <c r="L266" s="606"/>
      <c r="M266" s="606"/>
      <c r="N266" s="165">
        <f>DSUM('2.2_Categoría 2 España'!$E$18:$J$40,"emissions",'4.2_Resultados España'!AA$51:AA266)-SUM(N$52:N265)</f>
        <v>0</v>
      </c>
      <c r="O266" s="165">
        <f>DSUM('2.2_Categoría 2 España'!$E$49:$K$69,"emissions",'4.2_Resultados España'!AA$51:AA266)-SUM(O$52:O265)</f>
        <v>0</v>
      </c>
      <c r="P266" s="165">
        <f>DSUM('2.2_Categoría 2 España'!$E$78:$J$98,"emissions",'4.2_Resultados España'!AA$51:AA266)-SUM(P$52:P265)</f>
        <v>0</v>
      </c>
      <c r="Q266" s="605">
        <f t="shared" si="14"/>
        <v>0</v>
      </c>
      <c r="R266" s="606"/>
      <c r="S266" s="606">
        <f t="shared" si="15"/>
        <v>0</v>
      </c>
      <c r="T266" s="606"/>
      <c r="U266" s="606"/>
      <c r="AA266" s="47" t="str">
        <f t="shared" si="12"/>
        <v>=</v>
      </c>
    </row>
    <row r="267" spans="1:27" x14ac:dyDescent="0.3">
      <c r="A267" s="108"/>
      <c r="E267" s="107" t="str">
        <f>IF(Dades!C1057="","",Dades!C1057)</f>
        <v/>
      </c>
      <c r="F267" s="165">
        <f>(DSUM('1.1_Instalaciones fijas'!$E$14:$R$36,"emissions",'4.2_Resultados España'!AA$51:AA267)+DSUM('1.1_Instalaciones fijas'!$E$43:$L$58,"emissions",'4.2_Resultados España'!AA$51:AA267))-SUM(F$52:F266)</f>
        <v>0</v>
      </c>
      <c r="G267" s="165">
        <f>(DSUM('1.2_Vehículos y maquinaria'!$E$22:$S$44,"emissions",'4.2_Resultados España'!AA$51:AA267)+DSUM('1.2_Vehículos y maquinaria'!$E$50:$S$70,"emissions",'4.2_Resultados España'!AA$51:AA267)+DSUM('1.2_Vehículos y maquinaria'!$E$82:$S$92,"emissions",'4.2_Resultados España'!AA$51:AA267)+DSUM('1.2_Vehículos y maquinaria'!$E$99:$S$109,"emissions",'4.2_Resultados España'!AA$51:AA267))-SUM(G$52:G266)</f>
        <v>0</v>
      </c>
      <c r="H267" s="165">
        <f>(DSUM('1.4_Emisiones fugitivas'!$E$14:$O$36,"emissions",'4.2_Resultados España'!AA$51:AA267)+DSUM('1.4_Emisiones fugitivas'!$E$48:$N$58,"emissions",'4.2_Resultados España'!AA$51:AA267))-SUM(H$52:H266)</f>
        <v>0</v>
      </c>
      <c r="I267" s="605">
        <f>DSUM('1.3_Emisiones de proceso'!$E$17:$M$32,"emissions",'4.2_Resultados España'!AA$51:AA267)-SUM(I$52:I266)</f>
        <v>0</v>
      </c>
      <c r="J267" s="605"/>
      <c r="K267" s="606">
        <f t="shared" si="13"/>
        <v>0</v>
      </c>
      <c r="L267" s="606"/>
      <c r="M267" s="606"/>
      <c r="N267" s="165">
        <f>DSUM('2.2_Categoría 2 España'!$E$18:$J$40,"emissions",'4.2_Resultados España'!AA$51:AA267)-SUM(N$52:N266)</f>
        <v>0</v>
      </c>
      <c r="O267" s="165">
        <f>DSUM('2.2_Categoría 2 España'!$E$49:$K$69,"emissions",'4.2_Resultados España'!AA$51:AA267)-SUM(O$52:O266)</f>
        <v>0</v>
      </c>
      <c r="P267" s="165">
        <f>DSUM('2.2_Categoría 2 España'!$E$78:$J$98,"emissions",'4.2_Resultados España'!AA$51:AA267)-SUM(P$52:P266)</f>
        <v>0</v>
      </c>
      <c r="Q267" s="605">
        <f t="shared" si="14"/>
        <v>0</v>
      </c>
      <c r="R267" s="606"/>
      <c r="S267" s="606">
        <f t="shared" si="15"/>
        <v>0</v>
      </c>
      <c r="T267" s="606"/>
      <c r="U267" s="606"/>
      <c r="AA267" s="47" t="str">
        <f t="shared" si="12"/>
        <v>=</v>
      </c>
    </row>
    <row r="268" spans="1:27" x14ac:dyDescent="0.3">
      <c r="A268" s="108"/>
      <c r="E268" s="107" t="str">
        <f>IF(Dades!C1058="","",Dades!C1058)</f>
        <v/>
      </c>
      <c r="F268" s="165">
        <f>(DSUM('1.1_Instalaciones fijas'!$E$14:$R$36,"emissions",'4.2_Resultados España'!AA$51:AA268)+DSUM('1.1_Instalaciones fijas'!$E$43:$L$58,"emissions",'4.2_Resultados España'!AA$51:AA268))-SUM(F$52:F267)</f>
        <v>0</v>
      </c>
      <c r="G268" s="165">
        <f>(DSUM('1.2_Vehículos y maquinaria'!$E$22:$S$44,"emissions",'4.2_Resultados España'!AA$51:AA268)+DSUM('1.2_Vehículos y maquinaria'!$E$50:$S$70,"emissions",'4.2_Resultados España'!AA$51:AA268)+DSUM('1.2_Vehículos y maquinaria'!$E$82:$S$92,"emissions",'4.2_Resultados España'!AA$51:AA268)+DSUM('1.2_Vehículos y maquinaria'!$E$99:$S$109,"emissions",'4.2_Resultados España'!AA$51:AA268))-SUM(G$52:G267)</f>
        <v>0</v>
      </c>
      <c r="H268" s="165">
        <f>(DSUM('1.4_Emisiones fugitivas'!$E$14:$O$36,"emissions",'4.2_Resultados España'!AA$51:AA268)+DSUM('1.4_Emisiones fugitivas'!$E$48:$N$58,"emissions",'4.2_Resultados España'!AA$51:AA268))-SUM(H$52:H267)</f>
        <v>0</v>
      </c>
      <c r="I268" s="605">
        <f>DSUM('1.3_Emisiones de proceso'!$E$17:$M$32,"emissions",'4.2_Resultados España'!AA$51:AA268)-SUM(I$52:I267)</f>
        <v>0</v>
      </c>
      <c r="J268" s="605"/>
      <c r="K268" s="606">
        <f t="shared" si="13"/>
        <v>0</v>
      </c>
      <c r="L268" s="606"/>
      <c r="M268" s="606"/>
      <c r="N268" s="165">
        <f>DSUM('2.2_Categoría 2 España'!$E$18:$J$40,"emissions",'4.2_Resultados España'!AA$51:AA268)-SUM(N$52:N267)</f>
        <v>0</v>
      </c>
      <c r="O268" s="165">
        <f>DSUM('2.2_Categoría 2 España'!$E$49:$K$69,"emissions",'4.2_Resultados España'!AA$51:AA268)-SUM(O$52:O267)</f>
        <v>0</v>
      </c>
      <c r="P268" s="165">
        <f>DSUM('2.2_Categoría 2 España'!$E$78:$J$98,"emissions",'4.2_Resultados España'!AA$51:AA268)-SUM(P$52:P267)</f>
        <v>0</v>
      </c>
      <c r="Q268" s="605">
        <f t="shared" si="14"/>
        <v>0</v>
      </c>
      <c r="R268" s="606"/>
      <c r="S268" s="606">
        <f t="shared" si="15"/>
        <v>0</v>
      </c>
      <c r="T268" s="606"/>
      <c r="U268" s="606"/>
      <c r="AA268" s="47" t="str">
        <f t="shared" si="12"/>
        <v>=</v>
      </c>
    </row>
    <row r="269" spans="1:27" x14ac:dyDescent="0.3">
      <c r="A269" s="108"/>
      <c r="E269" s="107" t="str">
        <f>IF(Dades!C1059="","",Dades!C1059)</f>
        <v/>
      </c>
      <c r="F269" s="165">
        <f>(DSUM('1.1_Instalaciones fijas'!$E$14:$R$36,"emissions",'4.2_Resultados España'!AA$51:AA269)+DSUM('1.1_Instalaciones fijas'!$E$43:$L$58,"emissions",'4.2_Resultados España'!AA$51:AA269))-SUM(F$52:F268)</f>
        <v>0</v>
      </c>
      <c r="G269" s="165">
        <f>(DSUM('1.2_Vehículos y maquinaria'!$E$22:$S$44,"emissions",'4.2_Resultados España'!AA$51:AA269)+DSUM('1.2_Vehículos y maquinaria'!$E$50:$S$70,"emissions",'4.2_Resultados España'!AA$51:AA269)+DSUM('1.2_Vehículos y maquinaria'!$E$82:$S$92,"emissions",'4.2_Resultados España'!AA$51:AA269)+DSUM('1.2_Vehículos y maquinaria'!$E$99:$S$109,"emissions",'4.2_Resultados España'!AA$51:AA269))-SUM(G$52:G268)</f>
        <v>0</v>
      </c>
      <c r="H269" s="165">
        <f>(DSUM('1.4_Emisiones fugitivas'!$E$14:$O$36,"emissions",'4.2_Resultados España'!AA$51:AA269)+DSUM('1.4_Emisiones fugitivas'!$E$48:$N$58,"emissions",'4.2_Resultados España'!AA$51:AA269))-SUM(H$52:H268)</f>
        <v>0</v>
      </c>
      <c r="I269" s="605">
        <f>DSUM('1.3_Emisiones de proceso'!$E$17:$M$32,"emissions",'4.2_Resultados España'!AA$51:AA269)-SUM(I$52:I268)</f>
        <v>0</v>
      </c>
      <c r="J269" s="605"/>
      <c r="K269" s="606">
        <f t="shared" si="13"/>
        <v>0</v>
      </c>
      <c r="L269" s="606"/>
      <c r="M269" s="606"/>
      <c r="N269" s="165">
        <f>DSUM('2.2_Categoría 2 España'!$E$18:$J$40,"emissions",'4.2_Resultados España'!AA$51:AA269)-SUM(N$52:N268)</f>
        <v>0</v>
      </c>
      <c r="O269" s="165">
        <f>DSUM('2.2_Categoría 2 España'!$E$49:$K$69,"emissions",'4.2_Resultados España'!AA$51:AA269)-SUM(O$52:O268)</f>
        <v>0</v>
      </c>
      <c r="P269" s="165">
        <f>DSUM('2.2_Categoría 2 España'!$E$78:$J$98,"emissions",'4.2_Resultados España'!AA$51:AA269)-SUM(P$52:P268)</f>
        <v>0</v>
      </c>
      <c r="Q269" s="605">
        <f t="shared" si="14"/>
        <v>0</v>
      </c>
      <c r="R269" s="606"/>
      <c r="S269" s="606">
        <f t="shared" si="15"/>
        <v>0</v>
      </c>
      <c r="T269" s="606"/>
      <c r="U269" s="606"/>
      <c r="AA269" s="47" t="str">
        <f t="shared" si="12"/>
        <v>=</v>
      </c>
    </row>
    <row r="270" spans="1:27" x14ac:dyDescent="0.3">
      <c r="A270" s="108"/>
      <c r="E270" s="107" t="str">
        <f>IF(Dades!C1060="","",Dades!C1060)</f>
        <v/>
      </c>
      <c r="F270" s="165">
        <f>(DSUM('1.1_Instalaciones fijas'!$E$14:$R$36,"emissions",'4.2_Resultados España'!AA$51:AA270)+DSUM('1.1_Instalaciones fijas'!$E$43:$L$58,"emissions",'4.2_Resultados España'!AA$51:AA270))-SUM(F$52:F269)</f>
        <v>0</v>
      </c>
      <c r="G270" s="165">
        <f>(DSUM('1.2_Vehículos y maquinaria'!$E$22:$S$44,"emissions",'4.2_Resultados España'!AA$51:AA270)+DSUM('1.2_Vehículos y maquinaria'!$E$50:$S$70,"emissions",'4.2_Resultados España'!AA$51:AA270)+DSUM('1.2_Vehículos y maquinaria'!$E$82:$S$92,"emissions",'4.2_Resultados España'!AA$51:AA270)+DSUM('1.2_Vehículos y maquinaria'!$E$99:$S$109,"emissions",'4.2_Resultados España'!AA$51:AA270))-SUM(G$52:G269)</f>
        <v>0</v>
      </c>
      <c r="H270" s="165">
        <f>(DSUM('1.4_Emisiones fugitivas'!$E$14:$O$36,"emissions",'4.2_Resultados España'!AA$51:AA270)+DSUM('1.4_Emisiones fugitivas'!$E$48:$N$58,"emissions",'4.2_Resultados España'!AA$51:AA270))-SUM(H$52:H269)</f>
        <v>0</v>
      </c>
      <c r="I270" s="605">
        <f>DSUM('1.3_Emisiones de proceso'!$E$17:$M$32,"emissions",'4.2_Resultados España'!AA$51:AA270)-SUM(I$52:I269)</f>
        <v>0</v>
      </c>
      <c r="J270" s="605"/>
      <c r="K270" s="606">
        <f t="shared" si="13"/>
        <v>0</v>
      </c>
      <c r="L270" s="606"/>
      <c r="M270" s="606"/>
      <c r="N270" s="165">
        <f>DSUM('2.2_Categoría 2 España'!$E$18:$J$40,"emissions",'4.2_Resultados España'!AA$51:AA270)-SUM(N$52:N269)</f>
        <v>0</v>
      </c>
      <c r="O270" s="165">
        <f>DSUM('2.2_Categoría 2 España'!$E$49:$K$69,"emissions",'4.2_Resultados España'!AA$51:AA270)-SUM(O$52:O269)</f>
        <v>0</v>
      </c>
      <c r="P270" s="165">
        <f>DSUM('2.2_Categoría 2 España'!$E$78:$J$98,"emissions",'4.2_Resultados España'!AA$51:AA270)-SUM(P$52:P269)</f>
        <v>0</v>
      </c>
      <c r="Q270" s="605">
        <f t="shared" si="14"/>
        <v>0</v>
      </c>
      <c r="R270" s="606"/>
      <c r="S270" s="606">
        <f t="shared" si="15"/>
        <v>0</v>
      </c>
      <c r="T270" s="606"/>
      <c r="U270" s="606"/>
      <c r="AA270" s="47" t="str">
        <f t="shared" si="12"/>
        <v>=</v>
      </c>
    </row>
    <row r="271" spans="1:27" x14ac:dyDescent="0.3">
      <c r="A271" s="108"/>
      <c r="E271" s="107" t="str">
        <f>IF(Dades!C1061="","",Dades!C1061)</f>
        <v/>
      </c>
      <c r="F271" s="165">
        <f>(DSUM('1.1_Instalaciones fijas'!$E$14:$R$36,"emissions",'4.2_Resultados España'!AA$51:AA271)+DSUM('1.1_Instalaciones fijas'!$E$43:$L$58,"emissions",'4.2_Resultados España'!AA$51:AA271))-SUM(F$52:F270)</f>
        <v>0</v>
      </c>
      <c r="G271" s="165">
        <f>(DSUM('1.2_Vehículos y maquinaria'!$E$22:$S$44,"emissions",'4.2_Resultados España'!AA$51:AA271)+DSUM('1.2_Vehículos y maquinaria'!$E$50:$S$70,"emissions",'4.2_Resultados España'!AA$51:AA271)+DSUM('1.2_Vehículos y maquinaria'!$E$82:$S$92,"emissions",'4.2_Resultados España'!AA$51:AA271)+DSUM('1.2_Vehículos y maquinaria'!$E$99:$S$109,"emissions",'4.2_Resultados España'!AA$51:AA271))-SUM(G$52:G270)</f>
        <v>0</v>
      </c>
      <c r="H271" s="165">
        <f>(DSUM('1.4_Emisiones fugitivas'!$E$14:$O$36,"emissions",'4.2_Resultados España'!AA$51:AA271)+DSUM('1.4_Emisiones fugitivas'!$E$48:$N$58,"emissions",'4.2_Resultados España'!AA$51:AA271))-SUM(H$52:H270)</f>
        <v>0</v>
      </c>
      <c r="I271" s="605">
        <f>DSUM('1.3_Emisiones de proceso'!$E$17:$M$32,"emissions",'4.2_Resultados España'!AA$51:AA271)-SUM(I$52:I270)</f>
        <v>0</v>
      </c>
      <c r="J271" s="605"/>
      <c r="K271" s="606">
        <f t="shared" si="13"/>
        <v>0</v>
      </c>
      <c r="L271" s="606"/>
      <c r="M271" s="606"/>
      <c r="N271" s="165">
        <f>DSUM('2.2_Categoría 2 España'!$E$18:$J$40,"emissions",'4.2_Resultados España'!AA$51:AA271)-SUM(N$52:N270)</f>
        <v>0</v>
      </c>
      <c r="O271" s="165">
        <f>DSUM('2.2_Categoría 2 España'!$E$49:$K$69,"emissions",'4.2_Resultados España'!AA$51:AA271)-SUM(O$52:O270)</f>
        <v>0</v>
      </c>
      <c r="P271" s="165">
        <f>DSUM('2.2_Categoría 2 España'!$E$78:$J$98,"emissions",'4.2_Resultados España'!AA$51:AA271)-SUM(P$52:P270)</f>
        <v>0</v>
      </c>
      <c r="Q271" s="605">
        <f t="shared" si="14"/>
        <v>0</v>
      </c>
      <c r="R271" s="606"/>
      <c r="S271" s="606">
        <f t="shared" si="15"/>
        <v>0</v>
      </c>
      <c r="T271" s="606"/>
      <c r="U271" s="606"/>
      <c r="AA271" s="47" t="str">
        <f t="shared" si="12"/>
        <v>=</v>
      </c>
    </row>
    <row r="272" spans="1:27" x14ac:dyDescent="0.3">
      <c r="A272" s="108"/>
      <c r="E272" s="107" t="str">
        <f>IF(Dades!C1062="","",Dades!C1062)</f>
        <v/>
      </c>
      <c r="F272" s="165">
        <f>(DSUM('1.1_Instalaciones fijas'!$E$14:$R$36,"emissions",'4.2_Resultados España'!AA$51:AA272)+DSUM('1.1_Instalaciones fijas'!$E$43:$L$58,"emissions",'4.2_Resultados España'!AA$51:AA272))-SUM(F$52:F271)</f>
        <v>0</v>
      </c>
      <c r="G272" s="165">
        <f>(DSUM('1.2_Vehículos y maquinaria'!$E$22:$S$44,"emissions",'4.2_Resultados España'!AA$51:AA272)+DSUM('1.2_Vehículos y maquinaria'!$E$50:$S$70,"emissions",'4.2_Resultados España'!AA$51:AA272)+DSUM('1.2_Vehículos y maquinaria'!$E$82:$S$92,"emissions",'4.2_Resultados España'!AA$51:AA272)+DSUM('1.2_Vehículos y maquinaria'!$E$99:$S$109,"emissions",'4.2_Resultados España'!AA$51:AA272))-SUM(G$52:G271)</f>
        <v>0</v>
      </c>
      <c r="H272" s="165">
        <f>(DSUM('1.4_Emisiones fugitivas'!$E$14:$O$36,"emissions",'4.2_Resultados España'!AA$51:AA272)+DSUM('1.4_Emisiones fugitivas'!$E$48:$N$58,"emissions",'4.2_Resultados España'!AA$51:AA272))-SUM(H$52:H271)</f>
        <v>0</v>
      </c>
      <c r="I272" s="605">
        <f>DSUM('1.3_Emisiones de proceso'!$E$17:$M$32,"emissions",'4.2_Resultados España'!AA$51:AA272)-SUM(I$52:I271)</f>
        <v>0</v>
      </c>
      <c r="J272" s="605"/>
      <c r="K272" s="606">
        <f t="shared" si="13"/>
        <v>0</v>
      </c>
      <c r="L272" s="606"/>
      <c r="M272" s="606"/>
      <c r="N272" s="165">
        <f>DSUM('2.2_Categoría 2 España'!$E$18:$J$40,"emissions",'4.2_Resultados España'!AA$51:AA272)-SUM(N$52:N271)</f>
        <v>0</v>
      </c>
      <c r="O272" s="165">
        <f>DSUM('2.2_Categoría 2 España'!$E$49:$K$69,"emissions",'4.2_Resultados España'!AA$51:AA272)-SUM(O$52:O271)</f>
        <v>0</v>
      </c>
      <c r="P272" s="165">
        <f>DSUM('2.2_Categoría 2 España'!$E$78:$J$98,"emissions",'4.2_Resultados España'!AA$51:AA272)-SUM(P$52:P271)</f>
        <v>0</v>
      </c>
      <c r="Q272" s="605">
        <f t="shared" si="14"/>
        <v>0</v>
      </c>
      <c r="R272" s="606"/>
      <c r="S272" s="606">
        <f t="shared" si="15"/>
        <v>0</v>
      </c>
      <c r="T272" s="606"/>
      <c r="U272" s="606"/>
      <c r="AA272" s="47" t="str">
        <f t="shared" si="12"/>
        <v>=</v>
      </c>
    </row>
    <row r="273" spans="1:27" x14ac:dyDescent="0.3">
      <c r="A273" s="108"/>
      <c r="E273" s="107" t="str">
        <f>IF(Dades!C1063="","",Dades!C1063)</f>
        <v/>
      </c>
      <c r="F273" s="165">
        <f>(DSUM('1.1_Instalaciones fijas'!$E$14:$R$36,"emissions",'4.2_Resultados España'!AA$51:AA273)+DSUM('1.1_Instalaciones fijas'!$E$43:$L$58,"emissions",'4.2_Resultados España'!AA$51:AA273))-SUM(F$52:F272)</f>
        <v>0</v>
      </c>
      <c r="G273" s="165">
        <f>(DSUM('1.2_Vehículos y maquinaria'!$E$22:$S$44,"emissions",'4.2_Resultados España'!AA$51:AA273)+DSUM('1.2_Vehículos y maquinaria'!$E$50:$S$70,"emissions",'4.2_Resultados España'!AA$51:AA273)+DSUM('1.2_Vehículos y maquinaria'!$E$82:$S$92,"emissions",'4.2_Resultados España'!AA$51:AA273)+DSUM('1.2_Vehículos y maquinaria'!$E$99:$S$109,"emissions",'4.2_Resultados España'!AA$51:AA273))-SUM(G$52:G272)</f>
        <v>0</v>
      </c>
      <c r="H273" s="165">
        <f>(DSUM('1.4_Emisiones fugitivas'!$E$14:$O$36,"emissions",'4.2_Resultados España'!AA$51:AA273)+DSUM('1.4_Emisiones fugitivas'!$E$48:$N$58,"emissions",'4.2_Resultados España'!AA$51:AA273))-SUM(H$52:H272)</f>
        <v>0</v>
      </c>
      <c r="I273" s="605">
        <f>DSUM('1.3_Emisiones de proceso'!$E$17:$M$32,"emissions",'4.2_Resultados España'!AA$51:AA273)-SUM(I$52:I272)</f>
        <v>0</v>
      </c>
      <c r="J273" s="605"/>
      <c r="K273" s="606">
        <f t="shared" si="13"/>
        <v>0</v>
      </c>
      <c r="L273" s="606"/>
      <c r="M273" s="606"/>
      <c r="N273" s="165">
        <f>DSUM('2.2_Categoría 2 España'!$E$18:$J$40,"emissions",'4.2_Resultados España'!AA$51:AA273)-SUM(N$52:N272)</f>
        <v>0</v>
      </c>
      <c r="O273" s="165">
        <f>DSUM('2.2_Categoría 2 España'!$E$49:$K$69,"emissions",'4.2_Resultados España'!AA$51:AA273)-SUM(O$52:O272)</f>
        <v>0</v>
      </c>
      <c r="P273" s="165">
        <f>DSUM('2.2_Categoría 2 España'!$E$78:$J$98,"emissions",'4.2_Resultados España'!AA$51:AA273)-SUM(P$52:P272)</f>
        <v>0</v>
      </c>
      <c r="Q273" s="605">
        <f t="shared" si="14"/>
        <v>0</v>
      </c>
      <c r="R273" s="606"/>
      <c r="S273" s="606">
        <f t="shared" si="15"/>
        <v>0</v>
      </c>
      <c r="T273" s="606"/>
      <c r="U273" s="606"/>
      <c r="AA273" s="47" t="str">
        <f t="shared" si="12"/>
        <v>=</v>
      </c>
    </row>
    <row r="274" spans="1:27" x14ac:dyDescent="0.3">
      <c r="A274" s="108"/>
      <c r="E274" s="107" t="str">
        <f>IF(Dades!C1064="","",Dades!C1064)</f>
        <v/>
      </c>
      <c r="F274" s="165">
        <f>(DSUM('1.1_Instalaciones fijas'!$E$14:$R$36,"emissions",'4.2_Resultados España'!AA$51:AA274)+DSUM('1.1_Instalaciones fijas'!$E$43:$L$58,"emissions",'4.2_Resultados España'!AA$51:AA274))-SUM(F$52:F273)</f>
        <v>0</v>
      </c>
      <c r="G274" s="165">
        <f>(DSUM('1.2_Vehículos y maquinaria'!$E$22:$S$44,"emissions",'4.2_Resultados España'!AA$51:AA274)+DSUM('1.2_Vehículos y maquinaria'!$E$50:$S$70,"emissions",'4.2_Resultados España'!AA$51:AA274)+DSUM('1.2_Vehículos y maquinaria'!$E$82:$S$92,"emissions",'4.2_Resultados España'!AA$51:AA274)+DSUM('1.2_Vehículos y maquinaria'!$E$99:$S$109,"emissions",'4.2_Resultados España'!AA$51:AA274))-SUM(G$52:G273)</f>
        <v>0</v>
      </c>
      <c r="H274" s="165">
        <f>(DSUM('1.4_Emisiones fugitivas'!$E$14:$O$36,"emissions",'4.2_Resultados España'!AA$51:AA274)+DSUM('1.4_Emisiones fugitivas'!$E$48:$N$58,"emissions",'4.2_Resultados España'!AA$51:AA274))-SUM(H$52:H273)</f>
        <v>0</v>
      </c>
      <c r="I274" s="605">
        <f>DSUM('1.3_Emisiones de proceso'!$E$17:$M$32,"emissions",'4.2_Resultados España'!AA$51:AA274)-SUM(I$52:I273)</f>
        <v>0</v>
      </c>
      <c r="J274" s="605"/>
      <c r="K274" s="606">
        <f t="shared" si="13"/>
        <v>0</v>
      </c>
      <c r="L274" s="606"/>
      <c r="M274" s="606"/>
      <c r="N274" s="165">
        <f>DSUM('2.2_Categoría 2 España'!$E$18:$J$40,"emissions",'4.2_Resultados España'!AA$51:AA274)-SUM(N$52:N273)</f>
        <v>0</v>
      </c>
      <c r="O274" s="165">
        <f>DSUM('2.2_Categoría 2 España'!$E$49:$K$69,"emissions",'4.2_Resultados España'!AA$51:AA274)-SUM(O$52:O273)</f>
        <v>0</v>
      </c>
      <c r="P274" s="165">
        <f>DSUM('2.2_Categoría 2 España'!$E$78:$J$98,"emissions",'4.2_Resultados España'!AA$51:AA274)-SUM(P$52:P273)</f>
        <v>0</v>
      </c>
      <c r="Q274" s="605">
        <f t="shared" si="14"/>
        <v>0</v>
      </c>
      <c r="R274" s="606"/>
      <c r="S274" s="606">
        <f t="shared" si="15"/>
        <v>0</v>
      </c>
      <c r="T274" s="606"/>
      <c r="U274" s="606"/>
      <c r="AA274" s="47" t="str">
        <f t="shared" si="12"/>
        <v>=</v>
      </c>
    </row>
    <row r="275" spans="1:27" x14ac:dyDescent="0.3">
      <c r="A275" s="108"/>
      <c r="E275" s="107" t="str">
        <f>IF(Dades!C1065="","",Dades!C1065)</f>
        <v/>
      </c>
      <c r="F275" s="165">
        <f>(DSUM('1.1_Instalaciones fijas'!$E$14:$R$36,"emissions",'4.2_Resultados España'!AA$51:AA275)+DSUM('1.1_Instalaciones fijas'!$E$43:$L$58,"emissions",'4.2_Resultados España'!AA$51:AA275))-SUM(F$52:F274)</f>
        <v>0</v>
      </c>
      <c r="G275" s="165">
        <f>(DSUM('1.2_Vehículos y maquinaria'!$E$22:$S$44,"emissions",'4.2_Resultados España'!AA$51:AA275)+DSUM('1.2_Vehículos y maquinaria'!$E$50:$S$70,"emissions",'4.2_Resultados España'!AA$51:AA275)+DSUM('1.2_Vehículos y maquinaria'!$E$82:$S$92,"emissions",'4.2_Resultados España'!AA$51:AA275)+DSUM('1.2_Vehículos y maquinaria'!$E$99:$S$109,"emissions",'4.2_Resultados España'!AA$51:AA275))-SUM(G$52:G274)</f>
        <v>0</v>
      </c>
      <c r="H275" s="165">
        <f>(DSUM('1.4_Emisiones fugitivas'!$E$14:$O$36,"emissions",'4.2_Resultados España'!AA$51:AA275)+DSUM('1.4_Emisiones fugitivas'!$E$48:$N$58,"emissions",'4.2_Resultados España'!AA$51:AA275))-SUM(H$52:H274)</f>
        <v>0</v>
      </c>
      <c r="I275" s="605">
        <f>DSUM('1.3_Emisiones de proceso'!$E$17:$M$32,"emissions",'4.2_Resultados España'!AA$51:AA275)-SUM(I$52:I274)</f>
        <v>0</v>
      </c>
      <c r="J275" s="605"/>
      <c r="K275" s="606">
        <f t="shared" si="13"/>
        <v>0</v>
      </c>
      <c r="L275" s="606"/>
      <c r="M275" s="606"/>
      <c r="N275" s="165">
        <f>DSUM('2.2_Categoría 2 España'!$E$18:$J$40,"emissions",'4.2_Resultados España'!AA$51:AA275)-SUM(N$52:N274)</f>
        <v>0</v>
      </c>
      <c r="O275" s="165">
        <f>DSUM('2.2_Categoría 2 España'!$E$49:$K$69,"emissions",'4.2_Resultados España'!AA$51:AA275)-SUM(O$52:O274)</f>
        <v>0</v>
      </c>
      <c r="P275" s="165">
        <f>DSUM('2.2_Categoría 2 España'!$E$78:$J$98,"emissions",'4.2_Resultados España'!AA$51:AA275)-SUM(P$52:P274)</f>
        <v>0</v>
      </c>
      <c r="Q275" s="605">
        <f t="shared" si="14"/>
        <v>0</v>
      </c>
      <c r="R275" s="606"/>
      <c r="S275" s="606">
        <f t="shared" si="15"/>
        <v>0</v>
      </c>
      <c r="T275" s="606"/>
      <c r="U275" s="606"/>
      <c r="AA275" s="47" t="str">
        <f t="shared" si="12"/>
        <v>=</v>
      </c>
    </row>
    <row r="276" spans="1:27" x14ac:dyDescent="0.3">
      <c r="A276" s="108"/>
      <c r="E276" s="107" t="str">
        <f>IF(Dades!C1066="","",Dades!C1066)</f>
        <v/>
      </c>
      <c r="F276" s="165">
        <f>(DSUM('1.1_Instalaciones fijas'!$E$14:$R$36,"emissions",'4.2_Resultados España'!AA$51:AA276)+DSUM('1.1_Instalaciones fijas'!$E$43:$L$58,"emissions",'4.2_Resultados España'!AA$51:AA276))-SUM(F$52:F275)</f>
        <v>0</v>
      </c>
      <c r="G276" s="165">
        <f>(DSUM('1.2_Vehículos y maquinaria'!$E$22:$S$44,"emissions",'4.2_Resultados España'!AA$51:AA276)+DSUM('1.2_Vehículos y maquinaria'!$E$50:$S$70,"emissions",'4.2_Resultados España'!AA$51:AA276)+DSUM('1.2_Vehículos y maquinaria'!$E$82:$S$92,"emissions",'4.2_Resultados España'!AA$51:AA276)+DSUM('1.2_Vehículos y maquinaria'!$E$99:$S$109,"emissions",'4.2_Resultados España'!AA$51:AA276))-SUM(G$52:G275)</f>
        <v>0</v>
      </c>
      <c r="H276" s="165">
        <f>(DSUM('1.4_Emisiones fugitivas'!$E$14:$O$36,"emissions",'4.2_Resultados España'!AA$51:AA276)+DSUM('1.4_Emisiones fugitivas'!$E$48:$N$58,"emissions",'4.2_Resultados España'!AA$51:AA276))-SUM(H$52:H275)</f>
        <v>0</v>
      </c>
      <c r="I276" s="605">
        <f>DSUM('1.3_Emisiones de proceso'!$E$17:$M$32,"emissions",'4.2_Resultados España'!AA$51:AA276)-SUM(I$52:I275)</f>
        <v>0</v>
      </c>
      <c r="J276" s="605"/>
      <c r="K276" s="606">
        <f t="shared" si="13"/>
        <v>0</v>
      </c>
      <c r="L276" s="606"/>
      <c r="M276" s="606"/>
      <c r="N276" s="165">
        <f>DSUM('2.2_Categoría 2 España'!$E$18:$J$40,"emissions",'4.2_Resultados España'!AA$51:AA276)-SUM(N$52:N275)</f>
        <v>0</v>
      </c>
      <c r="O276" s="165">
        <f>DSUM('2.2_Categoría 2 España'!$E$49:$K$69,"emissions",'4.2_Resultados España'!AA$51:AA276)-SUM(O$52:O275)</f>
        <v>0</v>
      </c>
      <c r="P276" s="165">
        <f>DSUM('2.2_Categoría 2 España'!$E$78:$J$98,"emissions",'4.2_Resultados España'!AA$51:AA276)-SUM(P$52:P275)</f>
        <v>0</v>
      </c>
      <c r="Q276" s="605">
        <f t="shared" si="14"/>
        <v>0</v>
      </c>
      <c r="R276" s="606"/>
      <c r="S276" s="606">
        <f t="shared" si="15"/>
        <v>0</v>
      </c>
      <c r="T276" s="606"/>
      <c r="U276" s="606"/>
      <c r="AA276" s="47" t="str">
        <f t="shared" si="12"/>
        <v>=</v>
      </c>
    </row>
    <row r="277" spans="1:27" x14ac:dyDescent="0.3">
      <c r="A277" s="108"/>
      <c r="E277" s="107" t="str">
        <f>IF(Dades!C1067="","",Dades!C1067)</f>
        <v/>
      </c>
      <c r="F277" s="165">
        <f>(DSUM('1.1_Instalaciones fijas'!$E$14:$R$36,"emissions",'4.2_Resultados España'!AA$51:AA277)+DSUM('1.1_Instalaciones fijas'!$E$43:$L$58,"emissions",'4.2_Resultados España'!AA$51:AA277))-SUM(F$52:F276)</f>
        <v>0</v>
      </c>
      <c r="G277" s="165">
        <f>(DSUM('1.2_Vehículos y maquinaria'!$E$22:$S$44,"emissions",'4.2_Resultados España'!AA$51:AA277)+DSUM('1.2_Vehículos y maquinaria'!$E$50:$S$70,"emissions",'4.2_Resultados España'!AA$51:AA277)+DSUM('1.2_Vehículos y maquinaria'!$E$82:$S$92,"emissions",'4.2_Resultados España'!AA$51:AA277)+DSUM('1.2_Vehículos y maquinaria'!$E$99:$S$109,"emissions",'4.2_Resultados España'!AA$51:AA277))-SUM(G$52:G276)</f>
        <v>0</v>
      </c>
      <c r="H277" s="165">
        <f>(DSUM('1.4_Emisiones fugitivas'!$E$14:$O$36,"emissions",'4.2_Resultados España'!AA$51:AA277)+DSUM('1.4_Emisiones fugitivas'!$E$48:$N$58,"emissions",'4.2_Resultados España'!AA$51:AA277))-SUM(H$52:H276)</f>
        <v>0</v>
      </c>
      <c r="I277" s="605">
        <f>DSUM('1.3_Emisiones de proceso'!$E$17:$M$32,"emissions",'4.2_Resultados España'!AA$51:AA277)-SUM(I$52:I276)</f>
        <v>0</v>
      </c>
      <c r="J277" s="605"/>
      <c r="K277" s="606">
        <f t="shared" si="13"/>
        <v>0</v>
      </c>
      <c r="L277" s="606"/>
      <c r="M277" s="606"/>
      <c r="N277" s="165">
        <f>DSUM('2.2_Categoría 2 España'!$E$18:$J$40,"emissions",'4.2_Resultados España'!AA$51:AA277)-SUM(N$52:N276)</f>
        <v>0</v>
      </c>
      <c r="O277" s="165">
        <f>DSUM('2.2_Categoría 2 España'!$E$49:$K$69,"emissions",'4.2_Resultados España'!AA$51:AA277)-SUM(O$52:O276)</f>
        <v>0</v>
      </c>
      <c r="P277" s="165">
        <f>DSUM('2.2_Categoría 2 España'!$E$78:$J$98,"emissions",'4.2_Resultados España'!AA$51:AA277)-SUM(P$52:P276)</f>
        <v>0</v>
      </c>
      <c r="Q277" s="605">
        <f t="shared" si="14"/>
        <v>0</v>
      </c>
      <c r="R277" s="606"/>
      <c r="S277" s="606">
        <f t="shared" si="15"/>
        <v>0</v>
      </c>
      <c r="T277" s="606"/>
      <c r="U277" s="606"/>
      <c r="AA277" s="47" t="str">
        <f t="shared" si="12"/>
        <v>=</v>
      </c>
    </row>
    <row r="278" spans="1:27" x14ac:dyDescent="0.3">
      <c r="A278" s="108"/>
      <c r="E278" s="107" t="str">
        <f>IF(Dades!C1068="","",Dades!C1068)</f>
        <v/>
      </c>
      <c r="F278" s="165">
        <f>(DSUM('1.1_Instalaciones fijas'!$E$14:$R$36,"emissions",'4.2_Resultados España'!AA$51:AA278)+DSUM('1.1_Instalaciones fijas'!$E$43:$L$58,"emissions",'4.2_Resultados España'!AA$51:AA278))-SUM(F$52:F277)</f>
        <v>0</v>
      </c>
      <c r="G278" s="165">
        <f>(DSUM('1.2_Vehículos y maquinaria'!$E$22:$S$44,"emissions",'4.2_Resultados España'!AA$51:AA278)+DSUM('1.2_Vehículos y maquinaria'!$E$50:$S$70,"emissions",'4.2_Resultados España'!AA$51:AA278)+DSUM('1.2_Vehículos y maquinaria'!$E$82:$S$92,"emissions",'4.2_Resultados España'!AA$51:AA278)+DSUM('1.2_Vehículos y maquinaria'!$E$99:$S$109,"emissions",'4.2_Resultados España'!AA$51:AA278))-SUM(G$52:G277)</f>
        <v>0</v>
      </c>
      <c r="H278" s="165">
        <f>(DSUM('1.4_Emisiones fugitivas'!$E$14:$O$36,"emissions",'4.2_Resultados España'!AA$51:AA278)+DSUM('1.4_Emisiones fugitivas'!$E$48:$N$58,"emissions",'4.2_Resultados España'!AA$51:AA278))-SUM(H$52:H277)</f>
        <v>0</v>
      </c>
      <c r="I278" s="605">
        <f>DSUM('1.3_Emisiones de proceso'!$E$17:$M$32,"emissions",'4.2_Resultados España'!AA$51:AA278)-SUM(I$52:I277)</f>
        <v>0</v>
      </c>
      <c r="J278" s="605"/>
      <c r="K278" s="606">
        <f t="shared" si="13"/>
        <v>0</v>
      </c>
      <c r="L278" s="606"/>
      <c r="M278" s="606"/>
      <c r="N278" s="165">
        <f>DSUM('2.2_Categoría 2 España'!$E$18:$J$40,"emissions",'4.2_Resultados España'!AA$51:AA278)-SUM(N$52:N277)</f>
        <v>0</v>
      </c>
      <c r="O278" s="165">
        <f>DSUM('2.2_Categoría 2 España'!$E$49:$K$69,"emissions",'4.2_Resultados España'!AA$51:AA278)-SUM(O$52:O277)</f>
        <v>0</v>
      </c>
      <c r="P278" s="165">
        <f>DSUM('2.2_Categoría 2 España'!$E$78:$J$98,"emissions",'4.2_Resultados España'!AA$51:AA278)-SUM(P$52:P277)</f>
        <v>0</v>
      </c>
      <c r="Q278" s="605">
        <f t="shared" si="14"/>
        <v>0</v>
      </c>
      <c r="R278" s="606"/>
      <c r="S278" s="606">
        <f t="shared" si="15"/>
        <v>0</v>
      </c>
      <c r="T278" s="606"/>
      <c r="U278" s="606"/>
      <c r="AA278" s="47" t="str">
        <f t="shared" si="12"/>
        <v>=</v>
      </c>
    </row>
    <row r="279" spans="1:27" x14ac:dyDescent="0.3">
      <c r="A279" s="108"/>
      <c r="E279" s="107" t="str">
        <f>IF(Dades!C1069="","",Dades!C1069)</f>
        <v/>
      </c>
      <c r="F279" s="165">
        <f>(DSUM('1.1_Instalaciones fijas'!$E$14:$R$36,"emissions",'4.2_Resultados España'!AA$51:AA279)+DSUM('1.1_Instalaciones fijas'!$E$43:$L$58,"emissions",'4.2_Resultados España'!AA$51:AA279))-SUM(F$52:F278)</f>
        <v>0</v>
      </c>
      <c r="G279" s="165">
        <f>(DSUM('1.2_Vehículos y maquinaria'!$E$22:$S$44,"emissions",'4.2_Resultados España'!AA$51:AA279)+DSUM('1.2_Vehículos y maquinaria'!$E$50:$S$70,"emissions",'4.2_Resultados España'!AA$51:AA279)+DSUM('1.2_Vehículos y maquinaria'!$E$82:$S$92,"emissions",'4.2_Resultados España'!AA$51:AA279)+DSUM('1.2_Vehículos y maquinaria'!$E$99:$S$109,"emissions",'4.2_Resultados España'!AA$51:AA279))-SUM(G$52:G278)</f>
        <v>0</v>
      </c>
      <c r="H279" s="165">
        <f>(DSUM('1.4_Emisiones fugitivas'!$E$14:$O$36,"emissions",'4.2_Resultados España'!AA$51:AA279)+DSUM('1.4_Emisiones fugitivas'!$E$48:$N$58,"emissions",'4.2_Resultados España'!AA$51:AA279))-SUM(H$52:H278)</f>
        <v>0</v>
      </c>
      <c r="I279" s="605">
        <f>DSUM('1.3_Emisiones de proceso'!$E$17:$M$32,"emissions",'4.2_Resultados España'!AA$51:AA279)-SUM(I$52:I278)</f>
        <v>0</v>
      </c>
      <c r="J279" s="605"/>
      <c r="K279" s="606">
        <f t="shared" si="13"/>
        <v>0</v>
      </c>
      <c r="L279" s="606"/>
      <c r="M279" s="606"/>
      <c r="N279" s="165">
        <f>DSUM('2.2_Categoría 2 España'!$E$18:$J$40,"emissions",'4.2_Resultados España'!AA$51:AA279)-SUM(N$52:N278)</f>
        <v>0</v>
      </c>
      <c r="O279" s="165">
        <f>DSUM('2.2_Categoría 2 España'!$E$49:$K$69,"emissions",'4.2_Resultados España'!AA$51:AA279)-SUM(O$52:O278)</f>
        <v>0</v>
      </c>
      <c r="P279" s="165">
        <f>DSUM('2.2_Categoría 2 España'!$E$78:$J$98,"emissions",'4.2_Resultados España'!AA$51:AA279)-SUM(P$52:P278)</f>
        <v>0</v>
      </c>
      <c r="Q279" s="605">
        <f t="shared" si="14"/>
        <v>0</v>
      </c>
      <c r="R279" s="606"/>
      <c r="S279" s="606">
        <f t="shared" si="15"/>
        <v>0</v>
      </c>
      <c r="T279" s="606"/>
      <c r="U279" s="606"/>
      <c r="AA279" s="47" t="str">
        <f t="shared" si="12"/>
        <v>=</v>
      </c>
    </row>
    <row r="280" spans="1:27" x14ac:dyDescent="0.3">
      <c r="A280" s="108"/>
      <c r="E280" s="107" t="str">
        <f>IF(Dades!C1070="","",Dades!C1070)</f>
        <v/>
      </c>
      <c r="F280" s="165">
        <f>(DSUM('1.1_Instalaciones fijas'!$E$14:$R$36,"emissions",'4.2_Resultados España'!AA$51:AA280)+DSUM('1.1_Instalaciones fijas'!$E$43:$L$58,"emissions",'4.2_Resultados España'!AA$51:AA280))-SUM(F$52:F279)</f>
        <v>0</v>
      </c>
      <c r="G280" s="165">
        <f>(DSUM('1.2_Vehículos y maquinaria'!$E$22:$S$44,"emissions",'4.2_Resultados España'!AA$51:AA280)+DSUM('1.2_Vehículos y maquinaria'!$E$50:$S$70,"emissions",'4.2_Resultados España'!AA$51:AA280)+DSUM('1.2_Vehículos y maquinaria'!$E$82:$S$92,"emissions",'4.2_Resultados España'!AA$51:AA280)+DSUM('1.2_Vehículos y maquinaria'!$E$99:$S$109,"emissions",'4.2_Resultados España'!AA$51:AA280))-SUM(G$52:G279)</f>
        <v>0</v>
      </c>
      <c r="H280" s="165">
        <f>(DSUM('1.4_Emisiones fugitivas'!$E$14:$O$36,"emissions",'4.2_Resultados España'!AA$51:AA280)+DSUM('1.4_Emisiones fugitivas'!$E$48:$N$58,"emissions",'4.2_Resultados España'!AA$51:AA280))-SUM(H$52:H279)</f>
        <v>0</v>
      </c>
      <c r="I280" s="605">
        <f>DSUM('1.3_Emisiones de proceso'!$E$17:$M$32,"emissions",'4.2_Resultados España'!AA$51:AA280)-SUM(I$52:I279)</f>
        <v>0</v>
      </c>
      <c r="J280" s="605"/>
      <c r="K280" s="606">
        <f t="shared" si="13"/>
        <v>0</v>
      </c>
      <c r="L280" s="606"/>
      <c r="M280" s="606"/>
      <c r="N280" s="165">
        <f>DSUM('2.2_Categoría 2 España'!$E$18:$J$40,"emissions",'4.2_Resultados España'!AA$51:AA280)-SUM(N$52:N279)</f>
        <v>0</v>
      </c>
      <c r="O280" s="165">
        <f>DSUM('2.2_Categoría 2 España'!$E$49:$K$69,"emissions",'4.2_Resultados España'!AA$51:AA280)-SUM(O$52:O279)</f>
        <v>0</v>
      </c>
      <c r="P280" s="165">
        <f>DSUM('2.2_Categoría 2 España'!$E$78:$J$98,"emissions",'4.2_Resultados España'!AA$51:AA280)-SUM(P$52:P279)</f>
        <v>0</v>
      </c>
      <c r="Q280" s="605">
        <f t="shared" si="14"/>
        <v>0</v>
      </c>
      <c r="R280" s="606"/>
      <c r="S280" s="606">
        <f t="shared" si="15"/>
        <v>0</v>
      </c>
      <c r="T280" s="606"/>
      <c r="U280" s="606"/>
      <c r="AA280" s="47" t="str">
        <f t="shared" si="12"/>
        <v>=</v>
      </c>
    </row>
    <row r="281" spans="1:27" x14ac:dyDescent="0.3">
      <c r="A281" s="108"/>
      <c r="E281" s="107" t="str">
        <f>IF(Dades!C1071="","",Dades!C1071)</f>
        <v/>
      </c>
      <c r="F281" s="165">
        <f>(DSUM('1.1_Instalaciones fijas'!$E$14:$R$36,"emissions",'4.2_Resultados España'!AA$51:AA281)+DSUM('1.1_Instalaciones fijas'!$E$43:$L$58,"emissions",'4.2_Resultados España'!AA$51:AA281))-SUM(F$52:F280)</f>
        <v>0</v>
      </c>
      <c r="G281" s="165">
        <f>(DSUM('1.2_Vehículos y maquinaria'!$E$22:$S$44,"emissions",'4.2_Resultados España'!AA$51:AA281)+DSUM('1.2_Vehículos y maquinaria'!$E$50:$S$70,"emissions",'4.2_Resultados España'!AA$51:AA281)+DSUM('1.2_Vehículos y maquinaria'!$E$82:$S$92,"emissions",'4.2_Resultados España'!AA$51:AA281)+DSUM('1.2_Vehículos y maquinaria'!$E$99:$S$109,"emissions",'4.2_Resultados España'!AA$51:AA281))-SUM(G$52:G280)</f>
        <v>0</v>
      </c>
      <c r="H281" s="165">
        <f>(DSUM('1.4_Emisiones fugitivas'!$E$14:$O$36,"emissions",'4.2_Resultados España'!AA$51:AA281)+DSUM('1.4_Emisiones fugitivas'!$E$48:$N$58,"emissions",'4.2_Resultados España'!AA$51:AA281))-SUM(H$52:H280)</f>
        <v>0</v>
      </c>
      <c r="I281" s="605">
        <f>DSUM('1.3_Emisiones de proceso'!$E$17:$M$32,"emissions",'4.2_Resultados España'!AA$51:AA281)-SUM(I$52:I280)</f>
        <v>0</v>
      </c>
      <c r="J281" s="605"/>
      <c r="K281" s="606">
        <f t="shared" si="13"/>
        <v>0</v>
      </c>
      <c r="L281" s="606"/>
      <c r="M281" s="606"/>
      <c r="N281" s="165">
        <f>DSUM('2.2_Categoría 2 España'!$E$18:$J$40,"emissions",'4.2_Resultados España'!AA$51:AA281)-SUM(N$52:N280)</f>
        <v>0</v>
      </c>
      <c r="O281" s="165">
        <f>DSUM('2.2_Categoría 2 España'!$E$49:$K$69,"emissions",'4.2_Resultados España'!AA$51:AA281)-SUM(O$52:O280)</f>
        <v>0</v>
      </c>
      <c r="P281" s="165">
        <f>DSUM('2.2_Categoría 2 España'!$E$78:$J$98,"emissions",'4.2_Resultados España'!AA$51:AA281)-SUM(P$52:P280)</f>
        <v>0</v>
      </c>
      <c r="Q281" s="605">
        <f t="shared" si="14"/>
        <v>0</v>
      </c>
      <c r="R281" s="606"/>
      <c r="S281" s="606">
        <f t="shared" si="15"/>
        <v>0</v>
      </c>
      <c r="T281" s="606"/>
      <c r="U281" s="606"/>
      <c r="AA281" s="47" t="str">
        <f t="shared" si="12"/>
        <v>=</v>
      </c>
    </row>
    <row r="282" spans="1:27" x14ac:dyDescent="0.3">
      <c r="A282" s="108"/>
      <c r="E282" s="107" t="str">
        <f>IF(Dades!C1072="","",Dades!C1072)</f>
        <v/>
      </c>
      <c r="F282" s="165">
        <f>(DSUM('1.1_Instalaciones fijas'!$E$14:$R$36,"emissions",'4.2_Resultados España'!AA$51:AA282)+DSUM('1.1_Instalaciones fijas'!$E$43:$L$58,"emissions",'4.2_Resultados España'!AA$51:AA282))-SUM(F$52:F281)</f>
        <v>0</v>
      </c>
      <c r="G282" s="165">
        <f>(DSUM('1.2_Vehículos y maquinaria'!$E$22:$S$44,"emissions",'4.2_Resultados España'!AA$51:AA282)+DSUM('1.2_Vehículos y maquinaria'!$E$50:$S$70,"emissions",'4.2_Resultados España'!AA$51:AA282)+DSUM('1.2_Vehículos y maquinaria'!$E$82:$S$92,"emissions",'4.2_Resultados España'!AA$51:AA282)+DSUM('1.2_Vehículos y maquinaria'!$E$99:$S$109,"emissions",'4.2_Resultados España'!AA$51:AA282))-SUM(G$52:G281)</f>
        <v>0</v>
      </c>
      <c r="H282" s="165">
        <f>(DSUM('1.4_Emisiones fugitivas'!$E$14:$O$36,"emissions",'4.2_Resultados España'!AA$51:AA282)+DSUM('1.4_Emisiones fugitivas'!$E$48:$N$58,"emissions",'4.2_Resultados España'!AA$51:AA282))-SUM(H$52:H281)</f>
        <v>0</v>
      </c>
      <c r="I282" s="605">
        <f>DSUM('1.3_Emisiones de proceso'!$E$17:$M$32,"emissions",'4.2_Resultados España'!AA$51:AA282)-SUM(I$52:I281)</f>
        <v>0</v>
      </c>
      <c r="J282" s="605"/>
      <c r="K282" s="606">
        <f t="shared" si="13"/>
        <v>0</v>
      </c>
      <c r="L282" s="606"/>
      <c r="M282" s="606"/>
      <c r="N282" s="165">
        <f>DSUM('2.2_Categoría 2 España'!$E$18:$J$40,"emissions",'4.2_Resultados España'!AA$51:AA282)-SUM(N$52:N281)</f>
        <v>0</v>
      </c>
      <c r="O282" s="165">
        <f>DSUM('2.2_Categoría 2 España'!$E$49:$K$69,"emissions",'4.2_Resultados España'!AA$51:AA282)-SUM(O$52:O281)</f>
        <v>0</v>
      </c>
      <c r="P282" s="165">
        <f>DSUM('2.2_Categoría 2 España'!$E$78:$J$98,"emissions",'4.2_Resultados España'!AA$51:AA282)-SUM(P$52:P281)</f>
        <v>0</v>
      </c>
      <c r="Q282" s="605">
        <f t="shared" si="14"/>
        <v>0</v>
      </c>
      <c r="R282" s="606"/>
      <c r="S282" s="606">
        <f t="shared" si="15"/>
        <v>0</v>
      </c>
      <c r="T282" s="606"/>
      <c r="U282" s="606"/>
      <c r="AA282" s="47" t="str">
        <f t="shared" si="12"/>
        <v>=</v>
      </c>
    </row>
    <row r="283" spans="1:27" x14ac:dyDescent="0.3">
      <c r="A283" s="108"/>
      <c r="E283" s="107" t="str">
        <f>IF(Dades!C1073="","",Dades!C1073)</f>
        <v/>
      </c>
      <c r="F283" s="165">
        <f>(DSUM('1.1_Instalaciones fijas'!$E$14:$R$36,"emissions",'4.2_Resultados España'!AA$51:AA283)+DSUM('1.1_Instalaciones fijas'!$E$43:$L$58,"emissions",'4.2_Resultados España'!AA$51:AA283))-SUM(F$52:F282)</f>
        <v>0</v>
      </c>
      <c r="G283" s="165">
        <f>(DSUM('1.2_Vehículos y maquinaria'!$E$22:$S$44,"emissions",'4.2_Resultados España'!AA$51:AA283)+DSUM('1.2_Vehículos y maquinaria'!$E$50:$S$70,"emissions",'4.2_Resultados España'!AA$51:AA283)+DSUM('1.2_Vehículos y maquinaria'!$E$82:$S$92,"emissions",'4.2_Resultados España'!AA$51:AA283)+DSUM('1.2_Vehículos y maquinaria'!$E$99:$S$109,"emissions",'4.2_Resultados España'!AA$51:AA283))-SUM(G$52:G282)</f>
        <v>0</v>
      </c>
      <c r="H283" s="165">
        <f>(DSUM('1.4_Emisiones fugitivas'!$E$14:$O$36,"emissions",'4.2_Resultados España'!AA$51:AA283)+DSUM('1.4_Emisiones fugitivas'!$E$48:$N$58,"emissions",'4.2_Resultados España'!AA$51:AA283))-SUM(H$52:H282)</f>
        <v>0</v>
      </c>
      <c r="I283" s="605">
        <f>DSUM('1.3_Emisiones de proceso'!$E$17:$M$32,"emissions",'4.2_Resultados España'!AA$51:AA283)-SUM(I$52:I282)</f>
        <v>0</v>
      </c>
      <c r="J283" s="605"/>
      <c r="K283" s="606">
        <f t="shared" si="13"/>
        <v>0</v>
      </c>
      <c r="L283" s="606"/>
      <c r="M283" s="606"/>
      <c r="N283" s="165">
        <f>DSUM('2.2_Categoría 2 España'!$E$18:$J$40,"emissions",'4.2_Resultados España'!AA$51:AA283)-SUM(N$52:N282)</f>
        <v>0</v>
      </c>
      <c r="O283" s="165">
        <f>DSUM('2.2_Categoría 2 España'!$E$49:$K$69,"emissions",'4.2_Resultados España'!AA$51:AA283)-SUM(O$52:O282)</f>
        <v>0</v>
      </c>
      <c r="P283" s="165">
        <f>DSUM('2.2_Categoría 2 España'!$E$78:$J$98,"emissions",'4.2_Resultados España'!AA$51:AA283)-SUM(P$52:P282)</f>
        <v>0</v>
      </c>
      <c r="Q283" s="605">
        <f t="shared" si="14"/>
        <v>0</v>
      </c>
      <c r="R283" s="606"/>
      <c r="S283" s="606">
        <f t="shared" si="15"/>
        <v>0</v>
      </c>
      <c r="T283" s="606"/>
      <c r="U283" s="606"/>
      <c r="AA283" s="47" t="str">
        <f t="shared" si="12"/>
        <v>=</v>
      </c>
    </row>
    <row r="284" spans="1:27" x14ac:dyDescent="0.3">
      <c r="A284" s="108"/>
      <c r="E284" s="107" t="str">
        <f>IF(Dades!C1074="","",Dades!C1074)</f>
        <v/>
      </c>
      <c r="F284" s="165">
        <f>(DSUM('1.1_Instalaciones fijas'!$E$14:$R$36,"emissions",'4.2_Resultados España'!AA$51:AA284)+DSUM('1.1_Instalaciones fijas'!$E$43:$L$58,"emissions",'4.2_Resultados España'!AA$51:AA284))-SUM(F$52:F283)</f>
        <v>0</v>
      </c>
      <c r="G284" s="165">
        <f>(DSUM('1.2_Vehículos y maquinaria'!$E$22:$S$44,"emissions",'4.2_Resultados España'!AA$51:AA284)+DSUM('1.2_Vehículos y maquinaria'!$E$50:$S$70,"emissions",'4.2_Resultados España'!AA$51:AA284)+DSUM('1.2_Vehículos y maquinaria'!$E$82:$S$92,"emissions",'4.2_Resultados España'!AA$51:AA284)+DSUM('1.2_Vehículos y maquinaria'!$E$99:$S$109,"emissions",'4.2_Resultados España'!AA$51:AA284))-SUM(G$52:G283)</f>
        <v>0</v>
      </c>
      <c r="H284" s="165">
        <f>(DSUM('1.4_Emisiones fugitivas'!$E$14:$O$36,"emissions",'4.2_Resultados España'!AA$51:AA284)+DSUM('1.4_Emisiones fugitivas'!$E$48:$N$58,"emissions",'4.2_Resultados España'!AA$51:AA284))-SUM(H$52:H283)</f>
        <v>0</v>
      </c>
      <c r="I284" s="605">
        <f>DSUM('1.3_Emisiones de proceso'!$E$17:$M$32,"emissions",'4.2_Resultados España'!AA$51:AA284)-SUM(I$52:I283)</f>
        <v>0</v>
      </c>
      <c r="J284" s="605"/>
      <c r="K284" s="606">
        <f t="shared" si="13"/>
        <v>0</v>
      </c>
      <c r="L284" s="606"/>
      <c r="M284" s="606"/>
      <c r="N284" s="165">
        <f>DSUM('2.2_Categoría 2 España'!$E$18:$J$40,"emissions",'4.2_Resultados España'!AA$51:AA284)-SUM(N$52:N283)</f>
        <v>0</v>
      </c>
      <c r="O284" s="165">
        <f>DSUM('2.2_Categoría 2 España'!$E$49:$K$69,"emissions",'4.2_Resultados España'!AA$51:AA284)-SUM(O$52:O283)</f>
        <v>0</v>
      </c>
      <c r="P284" s="165">
        <f>DSUM('2.2_Categoría 2 España'!$E$78:$J$98,"emissions",'4.2_Resultados España'!AA$51:AA284)-SUM(P$52:P283)</f>
        <v>0</v>
      </c>
      <c r="Q284" s="605">
        <f t="shared" si="14"/>
        <v>0</v>
      </c>
      <c r="R284" s="606"/>
      <c r="S284" s="606">
        <f t="shared" si="15"/>
        <v>0</v>
      </c>
      <c r="T284" s="606"/>
      <c r="U284" s="606"/>
      <c r="AA284" s="47" t="str">
        <f t="shared" si="12"/>
        <v>=</v>
      </c>
    </row>
    <row r="285" spans="1:27" x14ac:dyDescent="0.3">
      <c r="A285" s="108"/>
      <c r="E285" s="107" t="str">
        <f>IF(Dades!C1075="","",Dades!C1075)</f>
        <v/>
      </c>
      <c r="F285" s="165">
        <f>(DSUM('1.1_Instalaciones fijas'!$E$14:$R$36,"emissions",'4.2_Resultados España'!AA$51:AA285)+DSUM('1.1_Instalaciones fijas'!$E$43:$L$58,"emissions",'4.2_Resultados España'!AA$51:AA285))-SUM(F$52:F284)</f>
        <v>0</v>
      </c>
      <c r="G285" s="165">
        <f>(DSUM('1.2_Vehículos y maquinaria'!$E$22:$S$44,"emissions",'4.2_Resultados España'!AA$51:AA285)+DSUM('1.2_Vehículos y maquinaria'!$E$50:$S$70,"emissions",'4.2_Resultados España'!AA$51:AA285)+DSUM('1.2_Vehículos y maquinaria'!$E$82:$S$92,"emissions",'4.2_Resultados España'!AA$51:AA285)+DSUM('1.2_Vehículos y maquinaria'!$E$99:$S$109,"emissions",'4.2_Resultados España'!AA$51:AA285))-SUM(G$52:G284)</f>
        <v>0</v>
      </c>
      <c r="H285" s="165">
        <f>(DSUM('1.4_Emisiones fugitivas'!$E$14:$O$36,"emissions",'4.2_Resultados España'!AA$51:AA285)+DSUM('1.4_Emisiones fugitivas'!$E$48:$N$58,"emissions",'4.2_Resultados España'!AA$51:AA285))-SUM(H$52:H284)</f>
        <v>0</v>
      </c>
      <c r="I285" s="605">
        <f>DSUM('1.3_Emisiones de proceso'!$E$17:$M$32,"emissions",'4.2_Resultados España'!AA$51:AA285)-SUM(I$52:I284)</f>
        <v>0</v>
      </c>
      <c r="J285" s="605"/>
      <c r="K285" s="606">
        <f t="shared" si="13"/>
        <v>0</v>
      </c>
      <c r="L285" s="606"/>
      <c r="M285" s="606"/>
      <c r="N285" s="165">
        <f>DSUM('2.2_Categoría 2 España'!$E$18:$J$40,"emissions",'4.2_Resultados España'!AA$51:AA285)-SUM(N$52:N284)</f>
        <v>0</v>
      </c>
      <c r="O285" s="165">
        <f>DSUM('2.2_Categoría 2 España'!$E$49:$K$69,"emissions",'4.2_Resultados España'!AA$51:AA285)-SUM(O$52:O284)</f>
        <v>0</v>
      </c>
      <c r="P285" s="165">
        <f>DSUM('2.2_Categoría 2 España'!$E$78:$J$98,"emissions",'4.2_Resultados España'!AA$51:AA285)-SUM(P$52:P284)</f>
        <v>0</v>
      </c>
      <c r="Q285" s="605">
        <f t="shared" si="14"/>
        <v>0</v>
      </c>
      <c r="R285" s="606"/>
      <c r="S285" s="606">
        <f t="shared" si="15"/>
        <v>0</v>
      </c>
      <c r="T285" s="606"/>
      <c r="U285" s="606"/>
      <c r="AA285" s="47" t="str">
        <f t="shared" si="12"/>
        <v>=</v>
      </c>
    </row>
    <row r="286" spans="1:27" x14ac:dyDescent="0.3">
      <c r="A286" s="108"/>
      <c r="E286" s="107" t="str">
        <f>IF(Dades!C1076="","",Dades!C1076)</f>
        <v/>
      </c>
      <c r="F286" s="165">
        <f>(DSUM('1.1_Instalaciones fijas'!$E$14:$R$36,"emissions",'4.2_Resultados España'!AA$51:AA286)+DSUM('1.1_Instalaciones fijas'!$E$43:$L$58,"emissions",'4.2_Resultados España'!AA$51:AA286))-SUM(F$52:F285)</f>
        <v>0</v>
      </c>
      <c r="G286" s="165">
        <f>(DSUM('1.2_Vehículos y maquinaria'!$E$22:$S$44,"emissions",'4.2_Resultados España'!AA$51:AA286)+DSUM('1.2_Vehículos y maquinaria'!$E$50:$S$70,"emissions",'4.2_Resultados España'!AA$51:AA286)+DSUM('1.2_Vehículos y maquinaria'!$E$82:$S$92,"emissions",'4.2_Resultados España'!AA$51:AA286)+DSUM('1.2_Vehículos y maquinaria'!$E$99:$S$109,"emissions",'4.2_Resultados España'!AA$51:AA286))-SUM(G$52:G285)</f>
        <v>0</v>
      </c>
      <c r="H286" s="165">
        <f>(DSUM('1.4_Emisiones fugitivas'!$E$14:$O$36,"emissions",'4.2_Resultados España'!AA$51:AA286)+DSUM('1.4_Emisiones fugitivas'!$E$48:$N$58,"emissions",'4.2_Resultados España'!AA$51:AA286))-SUM(H$52:H285)</f>
        <v>0</v>
      </c>
      <c r="I286" s="605">
        <f>DSUM('1.3_Emisiones de proceso'!$E$17:$M$32,"emissions",'4.2_Resultados España'!AA$51:AA286)-SUM(I$52:I285)</f>
        <v>0</v>
      </c>
      <c r="J286" s="605"/>
      <c r="K286" s="606">
        <f t="shared" si="13"/>
        <v>0</v>
      </c>
      <c r="L286" s="606"/>
      <c r="M286" s="606"/>
      <c r="N286" s="165">
        <f>DSUM('2.2_Categoría 2 España'!$E$18:$J$40,"emissions",'4.2_Resultados España'!AA$51:AA286)-SUM(N$52:N285)</f>
        <v>0</v>
      </c>
      <c r="O286" s="165">
        <f>DSUM('2.2_Categoría 2 España'!$E$49:$K$69,"emissions",'4.2_Resultados España'!AA$51:AA286)-SUM(O$52:O285)</f>
        <v>0</v>
      </c>
      <c r="P286" s="165">
        <f>DSUM('2.2_Categoría 2 España'!$E$78:$J$98,"emissions",'4.2_Resultados España'!AA$51:AA286)-SUM(P$52:P285)</f>
        <v>0</v>
      </c>
      <c r="Q286" s="605">
        <f t="shared" si="14"/>
        <v>0</v>
      </c>
      <c r="R286" s="606"/>
      <c r="S286" s="606">
        <f t="shared" si="15"/>
        <v>0</v>
      </c>
      <c r="T286" s="606"/>
      <c r="U286" s="606"/>
      <c r="AA286" s="47" t="str">
        <f t="shared" si="12"/>
        <v>=</v>
      </c>
    </row>
    <row r="287" spans="1:27" x14ac:dyDescent="0.3">
      <c r="A287" s="108"/>
      <c r="E287" s="107" t="str">
        <f>IF(Dades!C1077="","",Dades!C1077)</f>
        <v/>
      </c>
      <c r="F287" s="165">
        <f>(DSUM('1.1_Instalaciones fijas'!$E$14:$R$36,"emissions",'4.2_Resultados España'!AA$51:AA287)+DSUM('1.1_Instalaciones fijas'!$E$43:$L$58,"emissions",'4.2_Resultados España'!AA$51:AA287))-SUM(F$52:F286)</f>
        <v>0</v>
      </c>
      <c r="G287" s="165">
        <f>(DSUM('1.2_Vehículos y maquinaria'!$E$22:$S$44,"emissions",'4.2_Resultados España'!AA$51:AA287)+DSUM('1.2_Vehículos y maquinaria'!$E$50:$S$70,"emissions",'4.2_Resultados España'!AA$51:AA287)+DSUM('1.2_Vehículos y maquinaria'!$E$82:$S$92,"emissions",'4.2_Resultados España'!AA$51:AA287)+DSUM('1.2_Vehículos y maquinaria'!$E$99:$S$109,"emissions",'4.2_Resultados España'!AA$51:AA287))-SUM(G$52:G286)</f>
        <v>0</v>
      </c>
      <c r="H287" s="165">
        <f>(DSUM('1.4_Emisiones fugitivas'!$E$14:$O$36,"emissions",'4.2_Resultados España'!AA$51:AA287)+DSUM('1.4_Emisiones fugitivas'!$E$48:$N$58,"emissions",'4.2_Resultados España'!AA$51:AA287))-SUM(H$52:H286)</f>
        <v>0</v>
      </c>
      <c r="I287" s="605">
        <f>DSUM('1.3_Emisiones de proceso'!$E$17:$M$32,"emissions",'4.2_Resultados España'!AA$51:AA287)-SUM(I$52:I286)</f>
        <v>0</v>
      </c>
      <c r="J287" s="605"/>
      <c r="K287" s="606">
        <f t="shared" si="13"/>
        <v>0</v>
      </c>
      <c r="L287" s="606"/>
      <c r="M287" s="606"/>
      <c r="N287" s="165">
        <f>DSUM('2.2_Categoría 2 España'!$E$18:$J$40,"emissions",'4.2_Resultados España'!AA$51:AA287)-SUM(N$52:N286)</f>
        <v>0</v>
      </c>
      <c r="O287" s="165">
        <f>DSUM('2.2_Categoría 2 España'!$E$49:$K$69,"emissions",'4.2_Resultados España'!AA$51:AA287)-SUM(O$52:O286)</f>
        <v>0</v>
      </c>
      <c r="P287" s="165">
        <f>DSUM('2.2_Categoría 2 España'!$E$78:$J$98,"emissions",'4.2_Resultados España'!AA$51:AA287)-SUM(P$52:P286)</f>
        <v>0</v>
      </c>
      <c r="Q287" s="605">
        <f t="shared" si="14"/>
        <v>0</v>
      </c>
      <c r="R287" s="606"/>
      <c r="S287" s="606">
        <f t="shared" si="15"/>
        <v>0</v>
      </c>
      <c r="T287" s="606"/>
      <c r="U287" s="606"/>
      <c r="AA287" s="47" t="str">
        <f t="shared" si="12"/>
        <v>=</v>
      </c>
    </row>
    <row r="288" spans="1:27" x14ac:dyDescent="0.3">
      <c r="A288" s="108"/>
      <c r="E288" s="107" t="str">
        <f>IF(Dades!C1078="","",Dades!C1078)</f>
        <v/>
      </c>
      <c r="F288" s="165">
        <f>(DSUM('1.1_Instalaciones fijas'!$E$14:$R$36,"emissions",'4.2_Resultados España'!AA$51:AA288)+DSUM('1.1_Instalaciones fijas'!$E$43:$L$58,"emissions",'4.2_Resultados España'!AA$51:AA288))-SUM(F$52:F287)</f>
        <v>0</v>
      </c>
      <c r="G288" s="165">
        <f>(DSUM('1.2_Vehículos y maquinaria'!$E$22:$S$44,"emissions",'4.2_Resultados España'!AA$51:AA288)+DSUM('1.2_Vehículos y maquinaria'!$E$50:$S$70,"emissions",'4.2_Resultados España'!AA$51:AA288)+DSUM('1.2_Vehículos y maquinaria'!$E$82:$S$92,"emissions",'4.2_Resultados España'!AA$51:AA288)+DSUM('1.2_Vehículos y maquinaria'!$E$99:$S$109,"emissions",'4.2_Resultados España'!AA$51:AA288))-SUM(G$52:G287)</f>
        <v>0</v>
      </c>
      <c r="H288" s="165">
        <f>(DSUM('1.4_Emisiones fugitivas'!$E$14:$O$36,"emissions",'4.2_Resultados España'!AA$51:AA288)+DSUM('1.4_Emisiones fugitivas'!$E$48:$N$58,"emissions",'4.2_Resultados España'!AA$51:AA288))-SUM(H$52:H287)</f>
        <v>0</v>
      </c>
      <c r="I288" s="605">
        <f>DSUM('1.3_Emisiones de proceso'!$E$17:$M$32,"emissions",'4.2_Resultados España'!AA$51:AA288)-SUM(I$52:I287)</f>
        <v>0</v>
      </c>
      <c r="J288" s="605"/>
      <c r="K288" s="606">
        <f t="shared" si="13"/>
        <v>0</v>
      </c>
      <c r="L288" s="606"/>
      <c r="M288" s="606"/>
      <c r="N288" s="165">
        <f>DSUM('2.2_Categoría 2 España'!$E$18:$J$40,"emissions",'4.2_Resultados España'!AA$51:AA288)-SUM(N$52:N287)</f>
        <v>0</v>
      </c>
      <c r="O288" s="165">
        <f>DSUM('2.2_Categoría 2 España'!$E$49:$K$69,"emissions",'4.2_Resultados España'!AA$51:AA288)-SUM(O$52:O287)</f>
        <v>0</v>
      </c>
      <c r="P288" s="165">
        <f>DSUM('2.2_Categoría 2 España'!$E$78:$J$98,"emissions",'4.2_Resultados España'!AA$51:AA288)-SUM(P$52:P287)</f>
        <v>0</v>
      </c>
      <c r="Q288" s="605">
        <f t="shared" si="14"/>
        <v>0</v>
      </c>
      <c r="R288" s="606"/>
      <c r="S288" s="606">
        <f t="shared" si="15"/>
        <v>0</v>
      </c>
      <c r="T288" s="606"/>
      <c r="U288" s="606"/>
      <c r="AA288" s="47" t="str">
        <f t="shared" si="12"/>
        <v>=</v>
      </c>
    </row>
    <row r="289" spans="1:27" x14ac:dyDescent="0.3">
      <c r="A289" s="108"/>
      <c r="E289" s="107" t="str">
        <f>IF(Dades!C1079="","",Dades!C1079)</f>
        <v/>
      </c>
      <c r="F289" s="165">
        <f>(DSUM('1.1_Instalaciones fijas'!$E$14:$R$36,"emissions",'4.2_Resultados España'!AA$51:AA289)+DSUM('1.1_Instalaciones fijas'!$E$43:$L$58,"emissions",'4.2_Resultados España'!AA$51:AA289))-SUM(F$52:F288)</f>
        <v>0</v>
      </c>
      <c r="G289" s="165">
        <f>(DSUM('1.2_Vehículos y maquinaria'!$E$22:$S$44,"emissions",'4.2_Resultados España'!AA$51:AA289)+DSUM('1.2_Vehículos y maquinaria'!$E$50:$S$70,"emissions",'4.2_Resultados España'!AA$51:AA289)+DSUM('1.2_Vehículos y maquinaria'!$E$82:$S$92,"emissions",'4.2_Resultados España'!AA$51:AA289)+DSUM('1.2_Vehículos y maquinaria'!$E$99:$S$109,"emissions",'4.2_Resultados España'!AA$51:AA289))-SUM(G$52:G288)</f>
        <v>0</v>
      </c>
      <c r="H289" s="165">
        <f>(DSUM('1.4_Emisiones fugitivas'!$E$14:$O$36,"emissions",'4.2_Resultados España'!AA$51:AA289)+DSUM('1.4_Emisiones fugitivas'!$E$48:$N$58,"emissions",'4.2_Resultados España'!AA$51:AA289))-SUM(H$52:H288)</f>
        <v>0</v>
      </c>
      <c r="I289" s="605">
        <f>DSUM('1.3_Emisiones de proceso'!$E$17:$M$32,"emissions",'4.2_Resultados España'!AA$51:AA289)-SUM(I$52:I288)</f>
        <v>0</v>
      </c>
      <c r="J289" s="605"/>
      <c r="K289" s="606">
        <f t="shared" si="13"/>
        <v>0</v>
      </c>
      <c r="L289" s="606"/>
      <c r="M289" s="606"/>
      <c r="N289" s="165">
        <f>DSUM('2.2_Categoría 2 España'!$E$18:$J$40,"emissions",'4.2_Resultados España'!AA$51:AA289)-SUM(N$52:N288)</f>
        <v>0</v>
      </c>
      <c r="O289" s="165">
        <f>DSUM('2.2_Categoría 2 España'!$E$49:$K$69,"emissions",'4.2_Resultados España'!AA$51:AA289)-SUM(O$52:O288)</f>
        <v>0</v>
      </c>
      <c r="P289" s="165">
        <f>DSUM('2.2_Categoría 2 España'!$E$78:$J$98,"emissions",'4.2_Resultados España'!AA$51:AA289)-SUM(P$52:P288)</f>
        <v>0</v>
      </c>
      <c r="Q289" s="605">
        <f t="shared" si="14"/>
        <v>0</v>
      </c>
      <c r="R289" s="606"/>
      <c r="S289" s="606">
        <f t="shared" si="15"/>
        <v>0</v>
      </c>
      <c r="T289" s="606"/>
      <c r="U289" s="606"/>
      <c r="AA289" s="47" t="str">
        <f t="shared" si="12"/>
        <v>=</v>
      </c>
    </row>
    <row r="290" spans="1:27" x14ac:dyDescent="0.3">
      <c r="A290" s="108"/>
      <c r="E290" s="107" t="str">
        <f>IF(Dades!C1080="","",Dades!C1080)</f>
        <v/>
      </c>
      <c r="F290" s="165">
        <f>(DSUM('1.1_Instalaciones fijas'!$E$14:$R$36,"emissions",'4.2_Resultados España'!AA$51:AA290)+DSUM('1.1_Instalaciones fijas'!$E$43:$L$58,"emissions",'4.2_Resultados España'!AA$51:AA290))-SUM(F$52:F289)</f>
        <v>0</v>
      </c>
      <c r="G290" s="165">
        <f>(DSUM('1.2_Vehículos y maquinaria'!$E$22:$S$44,"emissions",'4.2_Resultados España'!AA$51:AA290)+DSUM('1.2_Vehículos y maquinaria'!$E$50:$S$70,"emissions",'4.2_Resultados España'!AA$51:AA290)+DSUM('1.2_Vehículos y maquinaria'!$E$82:$S$92,"emissions",'4.2_Resultados España'!AA$51:AA290)+DSUM('1.2_Vehículos y maquinaria'!$E$99:$S$109,"emissions",'4.2_Resultados España'!AA$51:AA290))-SUM(G$52:G289)</f>
        <v>0</v>
      </c>
      <c r="H290" s="165">
        <f>(DSUM('1.4_Emisiones fugitivas'!$E$14:$O$36,"emissions",'4.2_Resultados España'!AA$51:AA290)+DSUM('1.4_Emisiones fugitivas'!$E$48:$N$58,"emissions",'4.2_Resultados España'!AA$51:AA290))-SUM(H$52:H289)</f>
        <v>0</v>
      </c>
      <c r="I290" s="605">
        <f>DSUM('1.3_Emisiones de proceso'!$E$17:$M$32,"emissions",'4.2_Resultados España'!AA$51:AA290)-SUM(I$52:I289)</f>
        <v>0</v>
      </c>
      <c r="J290" s="605"/>
      <c r="K290" s="606">
        <f t="shared" si="13"/>
        <v>0</v>
      </c>
      <c r="L290" s="606"/>
      <c r="M290" s="606"/>
      <c r="N290" s="165">
        <f>DSUM('2.2_Categoría 2 España'!$E$18:$J$40,"emissions",'4.2_Resultados España'!AA$51:AA290)-SUM(N$52:N289)</f>
        <v>0</v>
      </c>
      <c r="O290" s="165">
        <f>DSUM('2.2_Categoría 2 España'!$E$49:$K$69,"emissions",'4.2_Resultados España'!AA$51:AA290)-SUM(O$52:O289)</f>
        <v>0</v>
      </c>
      <c r="P290" s="165">
        <f>DSUM('2.2_Categoría 2 España'!$E$78:$J$98,"emissions",'4.2_Resultados España'!AA$51:AA290)-SUM(P$52:P289)</f>
        <v>0</v>
      </c>
      <c r="Q290" s="605">
        <f t="shared" si="14"/>
        <v>0</v>
      </c>
      <c r="R290" s="606"/>
      <c r="S290" s="606">
        <f t="shared" si="15"/>
        <v>0</v>
      </c>
      <c r="T290" s="606"/>
      <c r="U290" s="606"/>
      <c r="AA290" s="47" t="str">
        <f t="shared" si="12"/>
        <v>=</v>
      </c>
    </row>
    <row r="291" spans="1:27" x14ac:dyDescent="0.3">
      <c r="A291" s="108"/>
      <c r="E291" s="107" t="str">
        <f>IF(Dades!C1081="","",Dades!C1081)</f>
        <v/>
      </c>
      <c r="F291" s="165">
        <f>(DSUM('1.1_Instalaciones fijas'!$E$14:$R$36,"emissions",'4.2_Resultados España'!AA$51:AA291)+DSUM('1.1_Instalaciones fijas'!$E$43:$L$58,"emissions",'4.2_Resultados España'!AA$51:AA291))-SUM(F$52:F290)</f>
        <v>0</v>
      </c>
      <c r="G291" s="165">
        <f>(DSUM('1.2_Vehículos y maquinaria'!$E$22:$S$44,"emissions",'4.2_Resultados España'!AA$51:AA291)+DSUM('1.2_Vehículos y maquinaria'!$E$50:$S$70,"emissions",'4.2_Resultados España'!AA$51:AA291)+DSUM('1.2_Vehículos y maquinaria'!$E$82:$S$92,"emissions",'4.2_Resultados España'!AA$51:AA291)+DSUM('1.2_Vehículos y maquinaria'!$E$99:$S$109,"emissions",'4.2_Resultados España'!AA$51:AA291))-SUM(G$52:G290)</f>
        <v>0</v>
      </c>
      <c r="H291" s="165">
        <f>(DSUM('1.4_Emisiones fugitivas'!$E$14:$O$36,"emissions",'4.2_Resultados España'!AA$51:AA291)+DSUM('1.4_Emisiones fugitivas'!$E$48:$N$58,"emissions",'4.2_Resultados España'!AA$51:AA291))-SUM(H$52:H290)</f>
        <v>0</v>
      </c>
      <c r="I291" s="605">
        <f>DSUM('1.3_Emisiones de proceso'!$E$17:$M$32,"emissions",'4.2_Resultados España'!AA$51:AA291)-SUM(I$52:I290)</f>
        <v>0</v>
      </c>
      <c r="J291" s="605"/>
      <c r="K291" s="606">
        <f t="shared" si="13"/>
        <v>0</v>
      </c>
      <c r="L291" s="606"/>
      <c r="M291" s="606"/>
      <c r="N291" s="165">
        <f>DSUM('2.2_Categoría 2 España'!$E$18:$J$40,"emissions",'4.2_Resultados España'!AA$51:AA291)-SUM(N$52:N290)</f>
        <v>0</v>
      </c>
      <c r="O291" s="165">
        <f>DSUM('2.2_Categoría 2 España'!$E$49:$K$69,"emissions",'4.2_Resultados España'!AA$51:AA291)-SUM(O$52:O290)</f>
        <v>0</v>
      </c>
      <c r="P291" s="165">
        <f>DSUM('2.2_Categoría 2 España'!$E$78:$J$98,"emissions",'4.2_Resultados España'!AA$51:AA291)-SUM(P$52:P290)</f>
        <v>0</v>
      </c>
      <c r="Q291" s="605">
        <f t="shared" si="14"/>
        <v>0</v>
      </c>
      <c r="R291" s="606"/>
      <c r="S291" s="606">
        <f t="shared" si="15"/>
        <v>0</v>
      </c>
      <c r="T291" s="606"/>
      <c r="U291" s="606"/>
      <c r="AA291" s="47" t="str">
        <f t="shared" si="12"/>
        <v>=</v>
      </c>
    </row>
    <row r="292" spans="1:27" x14ac:dyDescent="0.3">
      <c r="A292" s="108"/>
      <c r="E292" s="107" t="str">
        <f>IF(Dades!C1082="","",Dades!C1082)</f>
        <v/>
      </c>
      <c r="F292" s="165">
        <f>(DSUM('1.1_Instalaciones fijas'!$E$14:$R$36,"emissions",'4.2_Resultados España'!AA$51:AA292)+DSUM('1.1_Instalaciones fijas'!$E$43:$L$58,"emissions",'4.2_Resultados España'!AA$51:AA292))-SUM(F$52:F291)</f>
        <v>0</v>
      </c>
      <c r="G292" s="165">
        <f>(DSUM('1.2_Vehículos y maquinaria'!$E$22:$S$44,"emissions",'4.2_Resultados España'!AA$51:AA292)+DSUM('1.2_Vehículos y maquinaria'!$E$50:$S$70,"emissions",'4.2_Resultados España'!AA$51:AA292)+DSUM('1.2_Vehículos y maquinaria'!$E$82:$S$92,"emissions",'4.2_Resultados España'!AA$51:AA292)+DSUM('1.2_Vehículos y maquinaria'!$E$99:$S$109,"emissions",'4.2_Resultados España'!AA$51:AA292))-SUM(G$52:G291)</f>
        <v>0</v>
      </c>
      <c r="H292" s="165">
        <f>(DSUM('1.4_Emisiones fugitivas'!$E$14:$O$36,"emissions",'4.2_Resultados España'!AA$51:AA292)+DSUM('1.4_Emisiones fugitivas'!$E$48:$N$58,"emissions",'4.2_Resultados España'!AA$51:AA292))-SUM(H$52:H291)</f>
        <v>0</v>
      </c>
      <c r="I292" s="605">
        <f>DSUM('1.3_Emisiones de proceso'!$E$17:$M$32,"emissions",'4.2_Resultados España'!AA$51:AA292)-SUM(I$52:I291)</f>
        <v>0</v>
      </c>
      <c r="J292" s="605"/>
      <c r="K292" s="606">
        <f t="shared" si="13"/>
        <v>0</v>
      </c>
      <c r="L292" s="606"/>
      <c r="M292" s="606"/>
      <c r="N292" s="165">
        <f>DSUM('2.2_Categoría 2 España'!$E$18:$J$40,"emissions",'4.2_Resultados España'!AA$51:AA292)-SUM(N$52:N291)</f>
        <v>0</v>
      </c>
      <c r="O292" s="165">
        <f>DSUM('2.2_Categoría 2 España'!$E$49:$K$69,"emissions",'4.2_Resultados España'!AA$51:AA292)-SUM(O$52:O291)</f>
        <v>0</v>
      </c>
      <c r="P292" s="165">
        <f>DSUM('2.2_Categoría 2 España'!$E$78:$J$98,"emissions",'4.2_Resultados España'!AA$51:AA292)-SUM(P$52:P291)</f>
        <v>0</v>
      </c>
      <c r="Q292" s="605">
        <f t="shared" si="14"/>
        <v>0</v>
      </c>
      <c r="R292" s="606"/>
      <c r="S292" s="606">
        <f t="shared" si="15"/>
        <v>0</v>
      </c>
      <c r="T292" s="606"/>
      <c r="U292" s="606"/>
      <c r="AA292" s="47" t="str">
        <f t="shared" si="12"/>
        <v>=</v>
      </c>
    </row>
    <row r="293" spans="1:27" x14ac:dyDescent="0.3">
      <c r="A293" s="108"/>
      <c r="E293" s="107" t="str">
        <f>IF(Dades!C1083="","",Dades!C1083)</f>
        <v/>
      </c>
      <c r="F293" s="165">
        <f>(DSUM('1.1_Instalaciones fijas'!$E$14:$R$36,"emissions",'4.2_Resultados España'!AA$51:AA293)+DSUM('1.1_Instalaciones fijas'!$E$43:$L$58,"emissions",'4.2_Resultados España'!AA$51:AA293))-SUM(F$52:F292)</f>
        <v>0</v>
      </c>
      <c r="G293" s="165">
        <f>(DSUM('1.2_Vehículos y maquinaria'!$E$22:$S$44,"emissions",'4.2_Resultados España'!AA$51:AA293)+DSUM('1.2_Vehículos y maquinaria'!$E$50:$S$70,"emissions",'4.2_Resultados España'!AA$51:AA293)+DSUM('1.2_Vehículos y maquinaria'!$E$82:$S$92,"emissions",'4.2_Resultados España'!AA$51:AA293)+DSUM('1.2_Vehículos y maquinaria'!$E$99:$S$109,"emissions",'4.2_Resultados España'!AA$51:AA293))-SUM(G$52:G292)</f>
        <v>0</v>
      </c>
      <c r="H293" s="165">
        <f>(DSUM('1.4_Emisiones fugitivas'!$E$14:$O$36,"emissions",'4.2_Resultados España'!AA$51:AA293)+DSUM('1.4_Emisiones fugitivas'!$E$48:$N$58,"emissions",'4.2_Resultados España'!AA$51:AA293))-SUM(H$52:H292)</f>
        <v>0</v>
      </c>
      <c r="I293" s="605">
        <f>DSUM('1.3_Emisiones de proceso'!$E$17:$M$32,"emissions",'4.2_Resultados España'!AA$51:AA293)-SUM(I$52:I292)</f>
        <v>0</v>
      </c>
      <c r="J293" s="605"/>
      <c r="K293" s="606">
        <f t="shared" si="13"/>
        <v>0</v>
      </c>
      <c r="L293" s="606"/>
      <c r="M293" s="606"/>
      <c r="N293" s="165">
        <f>DSUM('2.2_Categoría 2 España'!$E$18:$J$40,"emissions",'4.2_Resultados España'!AA$51:AA293)-SUM(N$52:N292)</f>
        <v>0</v>
      </c>
      <c r="O293" s="165">
        <f>DSUM('2.2_Categoría 2 España'!$E$49:$K$69,"emissions",'4.2_Resultados España'!AA$51:AA293)-SUM(O$52:O292)</f>
        <v>0</v>
      </c>
      <c r="P293" s="165">
        <f>DSUM('2.2_Categoría 2 España'!$E$78:$J$98,"emissions",'4.2_Resultados España'!AA$51:AA293)-SUM(P$52:P292)</f>
        <v>0</v>
      </c>
      <c r="Q293" s="605">
        <f t="shared" si="14"/>
        <v>0</v>
      </c>
      <c r="R293" s="606"/>
      <c r="S293" s="606">
        <f t="shared" si="15"/>
        <v>0</v>
      </c>
      <c r="T293" s="606"/>
      <c r="U293" s="606"/>
      <c r="AA293" s="47" t="str">
        <f t="shared" si="12"/>
        <v>=</v>
      </c>
    </row>
    <row r="294" spans="1:27" x14ac:dyDescent="0.3">
      <c r="A294" s="108"/>
      <c r="E294" s="107" t="str">
        <f>IF(Dades!C1084="","",Dades!C1084)</f>
        <v/>
      </c>
      <c r="F294" s="165">
        <f>(DSUM('1.1_Instalaciones fijas'!$E$14:$R$36,"emissions",'4.2_Resultados España'!AA$51:AA294)+DSUM('1.1_Instalaciones fijas'!$E$43:$L$58,"emissions",'4.2_Resultados España'!AA$51:AA294))-SUM(F$52:F293)</f>
        <v>0</v>
      </c>
      <c r="G294" s="165">
        <f>(DSUM('1.2_Vehículos y maquinaria'!$E$22:$S$44,"emissions",'4.2_Resultados España'!AA$51:AA294)+DSUM('1.2_Vehículos y maquinaria'!$E$50:$S$70,"emissions",'4.2_Resultados España'!AA$51:AA294)+DSUM('1.2_Vehículos y maquinaria'!$E$82:$S$92,"emissions",'4.2_Resultados España'!AA$51:AA294)+DSUM('1.2_Vehículos y maquinaria'!$E$99:$S$109,"emissions",'4.2_Resultados España'!AA$51:AA294))-SUM(G$52:G293)</f>
        <v>0</v>
      </c>
      <c r="H294" s="165">
        <f>(DSUM('1.4_Emisiones fugitivas'!$E$14:$O$36,"emissions",'4.2_Resultados España'!AA$51:AA294)+DSUM('1.4_Emisiones fugitivas'!$E$48:$N$58,"emissions",'4.2_Resultados España'!AA$51:AA294))-SUM(H$52:H293)</f>
        <v>0</v>
      </c>
      <c r="I294" s="605">
        <f>DSUM('1.3_Emisiones de proceso'!$E$17:$M$32,"emissions",'4.2_Resultados España'!AA$51:AA294)-SUM(I$52:I293)</f>
        <v>0</v>
      </c>
      <c r="J294" s="605"/>
      <c r="K294" s="606">
        <f t="shared" si="13"/>
        <v>0</v>
      </c>
      <c r="L294" s="606"/>
      <c r="M294" s="606"/>
      <c r="N294" s="165">
        <f>DSUM('2.2_Categoría 2 España'!$E$18:$J$40,"emissions",'4.2_Resultados España'!AA$51:AA294)-SUM(N$52:N293)</f>
        <v>0</v>
      </c>
      <c r="O294" s="165">
        <f>DSUM('2.2_Categoría 2 España'!$E$49:$K$69,"emissions",'4.2_Resultados España'!AA$51:AA294)-SUM(O$52:O293)</f>
        <v>0</v>
      </c>
      <c r="P294" s="165">
        <f>DSUM('2.2_Categoría 2 España'!$E$78:$J$98,"emissions",'4.2_Resultados España'!AA$51:AA294)-SUM(P$52:P293)</f>
        <v>0</v>
      </c>
      <c r="Q294" s="605">
        <f t="shared" si="14"/>
        <v>0</v>
      </c>
      <c r="R294" s="606"/>
      <c r="S294" s="606">
        <f t="shared" si="15"/>
        <v>0</v>
      </c>
      <c r="T294" s="606"/>
      <c r="U294" s="606"/>
      <c r="AA294" s="47" t="str">
        <f t="shared" si="12"/>
        <v>=</v>
      </c>
    </row>
    <row r="295" spans="1:27" x14ac:dyDescent="0.3">
      <c r="A295" s="108"/>
      <c r="E295" s="107" t="str">
        <f>IF(Dades!C1085="","",Dades!C1085)</f>
        <v/>
      </c>
      <c r="F295" s="165">
        <f>(DSUM('1.1_Instalaciones fijas'!$E$14:$R$36,"emissions",'4.2_Resultados España'!AA$51:AA295)+DSUM('1.1_Instalaciones fijas'!$E$43:$L$58,"emissions",'4.2_Resultados España'!AA$51:AA295))-SUM(F$52:F294)</f>
        <v>0</v>
      </c>
      <c r="G295" s="165">
        <f>(DSUM('1.2_Vehículos y maquinaria'!$E$22:$S$44,"emissions",'4.2_Resultados España'!AA$51:AA295)+DSUM('1.2_Vehículos y maquinaria'!$E$50:$S$70,"emissions",'4.2_Resultados España'!AA$51:AA295)+DSUM('1.2_Vehículos y maquinaria'!$E$82:$S$92,"emissions",'4.2_Resultados España'!AA$51:AA295)+DSUM('1.2_Vehículos y maquinaria'!$E$99:$S$109,"emissions",'4.2_Resultados España'!AA$51:AA295))-SUM(G$52:G294)</f>
        <v>0</v>
      </c>
      <c r="H295" s="165">
        <f>(DSUM('1.4_Emisiones fugitivas'!$E$14:$O$36,"emissions",'4.2_Resultados España'!AA$51:AA295)+DSUM('1.4_Emisiones fugitivas'!$E$48:$N$58,"emissions",'4.2_Resultados España'!AA$51:AA295))-SUM(H$52:H294)</f>
        <v>0</v>
      </c>
      <c r="I295" s="605">
        <f>DSUM('1.3_Emisiones de proceso'!$E$17:$M$32,"emissions",'4.2_Resultados España'!AA$51:AA295)-SUM(I$52:I294)</f>
        <v>0</v>
      </c>
      <c r="J295" s="605"/>
      <c r="K295" s="606">
        <f t="shared" si="13"/>
        <v>0</v>
      </c>
      <c r="L295" s="606"/>
      <c r="M295" s="606"/>
      <c r="N295" s="165">
        <f>DSUM('2.2_Categoría 2 España'!$E$18:$J$40,"emissions",'4.2_Resultados España'!AA$51:AA295)-SUM(N$52:N294)</f>
        <v>0</v>
      </c>
      <c r="O295" s="165">
        <f>DSUM('2.2_Categoría 2 España'!$E$49:$K$69,"emissions",'4.2_Resultados España'!AA$51:AA295)-SUM(O$52:O294)</f>
        <v>0</v>
      </c>
      <c r="P295" s="165">
        <f>DSUM('2.2_Categoría 2 España'!$E$78:$J$98,"emissions",'4.2_Resultados España'!AA$51:AA295)-SUM(P$52:P294)</f>
        <v>0</v>
      </c>
      <c r="Q295" s="605">
        <f t="shared" si="14"/>
        <v>0</v>
      </c>
      <c r="R295" s="606"/>
      <c r="S295" s="606">
        <f t="shared" si="15"/>
        <v>0</v>
      </c>
      <c r="T295" s="606"/>
      <c r="U295" s="606"/>
      <c r="AA295" s="47" t="str">
        <f t="shared" si="12"/>
        <v>=</v>
      </c>
    </row>
    <row r="296" spans="1:27" x14ac:dyDescent="0.3">
      <c r="A296" s="108"/>
      <c r="E296" s="107" t="str">
        <f>IF(Dades!C1086="","",Dades!C1086)</f>
        <v/>
      </c>
      <c r="F296" s="165">
        <f>(DSUM('1.1_Instalaciones fijas'!$E$14:$R$36,"emissions",'4.2_Resultados España'!AA$51:AA296)+DSUM('1.1_Instalaciones fijas'!$E$43:$L$58,"emissions",'4.2_Resultados España'!AA$51:AA296))-SUM(F$52:F295)</f>
        <v>0</v>
      </c>
      <c r="G296" s="165">
        <f>(DSUM('1.2_Vehículos y maquinaria'!$E$22:$S$44,"emissions",'4.2_Resultados España'!AA$51:AA296)+DSUM('1.2_Vehículos y maquinaria'!$E$50:$S$70,"emissions",'4.2_Resultados España'!AA$51:AA296)+DSUM('1.2_Vehículos y maquinaria'!$E$82:$S$92,"emissions",'4.2_Resultados España'!AA$51:AA296)+DSUM('1.2_Vehículos y maquinaria'!$E$99:$S$109,"emissions",'4.2_Resultados España'!AA$51:AA296))-SUM(G$52:G295)</f>
        <v>0</v>
      </c>
      <c r="H296" s="165">
        <f>(DSUM('1.4_Emisiones fugitivas'!$E$14:$O$36,"emissions",'4.2_Resultados España'!AA$51:AA296)+DSUM('1.4_Emisiones fugitivas'!$E$48:$N$58,"emissions",'4.2_Resultados España'!AA$51:AA296))-SUM(H$52:H295)</f>
        <v>0</v>
      </c>
      <c r="I296" s="605">
        <f>DSUM('1.3_Emisiones de proceso'!$E$17:$M$32,"emissions",'4.2_Resultados España'!AA$51:AA296)-SUM(I$52:I295)</f>
        <v>0</v>
      </c>
      <c r="J296" s="605"/>
      <c r="K296" s="606">
        <f t="shared" si="13"/>
        <v>0</v>
      </c>
      <c r="L296" s="606"/>
      <c r="M296" s="606"/>
      <c r="N296" s="165">
        <f>DSUM('2.2_Categoría 2 España'!$E$18:$J$40,"emissions",'4.2_Resultados España'!AA$51:AA296)-SUM(N$52:N295)</f>
        <v>0</v>
      </c>
      <c r="O296" s="165">
        <f>DSUM('2.2_Categoría 2 España'!$E$49:$K$69,"emissions",'4.2_Resultados España'!AA$51:AA296)-SUM(O$52:O295)</f>
        <v>0</v>
      </c>
      <c r="P296" s="165">
        <f>DSUM('2.2_Categoría 2 España'!$E$78:$J$98,"emissions",'4.2_Resultados España'!AA$51:AA296)-SUM(P$52:P295)</f>
        <v>0</v>
      </c>
      <c r="Q296" s="605">
        <f t="shared" si="14"/>
        <v>0</v>
      </c>
      <c r="R296" s="606"/>
      <c r="S296" s="606">
        <f t="shared" si="15"/>
        <v>0</v>
      </c>
      <c r="T296" s="606"/>
      <c r="U296" s="606"/>
      <c r="AA296" s="47" t="str">
        <f t="shared" si="12"/>
        <v>=</v>
      </c>
    </row>
    <row r="297" spans="1:27" x14ac:dyDescent="0.3">
      <c r="A297" s="108"/>
      <c r="E297" s="107" t="str">
        <f>IF(Dades!C1087="","",Dades!C1087)</f>
        <v/>
      </c>
      <c r="F297" s="165">
        <f>(DSUM('1.1_Instalaciones fijas'!$E$14:$R$36,"emissions",'4.2_Resultados España'!AA$51:AA297)+DSUM('1.1_Instalaciones fijas'!$E$43:$L$58,"emissions",'4.2_Resultados España'!AA$51:AA297))-SUM(F$52:F296)</f>
        <v>0</v>
      </c>
      <c r="G297" s="165">
        <f>(DSUM('1.2_Vehículos y maquinaria'!$E$22:$S$44,"emissions",'4.2_Resultados España'!AA$51:AA297)+DSUM('1.2_Vehículos y maquinaria'!$E$50:$S$70,"emissions",'4.2_Resultados España'!AA$51:AA297)+DSUM('1.2_Vehículos y maquinaria'!$E$82:$S$92,"emissions",'4.2_Resultados España'!AA$51:AA297)+DSUM('1.2_Vehículos y maquinaria'!$E$99:$S$109,"emissions",'4.2_Resultados España'!AA$51:AA297))-SUM(G$52:G296)</f>
        <v>0</v>
      </c>
      <c r="H297" s="165">
        <f>(DSUM('1.4_Emisiones fugitivas'!$E$14:$O$36,"emissions",'4.2_Resultados España'!AA$51:AA297)+DSUM('1.4_Emisiones fugitivas'!$E$48:$N$58,"emissions",'4.2_Resultados España'!AA$51:AA297))-SUM(H$52:H296)</f>
        <v>0</v>
      </c>
      <c r="I297" s="605">
        <f>DSUM('1.3_Emisiones de proceso'!$E$17:$M$32,"emissions",'4.2_Resultados España'!AA$51:AA297)-SUM(I$52:I296)</f>
        <v>0</v>
      </c>
      <c r="J297" s="605"/>
      <c r="K297" s="606">
        <f t="shared" si="13"/>
        <v>0</v>
      </c>
      <c r="L297" s="606"/>
      <c r="M297" s="606"/>
      <c r="N297" s="165">
        <f>DSUM('2.2_Categoría 2 España'!$E$18:$J$40,"emissions",'4.2_Resultados España'!AA$51:AA297)-SUM(N$52:N296)</f>
        <v>0</v>
      </c>
      <c r="O297" s="165">
        <f>DSUM('2.2_Categoría 2 España'!$E$49:$K$69,"emissions",'4.2_Resultados España'!AA$51:AA297)-SUM(O$52:O296)</f>
        <v>0</v>
      </c>
      <c r="P297" s="165">
        <f>DSUM('2.2_Categoría 2 España'!$E$78:$J$98,"emissions",'4.2_Resultados España'!AA$51:AA297)-SUM(P$52:P296)</f>
        <v>0</v>
      </c>
      <c r="Q297" s="605">
        <f t="shared" si="14"/>
        <v>0</v>
      </c>
      <c r="R297" s="606"/>
      <c r="S297" s="606">
        <f t="shared" si="15"/>
        <v>0</v>
      </c>
      <c r="T297" s="606"/>
      <c r="U297" s="606"/>
      <c r="AA297" s="47" t="str">
        <f t="shared" si="12"/>
        <v>=</v>
      </c>
    </row>
    <row r="298" spans="1:27" x14ac:dyDescent="0.3">
      <c r="A298" s="108"/>
      <c r="E298" s="107" t="str">
        <f>IF(Dades!C1088="","",Dades!C1088)</f>
        <v/>
      </c>
      <c r="F298" s="165">
        <f>(DSUM('1.1_Instalaciones fijas'!$E$14:$R$36,"emissions",'4.2_Resultados España'!AA$51:AA298)+DSUM('1.1_Instalaciones fijas'!$E$43:$L$58,"emissions",'4.2_Resultados España'!AA$51:AA298))-SUM(F$52:F297)</f>
        <v>0</v>
      </c>
      <c r="G298" s="165">
        <f>(DSUM('1.2_Vehículos y maquinaria'!$E$22:$S$44,"emissions",'4.2_Resultados España'!AA$51:AA298)+DSUM('1.2_Vehículos y maquinaria'!$E$50:$S$70,"emissions",'4.2_Resultados España'!AA$51:AA298)+DSUM('1.2_Vehículos y maquinaria'!$E$82:$S$92,"emissions",'4.2_Resultados España'!AA$51:AA298)+DSUM('1.2_Vehículos y maquinaria'!$E$99:$S$109,"emissions",'4.2_Resultados España'!AA$51:AA298))-SUM(G$52:G297)</f>
        <v>0</v>
      </c>
      <c r="H298" s="165">
        <f>(DSUM('1.4_Emisiones fugitivas'!$E$14:$O$36,"emissions",'4.2_Resultados España'!AA$51:AA298)+DSUM('1.4_Emisiones fugitivas'!$E$48:$N$58,"emissions",'4.2_Resultados España'!AA$51:AA298))-SUM(H$52:H297)</f>
        <v>0</v>
      </c>
      <c r="I298" s="605">
        <f>DSUM('1.3_Emisiones de proceso'!$E$17:$M$32,"emissions",'4.2_Resultados España'!AA$51:AA298)-SUM(I$52:I297)</f>
        <v>0</v>
      </c>
      <c r="J298" s="605"/>
      <c r="K298" s="606">
        <f t="shared" si="13"/>
        <v>0</v>
      </c>
      <c r="L298" s="606"/>
      <c r="M298" s="606"/>
      <c r="N298" s="165">
        <f>DSUM('2.2_Categoría 2 España'!$E$18:$J$40,"emissions",'4.2_Resultados España'!AA$51:AA298)-SUM(N$52:N297)</f>
        <v>0</v>
      </c>
      <c r="O298" s="165">
        <f>DSUM('2.2_Categoría 2 España'!$E$49:$K$69,"emissions",'4.2_Resultados España'!AA$51:AA298)-SUM(O$52:O297)</f>
        <v>0</v>
      </c>
      <c r="P298" s="165">
        <f>DSUM('2.2_Categoría 2 España'!$E$78:$J$98,"emissions",'4.2_Resultados España'!AA$51:AA298)-SUM(P$52:P297)</f>
        <v>0</v>
      </c>
      <c r="Q298" s="605">
        <f t="shared" si="14"/>
        <v>0</v>
      </c>
      <c r="R298" s="606"/>
      <c r="S298" s="606">
        <f t="shared" si="15"/>
        <v>0</v>
      </c>
      <c r="T298" s="606"/>
      <c r="U298" s="606"/>
      <c r="AA298" s="47" t="str">
        <f t="shared" si="12"/>
        <v>=</v>
      </c>
    </row>
    <row r="299" spans="1:27" x14ac:dyDescent="0.3">
      <c r="A299" s="108"/>
      <c r="E299" s="107" t="str">
        <f>IF(Dades!C1089="","",Dades!C1089)</f>
        <v/>
      </c>
      <c r="F299" s="165">
        <f>(DSUM('1.1_Instalaciones fijas'!$E$14:$R$36,"emissions",'4.2_Resultados España'!AA$51:AA299)+DSUM('1.1_Instalaciones fijas'!$E$43:$L$58,"emissions",'4.2_Resultados España'!AA$51:AA299))-SUM(F$52:F298)</f>
        <v>0</v>
      </c>
      <c r="G299" s="165">
        <f>(DSUM('1.2_Vehículos y maquinaria'!$E$22:$S$44,"emissions",'4.2_Resultados España'!AA$51:AA299)+DSUM('1.2_Vehículos y maquinaria'!$E$50:$S$70,"emissions",'4.2_Resultados España'!AA$51:AA299)+DSUM('1.2_Vehículos y maquinaria'!$E$82:$S$92,"emissions",'4.2_Resultados España'!AA$51:AA299)+DSUM('1.2_Vehículos y maquinaria'!$E$99:$S$109,"emissions",'4.2_Resultados España'!AA$51:AA299))-SUM(G$52:G298)</f>
        <v>0</v>
      </c>
      <c r="H299" s="165">
        <f>(DSUM('1.4_Emisiones fugitivas'!$E$14:$O$36,"emissions",'4.2_Resultados España'!AA$51:AA299)+DSUM('1.4_Emisiones fugitivas'!$E$48:$N$58,"emissions",'4.2_Resultados España'!AA$51:AA299))-SUM(H$52:H298)</f>
        <v>0</v>
      </c>
      <c r="I299" s="605">
        <f>DSUM('1.3_Emisiones de proceso'!$E$17:$M$32,"emissions",'4.2_Resultados España'!AA$51:AA299)-SUM(I$52:I298)</f>
        <v>0</v>
      </c>
      <c r="J299" s="605"/>
      <c r="K299" s="606">
        <f t="shared" si="13"/>
        <v>0</v>
      </c>
      <c r="L299" s="606"/>
      <c r="M299" s="606"/>
      <c r="N299" s="165">
        <f>DSUM('2.2_Categoría 2 España'!$E$18:$J$40,"emissions",'4.2_Resultados España'!AA$51:AA299)-SUM(N$52:N298)</f>
        <v>0</v>
      </c>
      <c r="O299" s="165">
        <f>DSUM('2.2_Categoría 2 España'!$E$49:$K$69,"emissions",'4.2_Resultados España'!AA$51:AA299)-SUM(O$52:O298)</f>
        <v>0</v>
      </c>
      <c r="P299" s="165">
        <f>DSUM('2.2_Categoría 2 España'!$E$78:$J$98,"emissions",'4.2_Resultados España'!AA$51:AA299)-SUM(P$52:P298)</f>
        <v>0</v>
      </c>
      <c r="Q299" s="605">
        <f t="shared" si="14"/>
        <v>0</v>
      </c>
      <c r="R299" s="606"/>
      <c r="S299" s="606">
        <f t="shared" si="15"/>
        <v>0</v>
      </c>
      <c r="T299" s="606"/>
      <c r="U299" s="606"/>
      <c r="AA299" s="47" t="str">
        <f t="shared" si="12"/>
        <v>=</v>
      </c>
    </row>
    <row r="300" spans="1:27" x14ac:dyDescent="0.3">
      <c r="A300" s="108"/>
      <c r="E300" s="107" t="str">
        <f>IF(Dades!C1090="","",Dades!C1090)</f>
        <v/>
      </c>
      <c r="F300" s="165">
        <f>(DSUM('1.1_Instalaciones fijas'!$E$14:$R$36,"emissions",'4.2_Resultados España'!AA$51:AA300)+DSUM('1.1_Instalaciones fijas'!$E$43:$L$58,"emissions",'4.2_Resultados España'!AA$51:AA300))-SUM(F$52:F299)</f>
        <v>0</v>
      </c>
      <c r="G300" s="165">
        <f>(DSUM('1.2_Vehículos y maquinaria'!$E$22:$S$44,"emissions",'4.2_Resultados España'!AA$51:AA300)+DSUM('1.2_Vehículos y maquinaria'!$E$50:$S$70,"emissions",'4.2_Resultados España'!AA$51:AA300)+DSUM('1.2_Vehículos y maquinaria'!$E$82:$S$92,"emissions",'4.2_Resultados España'!AA$51:AA300)+DSUM('1.2_Vehículos y maquinaria'!$E$99:$S$109,"emissions",'4.2_Resultados España'!AA$51:AA300))-SUM(G$52:G299)</f>
        <v>0</v>
      </c>
      <c r="H300" s="165">
        <f>(DSUM('1.4_Emisiones fugitivas'!$E$14:$O$36,"emissions",'4.2_Resultados España'!AA$51:AA300)+DSUM('1.4_Emisiones fugitivas'!$E$48:$N$58,"emissions",'4.2_Resultados España'!AA$51:AA300))-SUM(H$52:H299)</f>
        <v>0</v>
      </c>
      <c r="I300" s="605">
        <f>DSUM('1.3_Emisiones de proceso'!$E$17:$M$32,"emissions",'4.2_Resultados España'!AA$51:AA300)-SUM(I$52:I299)</f>
        <v>0</v>
      </c>
      <c r="J300" s="605"/>
      <c r="K300" s="606">
        <f t="shared" si="13"/>
        <v>0</v>
      </c>
      <c r="L300" s="606"/>
      <c r="M300" s="606"/>
      <c r="N300" s="165">
        <f>DSUM('2.2_Categoría 2 España'!$E$18:$J$40,"emissions",'4.2_Resultados España'!AA$51:AA300)-SUM(N$52:N299)</f>
        <v>0</v>
      </c>
      <c r="O300" s="165">
        <f>DSUM('2.2_Categoría 2 España'!$E$49:$K$69,"emissions",'4.2_Resultados España'!AA$51:AA300)-SUM(O$52:O299)</f>
        <v>0</v>
      </c>
      <c r="P300" s="165">
        <f>DSUM('2.2_Categoría 2 España'!$E$78:$J$98,"emissions",'4.2_Resultados España'!AA$51:AA300)-SUM(P$52:P299)</f>
        <v>0</v>
      </c>
      <c r="Q300" s="605">
        <f t="shared" si="14"/>
        <v>0</v>
      </c>
      <c r="R300" s="606"/>
      <c r="S300" s="606">
        <f t="shared" si="15"/>
        <v>0</v>
      </c>
      <c r="T300" s="606"/>
      <c r="U300" s="606"/>
      <c r="AA300" s="47" t="str">
        <f t="shared" si="12"/>
        <v>=</v>
      </c>
    </row>
    <row r="301" spans="1:27" x14ac:dyDescent="0.3">
      <c r="A301" s="108"/>
      <c r="E301" s="107" t="str">
        <f>IF(Dades!C1091="","",Dades!C1091)</f>
        <v/>
      </c>
      <c r="F301" s="165">
        <f>(DSUM('1.1_Instalaciones fijas'!$E$14:$R$36,"emissions",'4.2_Resultados España'!AA$51:AA301)+DSUM('1.1_Instalaciones fijas'!$E$43:$L$58,"emissions",'4.2_Resultados España'!AA$51:AA301))-SUM(F$52:F300)</f>
        <v>0</v>
      </c>
      <c r="G301" s="165">
        <f>(DSUM('1.2_Vehículos y maquinaria'!$E$22:$S$44,"emissions",'4.2_Resultados España'!AA$51:AA301)+DSUM('1.2_Vehículos y maquinaria'!$E$50:$S$70,"emissions",'4.2_Resultados España'!AA$51:AA301)+DSUM('1.2_Vehículos y maquinaria'!$E$82:$S$92,"emissions",'4.2_Resultados España'!AA$51:AA301)+DSUM('1.2_Vehículos y maquinaria'!$E$99:$S$109,"emissions",'4.2_Resultados España'!AA$51:AA301))-SUM(G$52:G300)</f>
        <v>0</v>
      </c>
      <c r="H301" s="165">
        <f>(DSUM('1.4_Emisiones fugitivas'!$E$14:$O$36,"emissions",'4.2_Resultados España'!AA$51:AA301)+DSUM('1.4_Emisiones fugitivas'!$E$48:$N$58,"emissions",'4.2_Resultados España'!AA$51:AA301))-SUM(H$52:H300)</f>
        <v>0</v>
      </c>
      <c r="I301" s="605">
        <f>DSUM('1.3_Emisiones de proceso'!$E$17:$M$32,"emissions",'4.2_Resultados España'!AA$51:AA301)-SUM(I$52:I300)</f>
        <v>0</v>
      </c>
      <c r="J301" s="605"/>
      <c r="K301" s="606">
        <f t="shared" si="13"/>
        <v>0</v>
      </c>
      <c r="L301" s="606"/>
      <c r="M301" s="606"/>
      <c r="N301" s="165">
        <f>DSUM('2.2_Categoría 2 España'!$E$18:$J$40,"emissions",'4.2_Resultados España'!AA$51:AA301)-SUM(N$52:N300)</f>
        <v>0</v>
      </c>
      <c r="O301" s="165">
        <f>DSUM('2.2_Categoría 2 España'!$E$49:$K$69,"emissions",'4.2_Resultados España'!AA$51:AA301)-SUM(O$52:O300)</f>
        <v>0</v>
      </c>
      <c r="P301" s="165">
        <f>DSUM('2.2_Categoría 2 España'!$E$78:$J$98,"emissions",'4.2_Resultados España'!AA$51:AA301)-SUM(P$52:P300)</f>
        <v>0</v>
      </c>
      <c r="Q301" s="605">
        <f t="shared" si="14"/>
        <v>0</v>
      </c>
      <c r="R301" s="606"/>
      <c r="S301" s="606">
        <f t="shared" si="15"/>
        <v>0</v>
      </c>
      <c r="T301" s="606"/>
      <c r="U301" s="606"/>
      <c r="AA301" s="47" t="str">
        <f t="shared" si="12"/>
        <v>=</v>
      </c>
    </row>
    <row r="302" spans="1:27" x14ac:dyDescent="0.3">
      <c r="E302" s="107" t="str">
        <f>IF(Dades!C1092="","",Dades!C1092)</f>
        <v/>
      </c>
      <c r="F302" s="165">
        <f>(DSUM('1.1_Instalaciones fijas'!$E$14:$R$36,"emissions",'4.2_Resultados España'!AA$51:AA302)+DSUM('1.1_Instalaciones fijas'!$E$43:$L$58,"emissions",'4.2_Resultados España'!AA$51:AA302))-SUM(F$52:F301)</f>
        <v>0</v>
      </c>
      <c r="G302" s="165">
        <f>(DSUM('1.2_Vehículos y maquinaria'!$E$22:$S$44,"emissions",'4.2_Resultados España'!AA$51:AA302)+DSUM('1.2_Vehículos y maquinaria'!$E$50:$S$70,"emissions",'4.2_Resultados España'!AA$51:AA302)+DSUM('1.2_Vehículos y maquinaria'!$E$82:$S$92,"emissions",'4.2_Resultados España'!AA$51:AA302)+DSUM('1.2_Vehículos y maquinaria'!$E$99:$S$109,"emissions",'4.2_Resultados España'!AA$51:AA302))-SUM(G$52:G301)</f>
        <v>0</v>
      </c>
      <c r="H302" s="165">
        <f>(DSUM('1.4_Emisiones fugitivas'!$E$14:$O$36,"emissions",'4.2_Resultados España'!AA$51:AA302)+DSUM('1.4_Emisiones fugitivas'!$E$48:$N$58,"emissions",'4.2_Resultados España'!AA$51:AA302))-SUM(H$52:H301)</f>
        <v>0</v>
      </c>
      <c r="I302" s="605">
        <f>DSUM('1.3_Emisiones de proceso'!$E$17:$M$32,"emissions",'4.2_Resultados España'!AA$51:AA302)-SUM(I$52:I301)</f>
        <v>0</v>
      </c>
      <c r="J302" s="605"/>
      <c r="K302" s="30"/>
      <c r="L302" s="30"/>
      <c r="M302" s="30"/>
      <c r="N302" s="165">
        <f>DSUM('2.2_Categoría 2 España'!$E$18:$J$40,"emissions",'4.2_Resultados España'!AA$51:AA302)-SUM(N$52:N301)</f>
        <v>0</v>
      </c>
      <c r="O302" s="165">
        <f>DSUM('2.2_Categoría 2 España'!$E$49:$K$69,"emissions",'4.2_Resultados España'!AA$51:AA302)-SUM(O$52:O301)</f>
        <v>0</v>
      </c>
      <c r="P302" s="165">
        <f>DSUM('2.2_Categoría 2 España'!$E$78:$J$98,"emissions",'4.2_Resultados España'!AA$51:AA302)-SUM(P$52:P301)</f>
        <v>0</v>
      </c>
      <c r="Q302" s="41"/>
      <c r="R302" s="41"/>
      <c r="S302" s="41"/>
      <c r="T302" s="41"/>
      <c r="U302" s="41"/>
      <c r="AA302" s="47" t="str">
        <f t="shared" si="12"/>
        <v>=</v>
      </c>
    </row>
    <row r="303" spans="1:27" x14ac:dyDescent="0.3">
      <c r="E303" s="107" t="str">
        <f>IF(Dades!C1093="","",Dades!C1093)</f>
        <v/>
      </c>
      <c r="F303" s="165">
        <f>(DSUM('1.1_Instalaciones fijas'!$E$14:$R$36,"emissions",'4.2_Resultados España'!AA$51:AA303)+DSUM('1.1_Instalaciones fijas'!$E$43:$L$58,"emissions",'4.2_Resultados España'!AA$51:AA303))-SUM(F$52:F302)</f>
        <v>0</v>
      </c>
      <c r="G303" s="165">
        <f>(DSUM('1.2_Vehículos y maquinaria'!$E$22:$S$44,"emissions",'4.2_Resultados España'!AA$51:AA303)+DSUM('1.2_Vehículos y maquinaria'!$E$50:$S$70,"emissions",'4.2_Resultados España'!AA$51:AA303)+DSUM('1.2_Vehículos y maquinaria'!$E$82:$S$92,"emissions",'4.2_Resultados España'!AA$51:AA303)+DSUM('1.2_Vehículos y maquinaria'!$E$99:$S$109,"emissions",'4.2_Resultados España'!AA$51:AA303))-SUM(G$52:G302)</f>
        <v>0</v>
      </c>
      <c r="H303" s="165">
        <f>(DSUM('1.4_Emisiones fugitivas'!$E$14:$O$36,"emissions",'4.2_Resultados España'!AA$51:AA303)+DSUM('1.4_Emisiones fugitivas'!$E$48:$N$58,"emissions",'4.2_Resultados España'!AA$51:AA303))-SUM(H$52:H302)</f>
        <v>0</v>
      </c>
      <c r="I303" s="605">
        <f>DSUM('1.3_Emisiones de proceso'!$E$17:$M$32,"emissions",'4.2_Resultados España'!AA$51:AA303)-SUM(I$52:I302)</f>
        <v>0</v>
      </c>
      <c r="J303" s="605"/>
      <c r="N303" s="165">
        <f>DSUM('2.2_Categoría 2 España'!$E$18:$J$40,"emissions",'4.2_Resultados España'!AA$51:AA303)-SUM(N$52:N302)</f>
        <v>0</v>
      </c>
      <c r="O303" s="165">
        <f>DSUM('2.2_Categoría 2 España'!$E$49:$K$69,"emissions",'4.2_Resultados España'!AA$51:AA303)-SUM(O$52:O302)</f>
        <v>0</v>
      </c>
      <c r="P303" s="165">
        <f>DSUM('2.2_Categoría 2 España'!$E$78:$J$98,"emissions",'4.2_Resultados España'!AA$51:AA303)-SUM(P$52:P302)</f>
        <v>0</v>
      </c>
      <c r="AA303" s="47" t="str">
        <f t="shared" si="12"/>
        <v>=</v>
      </c>
    </row>
    <row r="304" spans="1:27" x14ac:dyDescent="0.3">
      <c r="E304" s="107" t="str">
        <f>IF(Dades!C1094="","",Dades!C1094)</f>
        <v/>
      </c>
      <c r="F304" s="165">
        <f>(DSUM('1.1_Instalaciones fijas'!$E$14:$R$36,"emissions",'4.2_Resultados España'!AA$51:AA304)+DSUM('1.1_Instalaciones fijas'!$E$43:$L$58,"emissions",'4.2_Resultados España'!AA$51:AA304))-SUM(F$52:F303)</f>
        <v>0</v>
      </c>
      <c r="G304" s="165">
        <f>(DSUM('1.2_Vehículos y maquinaria'!$E$22:$S$44,"emissions",'4.2_Resultados España'!AA$51:AA304)+DSUM('1.2_Vehículos y maquinaria'!$E$50:$S$70,"emissions",'4.2_Resultados España'!AA$51:AA304)+DSUM('1.2_Vehículos y maquinaria'!$E$82:$S$92,"emissions",'4.2_Resultados España'!AA$51:AA304)+DSUM('1.2_Vehículos y maquinaria'!$E$99:$S$109,"emissions",'4.2_Resultados España'!AA$51:AA304))-SUM(G$52:G303)</f>
        <v>0</v>
      </c>
      <c r="H304" s="165">
        <f>(DSUM('1.4_Emisiones fugitivas'!$E$14:$O$36,"emissions",'4.2_Resultados España'!AA$51:AA304)+DSUM('1.4_Emisiones fugitivas'!$E$48:$N$58,"emissions",'4.2_Resultados España'!AA$51:AA304))-SUM(H$52:H303)</f>
        <v>0</v>
      </c>
      <c r="I304" s="605">
        <f>DSUM('1.3_Emisiones de proceso'!$E$17:$M$32,"emissions",'4.2_Resultados España'!AA$51:AA304)-SUM(I$52:I303)</f>
        <v>0</v>
      </c>
      <c r="J304" s="605"/>
      <c r="N304" s="165">
        <f>DSUM('2.2_Categoría 2 España'!$E$18:$J$40,"emissions",'4.2_Resultados España'!AA$51:AA304)-SUM(N$52:N303)</f>
        <v>0</v>
      </c>
      <c r="O304" s="165">
        <f>DSUM('2.2_Categoría 2 España'!$E$49:$K$69,"emissions",'4.2_Resultados España'!AA$51:AA304)-SUM(O$52:O303)</f>
        <v>0</v>
      </c>
      <c r="P304" s="165">
        <f>DSUM('2.2_Categoría 2 España'!$E$78:$J$98,"emissions",'4.2_Resultados España'!AA$51:AA304)-SUM(P$52:P303)</f>
        <v>0</v>
      </c>
      <c r="AA304" s="47" t="str">
        <f t="shared" si="12"/>
        <v>=</v>
      </c>
    </row>
    <row r="305" spans="1:1027" x14ac:dyDescent="0.3">
      <c r="E305" s="107" t="str">
        <f>IF(Dades!C1095="","",Dades!C1095)</f>
        <v/>
      </c>
      <c r="F305" s="165">
        <f>(DSUM('1.1_Instalaciones fijas'!$E$14:$R$36,"emissions",'4.2_Resultados España'!AA$51:AA305)+DSUM('1.1_Instalaciones fijas'!$E$43:$L$58,"emissions",'4.2_Resultados España'!AA$51:AA305))-SUM(F$52:F304)</f>
        <v>0</v>
      </c>
      <c r="G305" s="165">
        <f>(DSUM('1.2_Vehículos y maquinaria'!$E$22:$S$44,"emissions",'4.2_Resultados España'!AA$51:AA305)+DSUM('1.2_Vehículos y maquinaria'!$E$50:$S$70,"emissions",'4.2_Resultados España'!AA$51:AA305)+DSUM('1.2_Vehículos y maquinaria'!$E$82:$S$92,"emissions",'4.2_Resultados España'!AA$51:AA305)+DSUM('1.2_Vehículos y maquinaria'!$E$99:$S$109,"emissions",'4.2_Resultados España'!AA$51:AA305))-SUM(G$52:G304)</f>
        <v>0</v>
      </c>
      <c r="H305" s="165">
        <f>(DSUM('1.4_Emisiones fugitivas'!$E$14:$O$36,"emissions",'4.2_Resultados España'!AA$51:AA305)+DSUM('1.4_Emisiones fugitivas'!$E$48:$N$58,"emissions",'4.2_Resultados España'!AA$51:AA305))-SUM(H$52:H304)</f>
        <v>0</v>
      </c>
      <c r="I305" s="605">
        <f>DSUM('1.3_Emisiones de proceso'!$E$17:$M$32,"emissions",'4.2_Resultados España'!AA$51:AA305)-SUM(I$52:I304)</f>
        <v>0</v>
      </c>
      <c r="J305" s="605"/>
      <c r="N305" s="165">
        <f>DSUM('2.2_Categoría 2 España'!$E$18:$J$40,"emissions",'4.2_Resultados España'!AA$51:AA305)-SUM(N$52:N304)</f>
        <v>0</v>
      </c>
      <c r="O305" s="165">
        <f>DSUM('2.2_Categoría 2 España'!$E$49:$K$69,"emissions",'4.2_Resultados España'!AA$51:AA305)-SUM(O$52:O304)</f>
        <v>0</v>
      </c>
      <c r="P305" s="165">
        <f>DSUM('2.2_Categoría 2 España'!$E$78:$J$98,"emissions",'4.2_Resultados España'!AA$51:AA305)-SUM(P$52:P304)</f>
        <v>0</v>
      </c>
      <c r="AA305" s="47" t="str">
        <f t="shared" si="12"/>
        <v>=</v>
      </c>
    </row>
    <row r="306" spans="1:1027" x14ac:dyDescent="0.3">
      <c r="E306" s="107" t="str">
        <f>IF(Dades!C1096="","",Dades!C1096)</f>
        <v/>
      </c>
      <c r="F306" s="165">
        <f>(DSUM('1.1_Instalaciones fijas'!$E$14:$R$36,"emissions",'4.2_Resultados España'!AA$51:AA306)+DSUM('1.1_Instalaciones fijas'!$E$43:$L$58,"emissions",'4.2_Resultados España'!AA$51:AA306))-SUM(F$52:F305)</f>
        <v>0</v>
      </c>
      <c r="G306" s="165">
        <f>(DSUM('1.2_Vehículos y maquinaria'!$E$22:$S$44,"emissions",'4.2_Resultados España'!AA$51:AA306)+DSUM('1.2_Vehículos y maquinaria'!$E$50:$S$70,"emissions",'4.2_Resultados España'!AA$51:AA306)+DSUM('1.2_Vehículos y maquinaria'!$E$82:$S$92,"emissions",'4.2_Resultados España'!AA$51:AA306)+DSUM('1.2_Vehículos y maquinaria'!$E$99:$S$109,"emissions",'4.2_Resultados España'!AA$51:AA306))-SUM(G$52:G305)</f>
        <v>0</v>
      </c>
      <c r="H306" s="165">
        <f>(DSUM('1.4_Emisiones fugitivas'!$E$14:$O$36,"emissions",'4.2_Resultados España'!AA$51:AA306)+DSUM('1.4_Emisiones fugitivas'!$E$48:$N$58,"emissions",'4.2_Resultados España'!AA$51:AA306))-SUM(H$52:H305)</f>
        <v>0</v>
      </c>
      <c r="I306" s="605">
        <f>DSUM('1.3_Emisiones de proceso'!$E$17:$M$32,"emissions",'4.2_Resultados España'!AA$51:AA306)-SUM(I$52:I305)</f>
        <v>0</v>
      </c>
      <c r="J306" s="605"/>
      <c r="N306" s="165">
        <f>DSUM('2.2_Categoría 2 España'!$E$18:$J$40,"emissions",'4.2_Resultados España'!AA$51:AA306)-SUM(N$52:N305)</f>
        <v>0</v>
      </c>
      <c r="O306" s="165">
        <f>DSUM('2.2_Categoría 2 España'!$E$49:$K$69,"emissions",'4.2_Resultados España'!AA$51:AA306)-SUM(O$52:O305)</f>
        <v>0</v>
      </c>
      <c r="P306" s="165">
        <f>DSUM('2.2_Categoría 2 España'!$E$78:$J$98,"emissions",'4.2_Resultados España'!AA$51:AA306)-SUM(P$52:P305)</f>
        <v>0</v>
      </c>
      <c r="AA306" s="47" t="str">
        <f t="shared" si="12"/>
        <v>=</v>
      </c>
    </row>
    <row r="307" spans="1:1027" x14ac:dyDescent="0.3">
      <c r="E307" s="107" t="str">
        <f>IF(Dades!C1097="","",Dades!C1097)</f>
        <v/>
      </c>
      <c r="F307" s="165">
        <f>(DSUM('1.1_Instalaciones fijas'!$E$14:$R$36,"emissions",'4.2_Resultados España'!AA$51:AA307)+DSUM('1.1_Instalaciones fijas'!$E$43:$L$58,"emissions",'4.2_Resultados España'!AA$51:AA307))-SUM(F$52:F306)</f>
        <v>0</v>
      </c>
      <c r="G307" s="165">
        <f>(DSUM('1.2_Vehículos y maquinaria'!$E$22:$S$44,"emissions",'4.2_Resultados España'!AA$51:AA307)+DSUM('1.2_Vehículos y maquinaria'!$E$50:$S$70,"emissions",'4.2_Resultados España'!AA$51:AA307)+DSUM('1.2_Vehículos y maquinaria'!$E$82:$S$92,"emissions",'4.2_Resultados España'!AA$51:AA307)+DSUM('1.2_Vehículos y maquinaria'!$E$99:$S$109,"emissions",'4.2_Resultados España'!AA$51:AA307))-SUM(G$52:G306)</f>
        <v>0</v>
      </c>
      <c r="H307" s="165">
        <f>(DSUM('1.4_Emisiones fugitivas'!$E$14:$O$36,"emissions",'4.2_Resultados España'!AA$51:AA307)+DSUM('1.4_Emisiones fugitivas'!$E$48:$N$58,"emissions",'4.2_Resultados España'!AA$51:AA307))-SUM(H$52:H306)</f>
        <v>0</v>
      </c>
      <c r="I307" s="605">
        <f>DSUM('1.3_Emisiones de proceso'!$E$17:$M$32,"emissions",'4.2_Resultados España'!AA$51:AA307)-SUM(I$52:I306)</f>
        <v>0</v>
      </c>
      <c r="J307" s="605"/>
      <c r="N307" s="165">
        <f>DSUM('2.2_Categoría 2 España'!$E$18:$J$40,"emissions",'4.2_Resultados España'!AA$51:AA307)-SUM(N$52:N306)</f>
        <v>0</v>
      </c>
      <c r="O307" s="165">
        <f>DSUM('2.2_Categoría 2 España'!$E$49:$K$69,"emissions",'4.2_Resultados España'!AA$51:AA307)-SUM(O$52:O306)</f>
        <v>0</v>
      </c>
      <c r="P307" s="165">
        <f>DSUM('2.2_Categoría 2 España'!$E$78:$J$98,"emissions",'4.2_Resultados España'!AA$51:AA307)-SUM(P$52:P306)</f>
        <v>0</v>
      </c>
      <c r="AA307" s="47" t="str">
        <f t="shared" si="12"/>
        <v>=</v>
      </c>
    </row>
    <row r="308" spans="1:1027" x14ac:dyDescent="0.3">
      <c r="E308" s="107" t="str">
        <f>IF(Dades!C1098="","",Dades!C1098)</f>
        <v/>
      </c>
      <c r="F308" s="165">
        <f>(DSUM('1.1_Instalaciones fijas'!$E$14:$R$36,"emissions",'4.2_Resultados España'!AA$51:AA308)+DSUM('1.1_Instalaciones fijas'!$E$43:$L$58,"emissions",'4.2_Resultados España'!AA$51:AA308))-SUM(F$52:F307)</f>
        <v>0</v>
      </c>
      <c r="G308" s="165">
        <f>(DSUM('1.2_Vehículos y maquinaria'!$E$22:$S$44,"emissions",'4.2_Resultados España'!AA$51:AA308)+DSUM('1.2_Vehículos y maquinaria'!$E$50:$S$70,"emissions",'4.2_Resultados España'!AA$51:AA308)+DSUM('1.2_Vehículos y maquinaria'!$E$82:$S$92,"emissions",'4.2_Resultados España'!AA$51:AA308)+DSUM('1.2_Vehículos y maquinaria'!$E$99:$S$109,"emissions",'4.2_Resultados España'!AA$51:AA308))-SUM(G$52:G307)</f>
        <v>0</v>
      </c>
      <c r="H308" s="165">
        <f>(DSUM('1.4_Emisiones fugitivas'!$E$14:$O$36,"emissions",'4.2_Resultados España'!AA$51:AA308)+DSUM('1.4_Emisiones fugitivas'!$E$48:$N$58,"emissions",'4.2_Resultados España'!AA$51:AA308))-SUM(H$52:H307)</f>
        <v>0</v>
      </c>
      <c r="I308" s="605">
        <f>DSUM('1.3_Emisiones de proceso'!$E$17:$M$32,"emissions",'4.2_Resultados España'!AA$51:AA308)-SUM(I$52:I307)</f>
        <v>0</v>
      </c>
      <c r="J308" s="605"/>
      <c r="N308" s="165">
        <f>DSUM('2.2_Categoría 2 España'!$E$18:$J$40,"emissions",'4.2_Resultados España'!AA$51:AA308)-SUM(N$52:N307)</f>
        <v>0</v>
      </c>
      <c r="O308" s="165">
        <f>DSUM('2.2_Categoría 2 España'!$E$49:$K$69,"emissions",'4.2_Resultados España'!AA$51:AA308)-SUM(O$52:O307)</f>
        <v>0</v>
      </c>
      <c r="P308" s="165">
        <f>DSUM('2.2_Categoría 2 España'!$E$78:$J$98,"emissions",'4.2_Resultados España'!AA$51:AA308)-SUM(P$52:P307)</f>
        <v>0</v>
      </c>
      <c r="AA308" s="47" t="str">
        <f t="shared" si="12"/>
        <v>=</v>
      </c>
    </row>
    <row r="309" spans="1:1027" x14ac:dyDescent="0.3">
      <c r="E309" s="107" t="str">
        <f>IF(Dades!C1099="","",Dades!C1099)</f>
        <v/>
      </c>
      <c r="F309" s="165">
        <f>(DSUM('1.1_Instalaciones fijas'!$E$14:$R$36,"emissions",'4.2_Resultados España'!AA$51:AA309)+DSUM('1.1_Instalaciones fijas'!$E$43:$L$58,"emissions",'4.2_Resultados España'!AA$51:AA309))-SUM(F$52:F308)</f>
        <v>0</v>
      </c>
      <c r="G309" s="165">
        <f>(DSUM('1.2_Vehículos y maquinaria'!$E$22:$S$44,"emissions",'4.2_Resultados España'!AA$51:AA309)+DSUM('1.2_Vehículos y maquinaria'!$E$50:$S$70,"emissions",'4.2_Resultados España'!AA$51:AA309)+DSUM('1.2_Vehículos y maquinaria'!$E$82:$S$92,"emissions",'4.2_Resultados España'!AA$51:AA309)+DSUM('1.2_Vehículos y maquinaria'!$E$99:$S$109,"emissions",'4.2_Resultados España'!AA$51:AA309))-SUM(G$52:G308)</f>
        <v>0</v>
      </c>
      <c r="H309" s="165">
        <f>(DSUM('1.4_Emisiones fugitivas'!$E$14:$O$36,"emissions",'4.2_Resultados España'!AA$51:AA309)+DSUM('1.4_Emisiones fugitivas'!$E$48:$N$58,"emissions",'4.2_Resultados España'!AA$51:AA309))-SUM(H$52:H308)</f>
        <v>0</v>
      </c>
      <c r="I309" s="605">
        <f>DSUM('1.3_Emisiones de proceso'!$E$17:$M$32,"emissions",'4.2_Resultados España'!AA$51:AA309)-SUM(I$52:I308)</f>
        <v>0</v>
      </c>
      <c r="J309" s="605"/>
      <c r="N309" s="165">
        <f>DSUM('2.2_Categoría 2 España'!$E$18:$J$40,"emissions",'4.2_Resultados España'!AA$51:AA309)-SUM(N$52:N308)</f>
        <v>0</v>
      </c>
      <c r="O309" s="165">
        <f>DSUM('2.2_Categoría 2 España'!$E$49:$K$69,"emissions",'4.2_Resultados España'!AA$51:AA309)-SUM(O$52:O308)</f>
        <v>0</v>
      </c>
      <c r="P309" s="165">
        <f>DSUM('2.2_Categoría 2 España'!$E$78:$J$98,"emissions",'4.2_Resultados España'!AA$51:AA309)-SUM(P$52:P308)</f>
        <v>0</v>
      </c>
      <c r="AA309" s="47" t="str">
        <f t="shared" ref="AA309:AA312" si="16">"="&amp;E309</f>
        <v>=</v>
      </c>
    </row>
    <row r="310" spans="1:1027" x14ac:dyDescent="0.3">
      <c r="E310" s="107" t="str">
        <f>IF(Dades!C1100="","",Dades!C1100)</f>
        <v/>
      </c>
      <c r="F310" s="165">
        <f>(DSUM('1.1_Instalaciones fijas'!$E$14:$R$36,"emissions",'4.2_Resultados España'!AA$51:AA310)+DSUM('1.1_Instalaciones fijas'!$E$43:$L$58,"emissions",'4.2_Resultados España'!AA$51:AA310))-SUM(F$52:F309)</f>
        <v>0</v>
      </c>
      <c r="G310" s="165">
        <f>(DSUM('1.2_Vehículos y maquinaria'!$E$22:$S$44,"emissions",'4.2_Resultados España'!AA$51:AA310)+DSUM('1.2_Vehículos y maquinaria'!$E$50:$S$70,"emissions",'4.2_Resultados España'!AA$51:AA310)+DSUM('1.2_Vehículos y maquinaria'!$E$82:$S$92,"emissions",'4.2_Resultados España'!AA$51:AA310)+DSUM('1.2_Vehículos y maquinaria'!$E$99:$S$109,"emissions",'4.2_Resultados España'!AA$51:AA310))-SUM(G$52:G309)</f>
        <v>0</v>
      </c>
      <c r="H310" s="165">
        <f>(DSUM('1.4_Emisiones fugitivas'!$E$14:$O$36,"emissions",'4.2_Resultados España'!AA$51:AA310)+DSUM('1.4_Emisiones fugitivas'!$E$48:$N$58,"emissions",'4.2_Resultados España'!AA$51:AA310))-SUM(H$52:H309)</f>
        <v>0</v>
      </c>
      <c r="I310" s="605">
        <f>DSUM('1.3_Emisiones de proceso'!$E$17:$M$32,"emissions",'4.2_Resultados España'!AA$51:AA310)-SUM(I$52:I309)</f>
        <v>0</v>
      </c>
      <c r="J310" s="605"/>
      <c r="N310" s="165">
        <f>DSUM('2.2_Categoría 2 España'!$E$18:$J$40,"emissions",'4.2_Resultados España'!AA$51:AA310)-SUM(N$52:N309)</f>
        <v>0</v>
      </c>
      <c r="O310" s="165">
        <f>DSUM('2.2_Categoría 2 España'!$E$49:$K$69,"emissions",'4.2_Resultados España'!AA$51:AA310)-SUM(O$52:O309)</f>
        <v>0</v>
      </c>
      <c r="P310" s="165">
        <f>DSUM('2.2_Categoría 2 España'!$E$78:$J$98,"emissions",'4.2_Resultados España'!AA$51:AA310)-SUM(P$52:P309)</f>
        <v>0</v>
      </c>
      <c r="AA310" s="47" t="str">
        <f t="shared" si="16"/>
        <v>=</v>
      </c>
    </row>
    <row r="311" spans="1:1027" x14ac:dyDescent="0.3">
      <c r="E311" s="107" t="str">
        <f>IF(Dades!C1101="","",Dades!C1101)</f>
        <v/>
      </c>
      <c r="F311" s="165">
        <f>(DSUM('1.1_Instalaciones fijas'!$E$14:$R$36,"emissions",'4.2_Resultados España'!AA$51:AA311)+DSUM('1.1_Instalaciones fijas'!$E$43:$L$58,"emissions",'4.2_Resultados España'!AA$51:AA311))-SUM(F$52:F310)</f>
        <v>0</v>
      </c>
      <c r="G311" s="165">
        <f>(DSUM('1.2_Vehículos y maquinaria'!$E$22:$S$44,"emissions",'4.2_Resultados España'!AA$51:AA311)+DSUM('1.2_Vehículos y maquinaria'!$E$50:$S$70,"emissions",'4.2_Resultados España'!AA$51:AA311)+DSUM('1.2_Vehículos y maquinaria'!$E$82:$S$92,"emissions",'4.2_Resultados España'!AA$51:AA311)+DSUM('1.2_Vehículos y maquinaria'!$E$99:$S$109,"emissions",'4.2_Resultados España'!AA$51:AA311))-SUM(G$52:G310)</f>
        <v>0</v>
      </c>
      <c r="H311" s="165">
        <f>(DSUM('1.4_Emisiones fugitivas'!$E$14:$O$36,"emissions",'4.2_Resultados España'!AA$51:AA311)+DSUM('1.4_Emisiones fugitivas'!$E$48:$N$58,"emissions",'4.2_Resultados España'!AA$51:AA311))-SUM(H$52:H310)</f>
        <v>0</v>
      </c>
      <c r="I311" s="605">
        <f>DSUM('1.3_Emisiones de proceso'!$E$17:$M$32,"emissions",'4.2_Resultados España'!AA$51:AA311)-SUM(I$52:I310)</f>
        <v>0</v>
      </c>
      <c r="J311" s="605"/>
      <c r="N311" s="165">
        <f>DSUM('2.2_Categoría 2 España'!$E$18:$J$40,"emissions",'4.2_Resultados España'!AA$51:AA311)-SUM(N$52:N310)</f>
        <v>0</v>
      </c>
      <c r="O311" s="165">
        <f>DSUM('2.2_Categoría 2 España'!$E$49:$K$69,"emissions",'4.2_Resultados España'!AA$51:AA311)-SUM(O$52:O310)</f>
        <v>0</v>
      </c>
      <c r="P311" s="165">
        <f>DSUM('2.2_Categoría 2 España'!$E$78:$J$98,"emissions",'4.2_Resultados España'!AA$51:AA311)-SUM(P$52:P310)</f>
        <v>0</v>
      </c>
      <c r="AA311" s="47" t="str">
        <f t="shared" si="16"/>
        <v>=</v>
      </c>
    </row>
    <row r="312" spans="1:1027" s="375" customFormat="1" x14ac:dyDescent="0.3">
      <c r="A312" s="373"/>
      <c r="B312" s="373"/>
      <c r="C312" s="442"/>
      <c r="D312" s="442"/>
      <c r="E312" s="443" t="str">
        <f>IF(Dades!C1102="","",Dades!C1102)</f>
        <v/>
      </c>
      <c r="F312" s="165">
        <f>(DSUM('1.1_Instalaciones fijas'!$E$14:$R$36,"emissions",'4.2_Resultados España'!AA$51:AA312)+DSUM('1.1_Instalaciones fijas'!$E$43:$L$58,"emissions",'4.2_Resultados España'!AA$51:AA312))-SUM(F$52:F311)</f>
        <v>0</v>
      </c>
      <c r="G312" s="165">
        <f>(DSUM('1.2_Vehículos y maquinaria'!$E$22:$S$44,"emissions",'4.2_Resultados España'!AA$51:AA312)+DSUM('1.2_Vehículos y maquinaria'!$E$50:$S$70,"emissions",'4.2_Resultados España'!AA$51:AA312)+DSUM('1.2_Vehículos y maquinaria'!$E$82:$S$92,"emissions",'4.2_Resultados España'!AA$51:AA312)+DSUM('1.2_Vehículos y maquinaria'!$E$99:$S$109,"emissions",'4.2_Resultados España'!AA$51:AA312))-SUM(G$52:G311)</f>
        <v>0</v>
      </c>
      <c r="H312" s="165">
        <f>(DSUM('1.4_Emisiones fugitivas'!$E$14:$O$36,"emissions",'4.2_Resultados España'!AA$51:AA312)+DSUM('1.4_Emisiones fugitivas'!$E$48:$N$58,"emissions",'4.2_Resultados España'!AA$51:AA312))-SUM(H$52:H311)</f>
        <v>0</v>
      </c>
      <c r="I312" s="605">
        <f>DSUM('1.3_Emisiones de proceso'!$E$17:$M$32,"emissions",'4.2_Resultados España'!AA$51:AA312)-SUM(I$52:I311)</f>
        <v>0</v>
      </c>
      <c r="J312" s="605"/>
      <c r="K312" s="444"/>
      <c r="L312" s="444"/>
      <c r="M312" s="444"/>
      <c r="N312" s="165">
        <f>DSUM('2.2_Categoría 2 España'!$E$18:$J$40,"emissions",'4.2_Resultados España'!AA$51:AA312)-SUM(N$52:N311)</f>
        <v>0</v>
      </c>
      <c r="O312" s="165">
        <f>DSUM('2.2_Categoría 2 España'!$E$49:$K$69,"emissions",'4.2_Resultados España'!AA$51:AA312)-SUM(O$52:O311)</f>
        <v>0</v>
      </c>
      <c r="P312" s="165">
        <f>DSUM('2.2_Categoría 2 España'!$E$78:$J$98,"emissions",'4.2_Resultados España'!AA$51:AA312)-SUM(P$52:P311)</f>
        <v>0</v>
      </c>
      <c r="Q312" s="442"/>
      <c r="R312" s="442"/>
      <c r="S312" s="442"/>
      <c r="T312" s="442"/>
      <c r="U312" s="442"/>
      <c r="V312" s="442"/>
      <c r="W312" s="442"/>
      <c r="X312" s="445"/>
      <c r="Y312" s="445"/>
      <c r="Z312" s="445"/>
      <c r="AA312" s="47" t="str">
        <f t="shared" si="16"/>
        <v>=</v>
      </c>
      <c r="AB312" s="445"/>
      <c r="AC312" s="445"/>
      <c r="AD312" s="445"/>
      <c r="AE312" s="445"/>
      <c r="AF312" s="445"/>
      <c r="AG312" s="445"/>
      <c r="AH312" s="445"/>
      <c r="AI312" s="442"/>
      <c r="AJ312" s="442"/>
      <c r="AK312" s="442"/>
      <c r="AL312" s="442"/>
      <c r="AM312" s="442"/>
      <c r="AN312" s="442"/>
      <c r="AO312" s="442"/>
      <c r="AP312" s="442"/>
      <c r="AQ312" s="442"/>
      <c r="AR312" s="442"/>
      <c r="AS312" s="442"/>
      <c r="AT312" s="442"/>
      <c r="AU312" s="442"/>
      <c r="AV312" s="442"/>
      <c r="AW312" s="442"/>
      <c r="AX312" s="442"/>
      <c r="AY312" s="442"/>
      <c r="AZ312" s="442"/>
      <c r="BA312" s="442"/>
      <c r="BB312" s="442"/>
      <c r="BC312" s="442"/>
      <c r="BD312" s="442"/>
      <c r="BE312" s="442"/>
      <c r="BF312" s="442"/>
      <c r="BG312" s="442"/>
      <c r="BH312" s="442"/>
      <c r="BI312" s="442"/>
      <c r="BJ312" s="442"/>
      <c r="BK312" s="442"/>
      <c r="BL312" s="442"/>
      <c r="BM312" s="442"/>
      <c r="BN312" s="442"/>
      <c r="BO312" s="442"/>
      <c r="BP312" s="442"/>
      <c r="BQ312" s="442"/>
      <c r="BR312" s="442"/>
      <c r="BS312" s="442"/>
      <c r="BT312" s="442"/>
      <c r="BU312" s="442"/>
      <c r="BV312" s="442"/>
      <c r="BW312" s="442"/>
      <c r="BX312" s="442"/>
      <c r="BY312" s="442"/>
      <c r="BZ312" s="442"/>
      <c r="CA312" s="442"/>
      <c r="CB312" s="442"/>
      <c r="CC312" s="442"/>
      <c r="CD312" s="442"/>
      <c r="CE312" s="442"/>
      <c r="CF312" s="442"/>
      <c r="CG312" s="442"/>
      <c r="CH312" s="442"/>
      <c r="CI312" s="442"/>
      <c r="CJ312" s="442"/>
      <c r="CK312" s="442"/>
      <c r="CL312" s="442"/>
      <c r="CM312" s="442"/>
      <c r="CN312" s="442"/>
      <c r="CO312" s="442"/>
      <c r="CP312" s="442"/>
      <c r="CQ312" s="442"/>
      <c r="CR312" s="442"/>
      <c r="CS312" s="442"/>
      <c r="CT312" s="442"/>
      <c r="CU312" s="442"/>
      <c r="CV312" s="442"/>
      <c r="CW312" s="442"/>
      <c r="CX312" s="442"/>
      <c r="CY312" s="442"/>
      <c r="CZ312" s="442"/>
      <c r="DA312" s="442"/>
      <c r="DB312" s="442"/>
      <c r="DC312" s="442"/>
      <c r="DD312" s="442"/>
      <c r="DE312" s="442"/>
      <c r="DF312" s="442"/>
      <c r="DG312" s="442"/>
      <c r="DH312" s="442"/>
      <c r="DI312" s="442"/>
      <c r="DJ312" s="442"/>
      <c r="DK312" s="442"/>
      <c r="DL312" s="442"/>
      <c r="DM312" s="442"/>
      <c r="DN312" s="442"/>
      <c r="DO312" s="442"/>
      <c r="DP312" s="442"/>
      <c r="DQ312" s="442"/>
      <c r="DR312" s="442"/>
      <c r="DS312" s="442"/>
      <c r="DT312" s="442"/>
      <c r="DU312" s="442"/>
      <c r="DV312" s="442"/>
      <c r="DW312" s="442"/>
      <c r="DX312" s="442"/>
      <c r="DY312" s="442"/>
      <c r="DZ312" s="442"/>
      <c r="EA312" s="442"/>
      <c r="EB312" s="442"/>
      <c r="EC312" s="442"/>
      <c r="ED312" s="442"/>
      <c r="EE312" s="442"/>
      <c r="EF312" s="442"/>
      <c r="EG312" s="442"/>
      <c r="EH312" s="442"/>
      <c r="EI312" s="442"/>
      <c r="EJ312" s="442"/>
      <c r="EK312" s="442"/>
      <c r="EL312" s="442"/>
      <c r="EM312" s="442"/>
      <c r="EN312" s="442"/>
      <c r="EO312" s="442"/>
      <c r="EP312" s="442"/>
      <c r="EQ312" s="442"/>
      <c r="ER312" s="442"/>
      <c r="ES312" s="442"/>
      <c r="ET312" s="442"/>
      <c r="EU312" s="442"/>
      <c r="EV312" s="442"/>
      <c r="EW312" s="442"/>
      <c r="EX312" s="442"/>
      <c r="EY312" s="442"/>
      <c r="EZ312" s="442"/>
      <c r="FA312" s="442"/>
      <c r="FB312" s="442"/>
      <c r="FC312" s="442"/>
      <c r="FD312" s="442"/>
      <c r="FE312" s="442"/>
      <c r="FF312" s="442"/>
      <c r="FG312" s="442"/>
      <c r="FH312" s="442"/>
      <c r="FI312" s="442"/>
      <c r="FJ312" s="442"/>
      <c r="FK312" s="442"/>
      <c r="FL312" s="442"/>
      <c r="FM312" s="442"/>
      <c r="FN312" s="442"/>
      <c r="FO312" s="442"/>
      <c r="FP312" s="442"/>
      <c r="FQ312" s="442"/>
      <c r="FR312" s="442"/>
      <c r="FS312" s="442"/>
      <c r="FT312" s="442"/>
      <c r="FU312" s="442"/>
      <c r="FV312" s="442"/>
      <c r="FW312" s="442"/>
      <c r="FX312" s="442"/>
      <c r="FY312" s="442"/>
      <c r="FZ312" s="442"/>
      <c r="GA312" s="442"/>
      <c r="GB312" s="442"/>
      <c r="GC312" s="442"/>
      <c r="GD312" s="442"/>
      <c r="GE312" s="442"/>
      <c r="GF312" s="442"/>
      <c r="GG312" s="442"/>
      <c r="GH312" s="442"/>
      <c r="GI312" s="442"/>
      <c r="GJ312" s="442"/>
      <c r="GK312" s="442"/>
      <c r="GL312" s="442"/>
      <c r="GM312" s="442"/>
      <c r="GN312" s="442"/>
      <c r="GO312" s="442"/>
      <c r="GP312" s="442"/>
      <c r="GQ312" s="442"/>
      <c r="GR312" s="442"/>
      <c r="GS312" s="442"/>
      <c r="GT312" s="442"/>
      <c r="GU312" s="442"/>
      <c r="GV312" s="442"/>
      <c r="GW312" s="442"/>
      <c r="GX312" s="442"/>
      <c r="GY312" s="442"/>
      <c r="GZ312" s="442"/>
      <c r="HA312" s="442"/>
      <c r="HB312" s="442"/>
      <c r="HC312" s="442"/>
      <c r="HD312" s="442"/>
      <c r="HE312" s="442"/>
      <c r="HF312" s="442"/>
      <c r="HG312" s="442"/>
      <c r="HH312" s="442"/>
      <c r="HI312" s="442"/>
      <c r="HJ312" s="442"/>
      <c r="HK312" s="442"/>
      <c r="HL312" s="442"/>
      <c r="HM312" s="442"/>
      <c r="HN312" s="442"/>
      <c r="HO312" s="442"/>
      <c r="HP312" s="442"/>
      <c r="HQ312" s="442"/>
      <c r="HR312" s="442"/>
      <c r="HS312" s="442"/>
      <c r="HT312" s="442"/>
      <c r="HU312" s="442"/>
      <c r="HV312" s="442"/>
      <c r="HW312" s="442"/>
      <c r="HX312" s="442"/>
      <c r="HY312" s="442"/>
      <c r="HZ312" s="442"/>
      <c r="IA312" s="442"/>
      <c r="IB312" s="442"/>
      <c r="IC312" s="442"/>
      <c r="ID312" s="442"/>
      <c r="IE312" s="442"/>
      <c r="IF312" s="442"/>
      <c r="IG312" s="442"/>
      <c r="IH312" s="442"/>
      <c r="II312" s="442"/>
      <c r="IJ312" s="442"/>
      <c r="IK312" s="442"/>
      <c r="IL312" s="442"/>
      <c r="IM312" s="442"/>
      <c r="IN312" s="442"/>
      <c r="IO312" s="442"/>
      <c r="IP312" s="442"/>
      <c r="IQ312" s="442"/>
      <c r="IR312" s="442"/>
      <c r="IS312" s="442"/>
      <c r="IT312" s="442"/>
      <c r="IU312" s="442"/>
      <c r="IV312" s="442"/>
      <c r="IW312" s="442"/>
      <c r="IX312" s="442"/>
      <c r="IY312" s="442"/>
      <c r="IZ312" s="442"/>
      <c r="JA312" s="442"/>
      <c r="JB312" s="442"/>
      <c r="JC312" s="442"/>
      <c r="JD312" s="442"/>
      <c r="JE312" s="442"/>
      <c r="JF312" s="442"/>
      <c r="JG312" s="442"/>
      <c r="JH312" s="442"/>
      <c r="JI312" s="442"/>
      <c r="JJ312" s="442"/>
      <c r="JK312" s="442"/>
      <c r="JL312" s="442"/>
      <c r="JM312" s="442"/>
      <c r="JN312" s="442"/>
      <c r="JO312" s="442"/>
      <c r="JP312" s="442"/>
      <c r="JQ312" s="442"/>
      <c r="JR312" s="442"/>
      <c r="JS312" s="442"/>
      <c r="JT312" s="442"/>
      <c r="JU312" s="442"/>
      <c r="JV312" s="442"/>
      <c r="JW312" s="442"/>
      <c r="JX312" s="442"/>
      <c r="JY312" s="442"/>
      <c r="JZ312" s="442"/>
      <c r="KA312" s="442"/>
      <c r="KB312" s="442"/>
      <c r="KC312" s="442"/>
      <c r="KD312" s="442"/>
      <c r="KE312" s="442"/>
      <c r="KF312" s="442"/>
      <c r="KG312" s="442"/>
      <c r="KH312" s="442"/>
      <c r="KI312" s="442"/>
      <c r="KJ312" s="442"/>
      <c r="KK312" s="442"/>
      <c r="KL312" s="442"/>
      <c r="KM312" s="442"/>
      <c r="KN312" s="442"/>
      <c r="KO312" s="442"/>
      <c r="KP312" s="442"/>
      <c r="KQ312" s="442"/>
      <c r="KR312" s="442"/>
      <c r="KS312" s="442"/>
      <c r="KT312" s="442"/>
      <c r="KU312" s="442"/>
      <c r="KV312" s="442"/>
      <c r="KW312" s="442"/>
      <c r="KX312" s="442"/>
      <c r="KY312" s="442"/>
      <c r="KZ312" s="442"/>
      <c r="LA312" s="442"/>
      <c r="LB312" s="442"/>
      <c r="LC312" s="442"/>
      <c r="LD312" s="442"/>
      <c r="LE312" s="442"/>
      <c r="LF312" s="442"/>
      <c r="LG312" s="442"/>
      <c r="LH312" s="442"/>
      <c r="LI312" s="442"/>
      <c r="LJ312" s="442"/>
      <c r="LK312" s="442"/>
      <c r="LL312" s="442"/>
      <c r="LM312" s="442"/>
      <c r="LN312" s="442"/>
      <c r="LO312" s="442"/>
      <c r="LP312" s="442"/>
      <c r="LQ312" s="442"/>
      <c r="LR312" s="442"/>
      <c r="LS312" s="442"/>
      <c r="LT312" s="442"/>
      <c r="LU312" s="442"/>
      <c r="LV312" s="442"/>
      <c r="LW312" s="442"/>
      <c r="LX312" s="442"/>
      <c r="LY312" s="442"/>
      <c r="LZ312" s="442"/>
      <c r="MA312" s="442"/>
      <c r="MB312" s="442"/>
      <c r="MC312" s="442"/>
      <c r="MD312" s="442"/>
      <c r="ME312" s="442"/>
      <c r="MF312" s="442"/>
      <c r="MG312" s="442"/>
      <c r="MH312" s="442"/>
      <c r="MI312" s="442"/>
      <c r="MJ312" s="442"/>
      <c r="MK312" s="442"/>
      <c r="ML312" s="442"/>
      <c r="MM312" s="442"/>
      <c r="MN312" s="442"/>
      <c r="MO312" s="442"/>
      <c r="MP312" s="442"/>
      <c r="MQ312" s="442"/>
      <c r="MR312" s="442"/>
      <c r="MS312" s="442"/>
      <c r="MT312" s="442"/>
      <c r="MU312" s="442"/>
      <c r="MV312" s="442"/>
      <c r="MW312" s="442"/>
      <c r="MX312" s="442"/>
      <c r="MY312" s="442"/>
      <c r="MZ312" s="442"/>
      <c r="NA312" s="442"/>
      <c r="NB312" s="442"/>
      <c r="NC312" s="442"/>
      <c r="ND312" s="442"/>
      <c r="NE312" s="442"/>
      <c r="NF312" s="442"/>
      <c r="NG312" s="442"/>
      <c r="NH312" s="442"/>
      <c r="NI312" s="442"/>
      <c r="NJ312" s="442"/>
      <c r="NK312" s="442"/>
      <c r="NL312" s="442"/>
      <c r="NM312" s="442"/>
      <c r="NN312" s="442"/>
      <c r="NO312" s="442"/>
      <c r="NP312" s="442"/>
      <c r="NQ312" s="442"/>
      <c r="NR312" s="442"/>
      <c r="NS312" s="442"/>
      <c r="NT312" s="442"/>
      <c r="NU312" s="442"/>
      <c r="NV312" s="442"/>
      <c r="NW312" s="442"/>
      <c r="NX312" s="442"/>
      <c r="NY312" s="442"/>
      <c r="NZ312" s="442"/>
      <c r="OA312" s="442"/>
      <c r="OB312" s="442"/>
      <c r="OC312" s="442"/>
      <c r="OD312" s="442"/>
      <c r="OE312" s="442"/>
      <c r="OF312" s="442"/>
      <c r="OG312" s="442"/>
      <c r="OH312" s="442"/>
      <c r="OI312" s="442"/>
      <c r="OJ312" s="442"/>
      <c r="OK312" s="442"/>
      <c r="OL312" s="442"/>
      <c r="OM312" s="442"/>
      <c r="ON312" s="442"/>
      <c r="OO312" s="442"/>
      <c r="OP312" s="442"/>
      <c r="OQ312" s="442"/>
      <c r="OR312" s="442"/>
      <c r="OS312" s="442"/>
      <c r="OT312" s="442"/>
      <c r="OU312" s="442"/>
      <c r="OV312" s="442"/>
      <c r="OW312" s="442"/>
      <c r="OX312" s="442"/>
      <c r="OY312" s="442"/>
      <c r="OZ312" s="442"/>
      <c r="PA312" s="442"/>
      <c r="PB312" s="442"/>
      <c r="PC312" s="442"/>
      <c r="PD312" s="442"/>
      <c r="PE312" s="442"/>
      <c r="PF312" s="442"/>
      <c r="PG312" s="442"/>
      <c r="PH312" s="442"/>
      <c r="PI312" s="442"/>
      <c r="PJ312" s="442"/>
      <c r="PK312" s="442"/>
      <c r="PL312" s="442"/>
      <c r="PM312" s="442"/>
      <c r="PN312" s="442"/>
      <c r="PO312" s="442"/>
      <c r="PP312" s="442"/>
      <c r="PQ312" s="442"/>
      <c r="PR312" s="442"/>
      <c r="PS312" s="442"/>
      <c r="PT312" s="442"/>
      <c r="PU312" s="442"/>
      <c r="PV312" s="442"/>
      <c r="PW312" s="442"/>
      <c r="PX312" s="442"/>
      <c r="PY312" s="442"/>
      <c r="PZ312" s="442"/>
      <c r="QA312" s="442"/>
      <c r="QB312" s="442"/>
      <c r="QC312" s="442"/>
      <c r="QD312" s="442"/>
      <c r="QE312" s="442"/>
      <c r="QF312" s="442"/>
      <c r="QG312" s="442"/>
      <c r="QH312" s="442"/>
      <c r="QI312" s="442"/>
      <c r="QJ312" s="442"/>
      <c r="QK312" s="442"/>
      <c r="QL312" s="442"/>
      <c r="QM312" s="442"/>
      <c r="QN312" s="442"/>
      <c r="QO312" s="442"/>
      <c r="QP312" s="442"/>
      <c r="QQ312" s="442"/>
      <c r="QR312" s="442"/>
      <c r="QS312" s="442"/>
      <c r="QT312" s="442"/>
      <c r="QU312" s="442"/>
      <c r="QV312" s="442"/>
      <c r="QW312" s="442"/>
      <c r="QX312" s="442"/>
      <c r="QY312" s="442"/>
      <c r="QZ312" s="442"/>
      <c r="RA312" s="442"/>
      <c r="RB312" s="442"/>
      <c r="RC312" s="442"/>
      <c r="RD312" s="442"/>
      <c r="RE312" s="442"/>
      <c r="RF312" s="442"/>
      <c r="RG312" s="442"/>
      <c r="RH312" s="442"/>
      <c r="RI312" s="442"/>
      <c r="RJ312" s="442"/>
      <c r="RK312" s="442"/>
      <c r="RL312" s="442"/>
      <c r="RM312" s="442"/>
      <c r="RN312" s="442"/>
      <c r="RO312" s="442"/>
      <c r="RP312" s="442"/>
      <c r="RQ312" s="442"/>
      <c r="RR312" s="442"/>
      <c r="RS312" s="442"/>
      <c r="RT312" s="442"/>
      <c r="RU312" s="442"/>
      <c r="RV312" s="442"/>
      <c r="RW312" s="442"/>
      <c r="RX312" s="442"/>
      <c r="RY312" s="442"/>
      <c r="RZ312" s="442"/>
      <c r="SA312" s="442"/>
      <c r="SB312" s="442"/>
      <c r="SC312" s="442"/>
      <c r="SD312" s="442"/>
      <c r="SE312" s="442"/>
      <c r="SF312" s="442"/>
      <c r="SG312" s="442"/>
      <c r="SH312" s="442"/>
      <c r="SI312" s="442"/>
      <c r="SJ312" s="442"/>
      <c r="SK312" s="442"/>
      <c r="SL312" s="442"/>
      <c r="SM312" s="442"/>
      <c r="SN312" s="442"/>
      <c r="SO312" s="442"/>
      <c r="SP312" s="442"/>
      <c r="SQ312" s="442"/>
      <c r="SR312" s="442"/>
      <c r="SS312" s="442"/>
      <c r="ST312" s="442"/>
      <c r="SU312" s="442"/>
      <c r="SV312" s="442"/>
      <c r="SW312" s="442"/>
      <c r="SX312" s="442"/>
      <c r="SY312" s="442"/>
      <c r="SZ312" s="442"/>
      <c r="TA312" s="442"/>
      <c r="TB312" s="442"/>
      <c r="TC312" s="442"/>
      <c r="TD312" s="442"/>
      <c r="TE312" s="442"/>
      <c r="TF312" s="442"/>
      <c r="TG312" s="442"/>
      <c r="TH312" s="442"/>
      <c r="TI312" s="442"/>
      <c r="TJ312" s="442"/>
      <c r="TK312" s="442"/>
      <c r="TL312" s="442"/>
      <c r="TM312" s="442"/>
      <c r="TN312" s="442"/>
      <c r="TO312" s="442"/>
      <c r="TP312" s="442"/>
      <c r="TQ312" s="442"/>
      <c r="TR312" s="442"/>
      <c r="TS312" s="442"/>
      <c r="TT312" s="442"/>
      <c r="TU312" s="442"/>
      <c r="TV312" s="442"/>
      <c r="TW312" s="442"/>
      <c r="TX312" s="442"/>
      <c r="TY312" s="442"/>
      <c r="TZ312" s="442"/>
      <c r="UA312" s="442"/>
      <c r="UB312" s="442"/>
      <c r="UC312" s="442"/>
      <c r="UD312" s="442"/>
      <c r="UE312" s="442"/>
      <c r="UF312" s="442"/>
      <c r="UG312" s="442"/>
      <c r="UH312" s="442"/>
      <c r="UI312" s="442"/>
      <c r="UJ312" s="442"/>
      <c r="UK312" s="442"/>
      <c r="UL312" s="442"/>
      <c r="UM312" s="442"/>
      <c r="UN312" s="442"/>
      <c r="UO312" s="442"/>
      <c r="UP312" s="442"/>
      <c r="UQ312" s="442"/>
      <c r="UR312" s="442"/>
      <c r="US312" s="442"/>
      <c r="UT312" s="442"/>
      <c r="UU312" s="442"/>
      <c r="UV312" s="442"/>
      <c r="UW312" s="442"/>
      <c r="UX312" s="442"/>
      <c r="UY312" s="442"/>
      <c r="UZ312" s="442"/>
      <c r="VA312" s="442"/>
      <c r="VB312" s="442"/>
      <c r="VC312" s="442"/>
      <c r="VD312" s="442"/>
      <c r="VE312" s="442"/>
      <c r="VF312" s="442"/>
      <c r="VG312" s="442"/>
      <c r="VH312" s="442"/>
      <c r="VI312" s="442"/>
      <c r="VJ312" s="442"/>
      <c r="VK312" s="442"/>
      <c r="VL312" s="442"/>
      <c r="VM312" s="442"/>
      <c r="VN312" s="442"/>
      <c r="VO312" s="442"/>
      <c r="VP312" s="442"/>
      <c r="VQ312" s="442"/>
      <c r="VR312" s="442"/>
      <c r="VS312" s="442"/>
      <c r="VT312" s="442"/>
      <c r="VU312" s="442"/>
      <c r="VV312" s="442"/>
      <c r="VW312" s="442"/>
      <c r="VX312" s="442"/>
      <c r="VY312" s="442"/>
      <c r="VZ312" s="442"/>
      <c r="WA312" s="442"/>
      <c r="WB312" s="442"/>
      <c r="WC312" s="442"/>
      <c r="WD312" s="442"/>
      <c r="WE312" s="442"/>
      <c r="WF312" s="442"/>
      <c r="WG312" s="442"/>
      <c r="WH312" s="442"/>
      <c r="WI312" s="442"/>
      <c r="WJ312" s="442"/>
      <c r="WK312" s="442"/>
      <c r="WL312" s="442"/>
      <c r="WM312" s="442"/>
      <c r="WN312" s="442"/>
      <c r="WO312" s="442"/>
      <c r="WP312" s="442"/>
      <c r="WQ312" s="442"/>
      <c r="WR312" s="442"/>
      <c r="WS312" s="442"/>
      <c r="WT312" s="442"/>
      <c r="WU312" s="442"/>
      <c r="WV312" s="442"/>
      <c r="WW312" s="442"/>
      <c r="WX312" s="442"/>
      <c r="WY312" s="442"/>
      <c r="WZ312" s="442"/>
      <c r="XA312" s="442"/>
      <c r="XB312" s="442"/>
      <c r="XC312" s="442"/>
      <c r="XD312" s="442"/>
      <c r="XE312" s="442"/>
      <c r="XF312" s="442"/>
      <c r="XG312" s="442"/>
      <c r="XH312" s="442"/>
      <c r="XI312" s="442"/>
      <c r="XJ312" s="442"/>
      <c r="XK312" s="442"/>
      <c r="XL312" s="442"/>
      <c r="XM312" s="442"/>
      <c r="XN312" s="442"/>
      <c r="XO312" s="442"/>
      <c r="XP312" s="442"/>
      <c r="XQ312" s="442"/>
      <c r="XR312" s="442"/>
      <c r="XS312" s="442"/>
      <c r="XT312" s="442"/>
      <c r="XU312" s="442"/>
      <c r="XV312" s="442"/>
      <c r="XW312" s="442"/>
      <c r="XX312" s="442"/>
      <c r="XY312" s="442"/>
      <c r="XZ312" s="442"/>
      <c r="YA312" s="442"/>
      <c r="YB312" s="442"/>
      <c r="YC312" s="442"/>
      <c r="YD312" s="442"/>
      <c r="YE312" s="442"/>
      <c r="YF312" s="442"/>
      <c r="YG312" s="442"/>
      <c r="YH312" s="442"/>
      <c r="YI312" s="442"/>
      <c r="YJ312" s="442"/>
      <c r="YK312" s="442"/>
      <c r="YL312" s="442"/>
      <c r="YM312" s="442"/>
      <c r="YN312" s="442"/>
      <c r="YO312" s="442"/>
      <c r="YP312" s="442"/>
      <c r="YQ312" s="442"/>
      <c r="YR312" s="442"/>
      <c r="YS312" s="442"/>
      <c r="YT312" s="442"/>
      <c r="YU312" s="442"/>
      <c r="YV312" s="442"/>
      <c r="YW312" s="442"/>
      <c r="YX312" s="442"/>
      <c r="YY312" s="442"/>
      <c r="YZ312" s="442"/>
      <c r="ZA312" s="442"/>
      <c r="ZB312" s="442"/>
      <c r="ZC312" s="442"/>
      <c r="ZD312" s="442"/>
      <c r="ZE312" s="442"/>
      <c r="ZF312" s="442"/>
      <c r="ZG312" s="442"/>
      <c r="ZH312" s="442"/>
      <c r="ZI312" s="442"/>
      <c r="ZJ312" s="442"/>
      <c r="ZK312" s="442"/>
      <c r="ZL312" s="442"/>
      <c r="ZM312" s="442"/>
      <c r="ZN312" s="442"/>
      <c r="ZO312" s="442"/>
      <c r="ZP312" s="442"/>
      <c r="ZQ312" s="442"/>
      <c r="ZR312" s="442"/>
      <c r="ZS312" s="442"/>
      <c r="ZT312" s="442"/>
      <c r="ZU312" s="442"/>
      <c r="ZV312" s="442"/>
      <c r="ZW312" s="442"/>
      <c r="ZX312" s="442"/>
      <c r="ZY312" s="442"/>
      <c r="ZZ312" s="442"/>
      <c r="AAA312" s="442"/>
      <c r="AAB312" s="442"/>
      <c r="AAC312" s="442"/>
      <c r="AAD312" s="442"/>
      <c r="AAE312" s="442"/>
      <c r="AAF312" s="442"/>
      <c r="AAG312" s="442"/>
      <c r="AAH312" s="442"/>
      <c r="AAI312" s="442"/>
      <c r="AAJ312" s="442"/>
      <c r="AAK312" s="442"/>
      <c r="AAL312" s="442"/>
      <c r="AAM312" s="442"/>
      <c r="AAN312" s="442"/>
      <c r="AAO312" s="442"/>
      <c r="AAP312" s="442"/>
      <c r="AAQ312" s="442"/>
      <c r="AAR312" s="442"/>
      <c r="AAS312" s="442"/>
      <c r="AAT312" s="442"/>
      <c r="AAU312" s="442"/>
      <c r="AAV312" s="442"/>
      <c r="AAW312" s="442"/>
      <c r="AAX312" s="442"/>
      <c r="AAY312" s="442"/>
      <c r="AAZ312" s="442"/>
      <c r="ABA312" s="442"/>
      <c r="ABB312" s="442"/>
      <c r="ABC312" s="442"/>
      <c r="ABD312" s="442"/>
      <c r="ABE312" s="442"/>
      <c r="ABF312" s="442"/>
      <c r="ABG312" s="442"/>
      <c r="ABH312" s="442"/>
      <c r="ABI312" s="442"/>
      <c r="ABJ312" s="442"/>
      <c r="ABK312" s="442"/>
      <c r="ABL312" s="442"/>
      <c r="ABM312" s="442"/>
      <c r="ABN312" s="442"/>
      <c r="ABO312" s="442"/>
      <c r="ABP312" s="442"/>
      <c r="ABQ312" s="442"/>
      <c r="ABR312" s="442"/>
      <c r="ABS312" s="442"/>
      <c r="ABT312" s="442"/>
      <c r="ABU312" s="442"/>
      <c r="ABV312" s="442"/>
      <c r="ABW312" s="442"/>
      <c r="ABX312" s="442"/>
      <c r="ABY312" s="442"/>
      <c r="ABZ312" s="442"/>
      <c r="ACA312" s="442"/>
      <c r="ACB312" s="442"/>
      <c r="ACC312" s="442"/>
      <c r="ACD312" s="442"/>
      <c r="ACE312" s="442"/>
      <c r="ACF312" s="442"/>
      <c r="ACG312" s="442"/>
      <c r="ACH312" s="442"/>
      <c r="ACI312" s="442"/>
      <c r="ACJ312" s="442"/>
      <c r="ACK312" s="442"/>
      <c r="ACL312" s="442"/>
      <c r="ACM312" s="442"/>
      <c r="ACN312" s="442"/>
      <c r="ACO312" s="442"/>
      <c r="ACP312" s="442"/>
      <c r="ACQ312" s="442"/>
      <c r="ACR312" s="442"/>
      <c r="ACS312" s="442"/>
      <c r="ACT312" s="442"/>
      <c r="ACU312" s="442"/>
      <c r="ACV312" s="442"/>
      <c r="ACW312" s="442"/>
      <c r="ACX312" s="442"/>
      <c r="ACY312" s="442"/>
      <c r="ACZ312" s="442"/>
      <c r="ADA312" s="442"/>
      <c r="ADB312" s="442"/>
      <c r="ADC312" s="442"/>
      <c r="ADD312" s="442"/>
      <c r="ADE312" s="442"/>
      <c r="ADF312" s="442"/>
      <c r="ADG312" s="442"/>
      <c r="ADH312" s="442"/>
      <c r="ADI312" s="442"/>
      <c r="ADJ312" s="442"/>
      <c r="ADK312" s="442"/>
      <c r="ADL312" s="442"/>
      <c r="ADM312" s="442"/>
      <c r="ADN312" s="442"/>
      <c r="ADO312" s="442"/>
      <c r="ADP312" s="442"/>
      <c r="ADQ312" s="442"/>
      <c r="ADR312" s="442"/>
      <c r="ADS312" s="442"/>
      <c r="ADT312" s="442"/>
      <c r="ADU312" s="442"/>
      <c r="ADV312" s="442"/>
      <c r="ADW312" s="442"/>
      <c r="ADX312" s="442"/>
      <c r="ADY312" s="442"/>
      <c r="ADZ312" s="442"/>
      <c r="AEA312" s="442"/>
      <c r="AEB312" s="442"/>
      <c r="AEC312" s="442"/>
      <c r="AED312" s="442"/>
      <c r="AEE312" s="442"/>
      <c r="AEF312" s="442"/>
      <c r="AEG312" s="442"/>
      <c r="AEH312" s="442"/>
      <c r="AEI312" s="442"/>
      <c r="AEJ312" s="442"/>
      <c r="AEK312" s="442"/>
      <c r="AEL312" s="442"/>
      <c r="AEM312" s="442"/>
      <c r="AEN312" s="442"/>
      <c r="AEO312" s="442"/>
      <c r="AEP312" s="442"/>
      <c r="AEQ312" s="442"/>
      <c r="AER312" s="442"/>
      <c r="AES312" s="442"/>
      <c r="AET312" s="442"/>
      <c r="AEU312" s="442"/>
      <c r="AEV312" s="442"/>
      <c r="AEW312" s="442"/>
      <c r="AEX312" s="442"/>
      <c r="AEY312" s="442"/>
      <c r="AEZ312" s="442"/>
      <c r="AFA312" s="442"/>
      <c r="AFB312" s="442"/>
      <c r="AFC312" s="442"/>
      <c r="AFD312" s="442"/>
      <c r="AFE312" s="442"/>
      <c r="AFF312" s="442"/>
      <c r="AFG312" s="442"/>
      <c r="AFH312" s="442"/>
      <c r="AFI312" s="442"/>
      <c r="AFJ312" s="442"/>
      <c r="AFK312" s="442"/>
      <c r="AFL312" s="442"/>
      <c r="AFM312" s="442"/>
      <c r="AFN312" s="442"/>
      <c r="AFO312" s="442"/>
      <c r="AFP312" s="442"/>
      <c r="AFQ312" s="442"/>
      <c r="AFR312" s="442"/>
      <c r="AFS312" s="442"/>
      <c r="AFT312" s="442"/>
      <c r="AFU312" s="442"/>
      <c r="AFV312" s="442"/>
      <c r="AFW312" s="442"/>
      <c r="AFX312" s="442"/>
      <c r="AFY312" s="442"/>
      <c r="AFZ312" s="442"/>
      <c r="AGA312" s="442"/>
      <c r="AGB312" s="442"/>
      <c r="AGC312" s="442"/>
      <c r="AGD312" s="442"/>
      <c r="AGE312" s="442"/>
      <c r="AGF312" s="442"/>
      <c r="AGG312" s="442"/>
      <c r="AGH312" s="442"/>
      <c r="AGI312" s="442"/>
      <c r="AGJ312" s="442"/>
      <c r="AGK312" s="442"/>
      <c r="AGL312" s="442"/>
      <c r="AGM312" s="442"/>
      <c r="AGN312" s="442"/>
      <c r="AGO312" s="442"/>
      <c r="AGP312" s="442"/>
      <c r="AGQ312" s="442"/>
      <c r="AGR312" s="442"/>
      <c r="AGS312" s="442"/>
      <c r="AGT312" s="442"/>
      <c r="AGU312" s="442"/>
      <c r="AGV312" s="442"/>
      <c r="AGW312" s="442"/>
      <c r="AGX312" s="442"/>
      <c r="AGY312" s="442"/>
      <c r="AGZ312" s="442"/>
      <c r="AHA312" s="442"/>
      <c r="AHB312" s="442"/>
      <c r="AHC312" s="442"/>
      <c r="AHD312" s="442"/>
      <c r="AHE312" s="442"/>
      <c r="AHF312" s="442"/>
      <c r="AHG312" s="442"/>
      <c r="AHH312" s="442"/>
      <c r="AHI312" s="442"/>
      <c r="AHJ312" s="442"/>
      <c r="AHK312" s="442"/>
      <c r="AHL312" s="442"/>
      <c r="AHM312" s="442"/>
      <c r="AHN312" s="442"/>
      <c r="AHO312" s="442"/>
      <c r="AHP312" s="442"/>
      <c r="AHQ312" s="442"/>
      <c r="AHR312" s="442"/>
      <c r="AHS312" s="442"/>
      <c r="AHT312" s="442"/>
      <c r="AHU312" s="442"/>
      <c r="AHV312" s="442"/>
      <c r="AHW312" s="442"/>
      <c r="AHX312" s="442"/>
      <c r="AHY312" s="442"/>
      <c r="AHZ312" s="442"/>
      <c r="AIA312" s="442"/>
      <c r="AIB312" s="442"/>
      <c r="AIC312" s="442"/>
      <c r="AID312" s="442"/>
      <c r="AIE312" s="442"/>
      <c r="AIF312" s="442"/>
      <c r="AIG312" s="442"/>
      <c r="AIH312" s="442"/>
      <c r="AII312" s="442"/>
      <c r="AIJ312" s="442"/>
      <c r="AIK312" s="442"/>
      <c r="AIL312" s="442"/>
      <c r="AIM312" s="442"/>
      <c r="AIN312" s="442"/>
      <c r="AIO312" s="442"/>
      <c r="AIP312" s="442"/>
      <c r="AIQ312" s="442"/>
      <c r="AIR312" s="442"/>
      <c r="AIS312" s="442"/>
      <c r="AIT312" s="442"/>
      <c r="AIU312" s="442"/>
      <c r="AIV312" s="442"/>
      <c r="AIW312" s="442"/>
      <c r="AIX312" s="442"/>
      <c r="AIY312" s="442"/>
      <c r="AIZ312" s="442"/>
      <c r="AJA312" s="442"/>
      <c r="AJB312" s="442"/>
      <c r="AJC312" s="442"/>
      <c r="AJD312" s="442"/>
      <c r="AJE312" s="442"/>
      <c r="AJF312" s="442"/>
      <c r="AJG312" s="442"/>
      <c r="AJH312" s="442"/>
      <c r="AJI312" s="442"/>
      <c r="AJJ312" s="442"/>
      <c r="AJK312" s="442"/>
      <c r="AJL312" s="442"/>
      <c r="AJM312" s="442"/>
      <c r="AJN312" s="442"/>
      <c r="AJO312" s="442"/>
      <c r="AJP312" s="442"/>
      <c r="AJQ312" s="442"/>
      <c r="AJR312" s="442"/>
      <c r="AJS312" s="442"/>
      <c r="AJT312" s="442"/>
      <c r="AJU312" s="442"/>
      <c r="AJV312" s="442"/>
      <c r="AJW312" s="442"/>
      <c r="AJX312" s="442"/>
      <c r="AJY312" s="442"/>
      <c r="AJZ312" s="442"/>
      <c r="AKA312" s="442"/>
      <c r="AKB312" s="442"/>
      <c r="AKC312" s="442"/>
      <c r="AKD312" s="442"/>
      <c r="AKE312" s="442"/>
      <c r="AKF312" s="442"/>
      <c r="AKG312" s="442"/>
      <c r="AKH312" s="442"/>
      <c r="AKI312" s="442"/>
      <c r="AKJ312" s="442"/>
      <c r="AKK312" s="442"/>
      <c r="AKL312" s="442"/>
      <c r="AKM312" s="442"/>
      <c r="AKN312" s="442"/>
      <c r="AKO312" s="442"/>
      <c r="AKP312" s="442"/>
      <c r="AKQ312" s="442"/>
      <c r="AKR312" s="442"/>
      <c r="AKS312" s="442"/>
      <c r="AKT312" s="442"/>
      <c r="AKU312" s="442"/>
      <c r="AKV312" s="442"/>
      <c r="AKW312" s="442"/>
      <c r="AKX312" s="442"/>
      <c r="AKY312" s="442"/>
      <c r="AKZ312" s="442"/>
      <c r="ALA312" s="442"/>
      <c r="ALB312" s="442"/>
      <c r="ALC312" s="442"/>
      <c r="ALD312" s="442"/>
      <c r="ALE312" s="442"/>
      <c r="ALF312" s="442"/>
      <c r="ALG312" s="442"/>
      <c r="ALH312" s="442"/>
      <c r="ALI312" s="442"/>
      <c r="ALJ312" s="442"/>
      <c r="ALK312" s="442"/>
      <c r="ALL312" s="442"/>
      <c r="ALM312" s="442"/>
      <c r="ALN312" s="442"/>
      <c r="ALO312" s="442"/>
      <c r="ALP312" s="442"/>
      <c r="ALQ312" s="442"/>
      <c r="ALR312" s="442"/>
      <c r="ALS312" s="442"/>
      <c r="ALT312" s="442"/>
      <c r="ALU312" s="442"/>
      <c r="ALV312" s="442"/>
      <c r="ALW312" s="442"/>
      <c r="ALX312" s="442"/>
      <c r="ALY312" s="442"/>
      <c r="ALZ312" s="442"/>
      <c r="AMA312" s="442"/>
      <c r="AMB312" s="442"/>
      <c r="AMC312" s="442"/>
      <c r="AMD312" s="442"/>
      <c r="AME312" s="442"/>
      <c r="AMF312" s="442"/>
      <c r="AMG312" s="442"/>
      <c r="AMH312" s="442"/>
      <c r="AMI312" s="442"/>
      <c r="AMJ312" s="442"/>
      <c r="AMK312" s="442"/>
      <c r="AML312" s="442"/>
      <c r="AMM312" s="442"/>
    </row>
  </sheetData>
  <sheetProtection sheet="1" objects="1" scenarios="1"/>
  <mergeCells count="1091">
    <mergeCell ref="E27:G27"/>
    <mergeCell ref="H27:I27"/>
    <mergeCell ref="J27:L27"/>
    <mergeCell ref="D7:V7"/>
    <mergeCell ref="E8:M9"/>
    <mergeCell ref="E10:F10"/>
    <mergeCell ref="H12:I12"/>
    <mergeCell ref="J12:L12"/>
    <mergeCell ref="E13:G13"/>
    <mergeCell ref="C1:W1"/>
    <mergeCell ref="E3:F3"/>
    <mergeCell ref="G3:P3"/>
    <mergeCell ref="Q3:R3"/>
    <mergeCell ref="S3:U3"/>
    <mergeCell ref="E5:F5"/>
    <mergeCell ref="G5:U5"/>
    <mergeCell ref="E18:N18"/>
    <mergeCell ref="H20:I20"/>
    <mergeCell ref="J20:L20"/>
    <mergeCell ref="A14:A15"/>
    <mergeCell ref="E14:G14"/>
    <mergeCell ref="H14:I14"/>
    <mergeCell ref="J14:L14"/>
    <mergeCell ref="E16:G16"/>
    <mergeCell ref="H16:I16"/>
    <mergeCell ref="J16:L16"/>
    <mergeCell ref="H13:I13"/>
    <mergeCell ref="J13:L13"/>
    <mergeCell ref="F25:G25"/>
    <mergeCell ref="H25:I25"/>
    <mergeCell ref="J25:L25"/>
    <mergeCell ref="F26:G26"/>
    <mergeCell ref="H26:I26"/>
    <mergeCell ref="J26:L26"/>
    <mergeCell ref="F23:G23"/>
    <mergeCell ref="H23:I23"/>
    <mergeCell ref="J23:L23"/>
    <mergeCell ref="F24:G24"/>
    <mergeCell ref="H24:I24"/>
    <mergeCell ref="J24:L24"/>
    <mergeCell ref="E21:E26"/>
    <mergeCell ref="F21:G21"/>
    <mergeCell ref="H21:I21"/>
    <mergeCell ref="J21:L21"/>
    <mergeCell ref="F22:G22"/>
    <mergeCell ref="H22:I22"/>
    <mergeCell ref="J22:L22"/>
    <mergeCell ref="E34:G34"/>
    <mergeCell ref="H34:I34"/>
    <mergeCell ref="J34:L34"/>
    <mergeCell ref="E35:K35"/>
    <mergeCell ref="D37:V37"/>
    <mergeCell ref="F31:G31"/>
    <mergeCell ref="H31:I31"/>
    <mergeCell ref="J31:L31"/>
    <mergeCell ref="E32:G32"/>
    <mergeCell ref="H32:I32"/>
    <mergeCell ref="J32:L32"/>
    <mergeCell ref="E29:E31"/>
    <mergeCell ref="F29:G29"/>
    <mergeCell ref="H29:I29"/>
    <mergeCell ref="J29:L29"/>
    <mergeCell ref="F30:G30"/>
    <mergeCell ref="H30:I30"/>
    <mergeCell ref="J30:L30"/>
    <mergeCell ref="E40:F40"/>
    <mergeCell ref="I40:J40"/>
    <mergeCell ref="I41:J41"/>
    <mergeCell ref="I54:J54"/>
    <mergeCell ref="K54:M54"/>
    <mergeCell ref="Q54:R54"/>
    <mergeCell ref="S54:U54"/>
    <mergeCell ref="I55:J55"/>
    <mergeCell ref="K55:M55"/>
    <mergeCell ref="Q55:R55"/>
    <mergeCell ref="S55:U55"/>
    <mergeCell ref="I52:J52"/>
    <mergeCell ref="K52:M52"/>
    <mergeCell ref="Q52:R52"/>
    <mergeCell ref="S52:U52"/>
    <mergeCell ref="I53:J53"/>
    <mergeCell ref="K53:M53"/>
    <mergeCell ref="Q53:R53"/>
    <mergeCell ref="S53:U53"/>
    <mergeCell ref="D48:V48"/>
    <mergeCell ref="I51:J51"/>
    <mergeCell ref="K51:M51"/>
    <mergeCell ref="Q51:R51"/>
    <mergeCell ref="S51:U51"/>
    <mergeCell ref="E42:F42"/>
    <mergeCell ref="I42:J42"/>
    <mergeCell ref="I43:J43"/>
    <mergeCell ref="E44:F44"/>
    <mergeCell ref="I44:J44"/>
    <mergeCell ref="I45:J45"/>
    <mergeCell ref="I58:J58"/>
    <mergeCell ref="K58:M58"/>
    <mergeCell ref="Q58:R58"/>
    <mergeCell ref="S58:U58"/>
    <mergeCell ref="I59:J59"/>
    <mergeCell ref="K59:M59"/>
    <mergeCell ref="Q59:R59"/>
    <mergeCell ref="S59:U59"/>
    <mergeCell ref="I56:J56"/>
    <mergeCell ref="K56:M56"/>
    <mergeCell ref="Q56:R56"/>
    <mergeCell ref="S56:U56"/>
    <mergeCell ref="I57:J57"/>
    <mergeCell ref="K57:M57"/>
    <mergeCell ref="Q57:R57"/>
    <mergeCell ref="S57:U57"/>
    <mergeCell ref="I39:J39"/>
    <mergeCell ref="I64:J64"/>
    <mergeCell ref="K64:M64"/>
    <mergeCell ref="Q64:R64"/>
    <mergeCell ref="S64:U64"/>
    <mergeCell ref="I65:J65"/>
    <mergeCell ref="K65:M65"/>
    <mergeCell ref="Q65:R65"/>
    <mergeCell ref="S65:U65"/>
    <mergeCell ref="I62:J62"/>
    <mergeCell ref="K62:M62"/>
    <mergeCell ref="Q62:R62"/>
    <mergeCell ref="S62:U62"/>
    <mergeCell ref="I63:J63"/>
    <mergeCell ref="K63:M63"/>
    <mergeCell ref="Q63:R63"/>
    <mergeCell ref="S63:U63"/>
    <mergeCell ref="I60:J60"/>
    <mergeCell ref="K60:M60"/>
    <mergeCell ref="Q60:R60"/>
    <mergeCell ref="S60:U60"/>
    <mergeCell ref="I61:J61"/>
    <mergeCell ref="K61:M61"/>
    <mergeCell ref="Q61:R61"/>
    <mergeCell ref="S61:U61"/>
    <mergeCell ref="I70:J70"/>
    <mergeCell ref="K70:M70"/>
    <mergeCell ref="Q70:R70"/>
    <mergeCell ref="S70:U70"/>
    <mergeCell ref="I71:J71"/>
    <mergeCell ref="K71:M71"/>
    <mergeCell ref="Q71:R71"/>
    <mergeCell ref="S71:U71"/>
    <mergeCell ref="I68:J68"/>
    <mergeCell ref="K68:M68"/>
    <mergeCell ref="Q68:R68"/>
    <mergeCell ref="S68:U68"/>
    <mergeCell ref="I69:J69"/>
    <mergeCell ref="K69:M69"/>
    <mergeCell ref="Q69:R69"/>
    <mergeCell ref="S69:U69"/>
    <mergeCell ref="I66:J66"/>
    <mergeCell ref="K66:M66"/>
    <mergeCell ref="Q66:R66"/>
    <mergeCell ref="S66:U66"/>
    <mergeCell ref="I67:J67"/>
    <mergeCell ref="K67:M67"/>
    <mergeCell ref="Q67:R67"/>
    <mergeCell ref="S67:U67"/>
    <mergeCell ref="I76:J76"/>
    <mergeCell ref="K76:M76"/>
    <mergeCell ref="Q76:R76"/>
    <mergeCell ref="S76:U76"/>
    <mergeCell ref="I77:J77"/>
    <mergeCell ref="K77:M77"/>
    <mergeCell ref="Q77:R77"/>
    <mergeCell ref="S77:U77"/>
    <mergeCell ref="I74:J74"/>
    <mergeCell ref="K74:M74"/>
    <mergeCell ref="Q74:R74"/>
    <mergeCell ref="S74:U74"/>
    <mergeCell ref="I75:J75"/>
    <mergeCell ref="K75:M75"/>
    <mergeCell ref="Q75:R75"/>
    <mergeCell ref="S75:U75"/>
    <mergeCell ref="I72:J72"/>
    <mergeCell ref="K72:M72"/>
    <mergeCell ref="Q72:R72"/>
    <mergeCell ref="S72:U72"/>
    <mergeCell ref="I73:J73"/>
    <mergeCell ref="K73:M73"/>
    <mergeCell ref="Q73:R73"/>
    <mergeCell ref="S73:U73"/>
    <mergeCell ref="I82:J82"/>
    <mergeCell ref="K82:M82"/>
    <mergeCell ref="Q82:R82"/>
    <mergeCell ref="S82:U82"/>
    <mergeCell ref="I83:J83"/>
    <mergeCell ref="K83:M83"/>
    <mergeCell ref="Q83:R83"/>
    <mergeCell ref="S83:U83"/>
    <mergeCell ref="I80:J80"/>
    <mergeCell ref="K80:M80"/>
    <mergeCell ref="Q80:R80"/>
    <mergeCell ref="S80:U80"/>
    <mergeCell ref="I81:J81"/>
    <mergeCell ref="K81:M81"/>
    <mergeCell ref="Q81:R81"/>
    <mergeCell ref="S81:U81"/>
    <mergeCell ref="I78:J78"/>
    <mergeCell ref="K78:M78"/>
    <mergeCell ref="Q78:R78"/>
    <mergeCell ref="S78:U78"/>
    <mergeCell ref="I79:J79"/>
    <mergeCell ref="K79:M79"/>
    <mergeCell ref="Q79:R79"/>
    <mergeCell ref="S79:U79"/>
    <mergeCell ref="I88:J88"/>
    <mergeCell ref="K88:M88"/>
    <mergeCell ref="Q88:R88"/>
    <mergeCell ref="S88:U88"/>
    <mergeCell ref="I89:J89"/>
    <mergeCell ref="K89:M89"/>
    <mergeCell ref="Q89:R89"/>
    <mergeCell ref="S89:U89"/>
    <mergeCell ref="I86:J86"/>
    <mergeCell ref="K86:M86"/>
    <mergeCell ref="Q86:R86"/>
    <mergeCell ref="S86:U86"/>
    <mergeCell ref="I87:J87"/>
    <mergeCell ref="K87:M87"/>
    <mergeCell ref="Q87:R87"/>
    <mergeCell ref="S87:U87"/>
    <mergeCell ref="I84:J84"/>
    <mergeCell ref="K84:M84"/>
    <mergeCell ref="Q84:R84"/>
    <mergeCell ref="S84:U84"/>
    <mergeCell ref="I85:J85"/>
    <mergeCell ref="K85:M85"/>
    <mergeCell ref="Q85:R85"/>
    <mergeCell ref="S85:U85"/>
    <mergeCell ref="I94:J94"/>
    <mergeCell ref="K94:M94"/>
    <mergeCell ref="Q94:R94"/>
    <mergeCell ref="S94:U94"/>
    <mergeCell ref="I95:J95"/>
    <mergeCell ref="K95:M95"/>
    <mergeCell ref="Q95:R95"/>
    <mergeCell ref="S95:U95"/>
    <mergeCell ref="I92:J92"/>
    <mergeCell ref="K92:M92"/>
    <mergeCell ref="Q92:R92"/>
    <mergeCell ref="S92:U92"/>
    <mergeCell ref="I93:J93"/>
    <mergeCell ref="K93:M93"/>
    <mergeCell ref="Q93:R93"/>
    <mergeCell ref="S93:U93"/>
    <mergeCell ref="I90:J90"/>
    <mergeCell ref="K90:M90"/>
    <mergeCell ref="Q90:R90"/>
    <mergeCell ref="S90:U90"/>
    <mergeCell ref="I91:J91"/>
    <mergeCell ref="K91:M91"/>
    <mergeCell ref="Q91:R91"/>
    <mergeCell ref="S91:U91"/>
    <mergeCell ref="I100:J100"/>
    <mergeCell ref="K100:M100"/>
    <mergeCell ref="Q100:R100"/>
    <mergeCell ref="S100:U100"/>
    <mergeCell ref="I101:J101"/>
    <mergeCell ref="K101:M101"/>
    <mergeCell ref="Q101:R101"/>
    <mergeCell ref="S101:U101"/>
    <mergeCell ref="I98:J98"/>
    <mergeCell ref="K98:M98"/>
    <mergeCell ref="Q98:R98"/>
    <mergeCell ref="S98:U98"/>
    <mergeCell ref="I99:J99"/>
    <mergeCell ref="K99:M99"/>
    <mergeCell ref="Q99:R99"/>
    <mergeCell ref="S99:U99"/>
    <mergeCell ref="I96:J96"/>
    <mergeCell ref="K96:M96"/>
    <mergeCell ref="Q96:R96"/>
    <mergeCell ref="S96:U96"/>
    <mergeCell ref="I97:J97"/>
    <mergeCell ref="K97:M97"/>
    <mergeCell ref="Q97:R97"/>
    <mergeCell ref="S97:U97"/>
    <mergeCell ref="I106:J106"/>
    <mergeCell ref="K106:M106"/>
    <mergeCell ref="Q106:R106"/>
    <mergeCell ref="S106:U106"/>
    <mergeCell ref="I107:J107"/>
    <mergeCell ref="K107:M107"/>
    <mergeCell ref="Q107:R107"/>
    <mergeCell ref="S107:U107"/>
    <mergeCell ref="I104:J104"/>
    <mergeCell ref="K104:M104"/>
    <mergeCell ref="Q104:R104"/>
    <mergeCell ref="S104:U104"/>
    <mergeCell ref="I105:J105"/>
    <mergeCell ref="K105:M105"/>
    <mergeCell ref="Q105:R105"/>
    <mergeCell ref="S105:U105"/>
    <mergeCell ref="I102:J102"/>
    <mergeCell ref="K102:M102"/>
    <mergeCell ref="Q102:R102"/>
    <mergeCell ref="S102:U102"/>
    <mergeCell ref="I103:J103"/>
    <mergeCell ref="K103:M103"/>
    <mergeCell ref="Q103:R103"/>
    <mergeCell ref="S103:U103"/>
    <mergeCell ref="I112:J112"/>
    <mergeCell ref="K112:M112"/>
    <mergeCell ref="Q112:R112"/>
    <mergeCell ref="S112:U112"/>
    <mergeCell ref="I113:J113"/>
    <mergeCell ref="K113:M113"/>
    <mergeCell ref="Q113:R113"/>
    <mergeCell ref="S113:U113"/>
    <mergeCell ref="I110:J110"/>
    <mergeCell ref="K110:M110"/>
    <mergeCell ref="Q110:R110"/>
    <mergeCell ref="S110:U110"/>
    <mergeCell ref="I111:J111"/>
    <mergeCell ref="K111:M111"/>
    <mergeCell ref="Q111:R111"/>
    <mergeCell ref="S111:U111"/>
    <mergeCell ref="I108:J108"/>
    <mergeCell ref="K108:M108"/>
    <mergeCell ref="Q108:R108"/>
    <mergeCell ref="S108:U108"/>
    <mergeCell ref="I109:J109"/>
    <mergeCell ref="K109:M109"/>
    <mergeCell ref="Q109:R109"/>
    <mergeCell ref="S109:U109"/>
    <mergeCell ref="I118:J118"/>
    <mergeCell ref="K118:M118"/>
    <mergeCell ref="Q118:R118"/>
    <mergeCell ref="S118:U118"/>
    <mergeCell ref="I119:J119"/>
    <mergeCell ref="K119:M119"/>
    <mergeCell ref="Q119:R119"/>
    <mergeCell ref="S119:U119"/>
    <mergeCell ref="I116:J116"/>
    <mergeCell ref="K116:M116"/>
    <mergeCell ref="Q116:R116"/>
    <mergeCell ref="S116:U116"/>
    <mergeCell ref="I117:J117"/>
    <mergeCell ref="K117:M117"/>
    <mergeCell ref="Q117:R117"/>
    <mergeCell ref="S117:U117"/>
    <mergeCell ref="I114:J114"/>
    <mergeCell ref="K114:M114"/>
    <mergeCell ref="Q114:R114"/>
    <mergeCell ref="S114:U114"/>
    <mergeCell ref="I115:J115"/>
    <mergeCell ref="K115:M115"/>
    <mergeCell ref="Q115:R115"/>
    <mergeCell ref="S115:U115"/>
    <mergeCell ref="I124:J124"/>
    <mergeCell ref="K124:M124"/>
    <mergeCell ref="Q124:R124"/>
    <mergeCell ref="S124:U124"/>
    <mergeCell ref="I125:J125"/>
    <mergeCell ref="K125:M125"/>
    <mergeCell ref="Q125:R125"/>
    <mergeCell ref="S125:U125"/>
    <mergeCell ref="I122:J122"/>
    <mergeCell ref="K122:M122"/>
    <mergeCell ref="Q122:R122"/>
    <mergeCell ref="S122:U122"/>
    <mergeCell ref="I123:J123"/>
    <mergeCell ref="K123:M123"/>
    <mergeCell ref="Q123:R123"/>
    <mergeCell ref="S123:U123"/>
    <mergeCell ref="I120:J120"/>
    <mergeCell ref="K120:M120"/>
    <mergeCell ref="Q120:R120"/>
    <mergeCell ref="S120:U120"/>
    <mergeCell ref="I121:J121"/>
    <mergeCell ref="K121:M121"/>
    <mergeCell ref="Q121:R121"/>
    <mergeCell ref="S121:U121"/>
    <mergeCell ref="I130:J130"/>
    <mergeCell ref="K130:M130"/>
    <mergeCell ref="Q130:R130"/>
    <mergeCell ref="S130:U130"/>
    <mergeCell ref="I131:J131"/>
    <mergeCell ref="K131:M131"/>
    <mergeCell ref="Q131:R131"/>
    <mergeCell ref="S131:U131"/>
    <mergeCell ref="I128:J128"/>
    <mergeCell ref="K128:M128"/>
    <mergeCell ref="Q128:R128"/>
    <mergeCell ref="S128:U128"/>
    <mergeCell ref="I129:J129"/>
    <mergeCell ref="K129:M129"/>
    <mergeCell ref="Q129:R129"/>
    <mergeCell ref="S129:U129"/>
    <mergeCell ref="I126:J126"/>
    <mergeCell ref="K126:M126"/>
    <mergeCell ref="Q126:R126"/>
    <mergeCell ref="S126:U126"/>
    <mergeCell ref="I127:J127"/>
    <mergeCell ref="K127:M127"/>
    <mergeCell ref="Q127:R127"/>
    <mergeCell ref="S127:U127"/>
    <mergeCell ref="I136:J136"/>
    <mergeCell ref="K136:M136"/>
    <mergeCell ref="Q136:R136"/>
    <mergeCell ref="S136:U136"/>
    <mergeCell ref="I137:J137"/>
    <mergeCell ref="K137:M137"/>
    <mergeCell ref="Q137:R137"/>
    <mergeCell ref="S137:U137"/>
    <mergeCell ref="I134:J134"/>
    <mergeCell ref="K134:M134"/>
    <mergeCell ref="Q134:R134"/>
    <mergeCell ref="S134:U134"/>
    <mergeCell ref="I135:J135"/>
    <mergeCell ref="K135:M135"/>
    <mergeCell ref="Q135:R135"/>
    <mergeCell ref="S135:U135"/>
    <mergeCell ref="I132:J132"/>
    <mergeCell ref="K132:M132"/>
    <mergeCell ref="Q132:R132"/>
    <mergeCell ref="S132:U132"/>
    <mergeCell ref="I133:J133"/>
    <mergeCell ref="K133:M133"/>
    <mergeCell ref="Q133:R133"/>
    <mergeCell ref="S133:U133"/>
    <mergeCell ref="I142:J142"/>
    <mergeCell ref="K142:M142"/>
    <mergeCell ref="Q142:R142"/>
    <mergeCell ref="S142:U142"/>
    <mergeCell ref="I143:J143"/>
    <mergeCell ref="K143:M143"/>
    <mergeCell ref="Q143:R143"/>
    <mergeCell ref="S143:U143"/>
    <mergeCell ref="I140:J140"/>
    <mergeCell ref="K140:M140"/>
    <mergeCell ref="Q140:R140"/>
    <mergeCell ref="S140:U140"/>
    <mergeCell ref="I141:J141"/>
    <mergeCell ref="K141:M141"/>
    <mergeCell ref="Q141:R141"/>
    <mergeCell ref="S141:U141"/>
    <mergeCell ref="I138:J138"/>
    <mergeCell ref="K138:M138"/>
    <mergeCell ref="Q138:R138"/>
    <mergeCell ref="S138:U138"/>
    <mergeCell ref="I139:J139"/>
    <mergeCell ref="K139:M139"/>
    <mergeCell ref="Q139:R139"/>
    <mergeCell ref="S139:U139"/>
    <mergeCell ref="I148:J148"/>
    <mergeCell ref="K148:M148"/>
    <mergeCell ref="Q148:R148"/>
    <mergeCell ref="S148:U148"/>
    <mergeCell ref="I149:J149"/>
    <mergeCell ref="K149:M149"/>
    <mergeCell ref="Q149:R149"/>
    <mergeCell ref="S149:U149"/>
    <mergeCell ref="I146:J146"/>
    <mergeCell ref="K146:M146"/>
    <mergeCell ref="Q146:R146"/>
    <mergeCell ref="S146:U146"/>
    <mergeCell ref="I147:J147"/>
    <mergeCell ref="K147:M147"/>
    <mergeCell ref="Q147:R147"/>
    <mergeCell ref="S147:U147"/>
    <mergeCell ref="I144:J144"/>
    <mergeCell ref="K144:M144"/>
    <mergeCell ref="Q144:R144"/>
    <mergeCell ref="S144:U144"/>
    <mergeCell ref="I145:J145"/>
    <mergeCell ref="K145:M145"/>
    <mergeCell ref="Q145:R145"/>
    <mergeCell ref="S145:U145"/>
    <mergeCell ref="I154:J154"/>
    <mergeCell ref="K154:M154"/>
    <mergeCell ref="Q154:R154"/>
    <mergeCell ref="S154:U154"/>
    <mergeCell ref="I155:J155"/>
    <mergeCell ref="K155:M155"/>
    <mergeCell ref="Q155:R155"/>
    <mergeCell ref="S155:U155"/>
    <mergeCell ref="I152:J152"/>
    <mergeCell ref="K152:M152"/>
    <mergeCell ref="Q152:R152"/>
    <mergeCell ref="S152:U152"/>
    <mergeCell ref="I153:J153"/>
    <mergeCell ref="K153:M153"/>
    <mergeCell ref="Q153:R153"/>
    <mergeCell ref="S153:U153"/>
    <mergeCell ref="I150:J150"/>
    <mergeCell ref="K150:M150"/>
    <mergeCell ref="Q150:R150"/>
    <mergeCell ref="S150:U150"/>
    <mergeCell ref="I151:J151"/>
    <mergeCell ref="K151:M151"/>
    <mergeCell ref="Q151:R151"/>
    <mergeCell ref="S151:U151"/>
    <mergeCell ref="I160:J160"/>
    <mergeCell ref="K160:M160"/>
    <mergeCell ref="Q160:R160"/>
    <mergeCell ref="S160:U160"/>
    <mergeCell ref="I161:J161"/>
    <mergeCell ref="K161:M161"/>
    <mergeCell ref="Q161:R161"/>
    <mergeCell ref="S161:U161"/>
    <mergeCell ref="I158:J158"/>
    <mergeCell ref="K158:M158"/>
    <mergeCell ref="Q158:R158"/>
    <mergeCell ref="S158:U158"/>
    <mergeCell ref="I159:J159"/>
    <mergeCell ref="K159:M159"/>
    <mergeCell ref="Q159:R159"/>
    <mergeCell ref="S159:U159"/>
    <mergeCell ref="I156:J156"/>
    <mergeCell ref="K156:M156"/>
    <mergeCell ref="Q156:R156"/>
    <mergeCell ref="S156:U156"/>
    <mergeCell ref="I157:J157"/>
    <mergeCell ref="K157:M157"/>
    <mergeCell ref="Q157:R157"/>
    <mergeCell ref="S157:U157"/>
    <mergeCell ref="I166:J166"/>
    <mergeCell ref="K166:M166"/>
    <mergeCell ref="Q166:R166"/>
    <mergeCell ref="S166:U166"/>
    <mergeCell ref="I167:J167"/>
    <mergeCell ref="K167:M167"/>
    <mergeCell ref="Q167:R167"/>
    <mergeCell ref="S167:U167"/>
    <mergeCell ref="I164:J164"/>
    <mergeCell ref="K164:M164"/>
    <mergeCell ref="Q164:R164"/>
    <mergeCell ref="S164:U164"/>
    <mergeCell ref="I165:J165"/>
    <mergeCell ref="K165:M165"/>
    <mergeCell ref="Q165:R165"/>
    <mergeCell ref="S165:U165"/>
    <mergeCell ref="I162:J162"/>
    <mergeCell ref="K162:M162"/>
    <mergeCell ref="Q162:R162"/>
    <mergeCell ref="S162:U162"/>
    <mergeCell ref="I163:J163"/>
    <mergeCell ref="K163:M163"/>
    <mergeCell ref="Q163:R163"/>
    <mergeCell ref="S163:U163"/>
    <mergeCell ref="I172:J172"/>
    <mergeCell ref="K172:M172"/>
    <mergeCell ref="Q172:R172"/>
    <mergeCell ref="S172:U172"/>
    <mergeCell ref="I173:J173"/>
    <mergeCell ref="K173:M173"/>
    <mergeCell ref="Q173:R173"/>
    <mergeCell ref="S173:U173"/>
    <mergeCell ref="I170:J170"/>
    <mergeCell ref="K170:M170"/>
    <mergeCell ref="Q170:R170"/>
    <mergeCell ref="S170:U170"/>
    <mergeCell ref="I171:J171"/>
    <mergeCell ref="K171:M171"/>
    <mergeCell ref="Q171:R171"/>
    <mergeCell ref="S171:U171"/>
    <mergeCell ref="I168:J168"/>
    <mergeCell ref="K168:M168"/>
    <mergeCell ref="Q168:R168"/>
    <mergeCell ref="S168:U168"/>
    <mergeCell ref="I169:J169"/>
    <mergeCell ref="K169:M169"/>
    <mergeCell ref="Q169:R169"/>
    <mergeCell ref="S169:U169"/>
    <mergeCell ref="I178:J178"/>
    <mergeCell ref="K178:M178"/>
    <mergeCell ref="Q178:R178"/>
    <mergeCell ref="S178:U178"/>
    <mergeCell ref="I179:J179"/>
    <mergeCell ref="K179:M179"/>
    <mergeCell ref="Q179:R179"/>
    <mergeCell ref="S179:U179"/>
    <mergeCell ref="I176:J176"/>
    <mergeCell ref="K176:M176"/>
    <mergeCell ref="Q176:R176"/>
    <mergeCell ref="S176:U176"/>
    <mergeCell ref="I177:J177"/>
    <mergeCell ref="K177:M177"/>
    <mergeCell ref="Q177:R177"/>
    <mergeCell ref="S177:U177"/>
    <mergeCell ref="I174:J174"/>
    <mergeCell ref="K174:M174"/>
    <mergeCell ref="Q174:R174"/>
    <mergeCell ref="S174:U174"/>
    <mergeCell ref="I175:J175"/>
    <mergeCell ref="K175:M175"/>
    <mergeCell ref="Q175:R175"/>
    <mergeCell ref="S175:U175"/>
    <mergeCell ref="I184:J184"/>
    <mergeCell ref="K184:M184"/>
    <mergeCell ref="Q184:R184"/>
    <mergeCell ref="S184:U184"/>
    <mergeCell ref="I185:J185"/>
    <mergeCell ref="K185:M185"/>
    <mergeCell ref="Q185:R185"/>
    <mergeCell ref="S185:U185"/>
    <mergeCell ref="I182:J182"/>
    <mergeCell ref="K182:M182"/>
    <mergeCell ref="Q182:R182"/>
    <mergeCell ref="S182:U182"/>
    <mergeCell ref="I183:J183"/>
    <mergeCell ref="K183:M183"/>
    <mergeCell ref="Q183:R183"/>
    <mergeCell ref="S183:U183"/>
    <mergeCell ref="I180:J180"/>
    <mergeCell ref="K180:M180"/>
    <mergeCell ref="Q180:R180"/>
    <mergeCell ref="S180:U180"/>
    <mergeCell ref="I181:J181"/>
    <mergeCell ref="K181:M181"/>
    <mergeCell ref="Q181:R181"/>
    <mergeCell ref="S181:U181"/>
    <mergeCell ref="I190:J190"/>
    <mergeCell ref="K190:M190"/>
    <mergeCell ref="Q190:R190"/>
    <mergeCell ref="S190:U190"/>
    <mergeCell ref="I191:J191"/>
    <mergeCell ref="K191:M191"/>
    <mergeCell ref="Q191:R191"/>
    <mergeCell ref="S191:U191"/>
    <mergeCell ref="I188:J188"/>
    <mergeCell ref="K188:M188"/>
    <mergeCell ref="Q188:R188"/>
    <mergeCell ref="S188:U188"/>
    <mergeCell ref="I189:J189"/>
    <mergeCell ref="K189:M189"/>
    <mergeCell ref="Q189:R189"/>
    <mergeCell ref="S189:U189"/>
    <mergeCell ref="I186:J186"/>
    <mergeCell ref="K186:M186"/>
    <mergeCell ref="Q186:R186"/>
    <mergeCell ref="S186:U186"/>
    <mergeCell ref="I187:J187"/>
    <mergeCell ref="K187:M187"/>
    <mergeCell ref="Q187:R187"/>
    <mergeCell ref="S187:U187"/>
    <mergeCell ref="I196:J196"/>
    <mergeCell ref="K196:M196"/>
    <mergeCell ref="Q196:R196"/>
    <mergeCell ref="S196:U196"/>
    <mergeCell ref="I197:J197"/>
    <mergeCell ref="K197:M197"/>
    <mergeCell ref="Q197:R197"/>
    <mergeCell ref="S197:U197"/>
    <mergeCell ref="I194:J194"/>
    <mergeCell ref="K194:M194"/>
    <mergeCell ref="Q194:R194"/>
    <mergeCell ref="S194:U194"/>
    <mergeCell ref="I195:J195"/>
    <mergeCell ref="K195:M195"/>
    <mergeCell ref="Q195:R195"/>
    <mergeCell ref="S195:U195"/>
    <mergeCell ref="I192:J192"/>
    <mergeCell ref="K192:M192"/>
    <mergeCell ref="Q192:R192"/>
    <mergeCell ref="S192:U192"/>
    <mergeCell ref="I193:J193"/>
    <mergeCell ref="K193:M193"/>
    <mergeCell ref="Q193:R193"/>
    <mergeCell ref="S193:U193"/>
    <mergeCell ref="I202:J202"/>
    <mergeCell ref="K202:M202"/>
    <mergeCell ref="Q202:R202"/>
    <mergeCell ref="S202:U202"/>
    <mergeCell ref="I203:J203"/>
    <mergeCell ref="K203:M203"/>
    <mergeCell ref="Q203:R203"/>
    <mergeCell ref="S203:U203"/>
    <mergeCell ref="I200:J200"/>
    <mergeCell ref="K200:M200"/>
    <mergeCell ref="Q200:R200"/>
    <mergeCell ref="S200:U200"/>
    <mergeCell ref="I201:J201"/>
    <mergeCell ref="K201:M201"/>
    <mergeCell ref="Q201:R201"/>
    <mergeCell ref="S201:U201"/>
    <mergeCell ref="I198:J198"/>
    <mergeCell ref="K198:M198"/>
    <mergeCell ref="Q198:R198"/>
    <mergeCell ref="S198:U198"/>
    <mergeCell ref="I199:J199"/>
    <mergeCell ref="K199:M199"/>
    <mergeCell ref="Q199:R199"/>
    <mergeCell ref="S199:U199"/>
    <mergeCell ref="I208:J208"/>
    <mergeCell ref="K208:M208"/>
    <mergeCell ref="Q208:R208"/>
    <mergeCell ref="S208:U208"/>
    <mergeCell ref="I209:J209"/>
    <mergeCell ref="K209:M209"/>
    <mergeCell ref="Q209:R209"/>
    <mergeCell ref="S209:U209"/>
    <mergeCell ref="I206:J206"/>
    <mergeCell ref="K206:M206"/>
    <mergeCell ref="Q206:R206"/>
    <mergeCell ref="S206:U206"/>
    <mergeCell ref="I207:J207"/>
    <mergeCell ref="K207:M207"/>
    <mergeCell ref="Q207:R207"/>
    <mergeCell ref="S207:U207"/>
    <mergeCell ref="I204:J204"/>
    <mergeCell ref="K204:M204"/>
    <mergeCell ref="Q204:R204"/>
    <mergeCell ref="S204:U204"/>
    <mergeCell ref="I205:J205"/>
    <mergeCell ref="K205:M205"/>
    <mergeCell ref="Q205:R205"/>
    <mergeCell ref="S205:U205"/>
    <mergeCell ref="I214:J214"/>
    <mergeCell ref="K214:M214"/>
    <mergeCell ref="Q214:R214"/>
    <mergeCell ref="S214:U214"/>
    <mergeCell ref="I215:J215"/>
    <mergeCell ref="K215:M215"/>
    <mergeCell ref="Q215:R215"/>
    <mergeCell ref="S215:U215"/>
    <mergeCell ref="I212:J212"/>
    <mergeCell ref="K212:M212"/>
    <mergeCell ref="Q212:R212"/>
    <mergeCell ref="S212:U212"/>
    <mergeCell ref="I213:J213"/>
    <mergeCell ref="K213:M213"/>
    <mergeCell ref="Q213:R213"/>
    <mergeCell ref="S213:U213"/>
    <mergeCell ref="I210:J210"/>
    <mergeCell ref="K210:M210"/>
    <mergeCell ref="Q210:R210"/>
    <mergeCell ref="S210:U210"/>
    <mergeCell ref="I211:J211"/>
    <mergeCell ref="K211:M211"/>
    <mergeCell ref="Q211:R211"/>
    <mergeCell ref="S211:U211"/>
    <mergeCell ref="I220:J220"/>
    <mergeCell ref="K220:M220"/>
    <mergeCell ref="Q220:R220"/>
    <mergeCell ref="S220:U220"/>
    <mergeCell ref="I221:J221"/>
    <mergeCell ref="K221:M221"/>
    <mergeCell ref="Q221:R221"/>
    <mergeCell ref="S221:U221"/>
    <mergeCell ref="I218:J218"/>
    <mergeCell ref="K218:M218"/>
    <mergeCell ref="Q218:R218"/>
    <mergeCell ref="S218:U218"/>
    <mergeCell ref="I219:J219"/>
    <mergeCell ref="K219:M219"/>
    <mergeCell ref="Q219:R219"/>
    <mergeCell ref="S219:U219"/>
    <mergeCell ref="I216:J216"/>
    <mergeCell ref="K216:M216"/>
    <mergeCell ref="Q216:R216"/>
    <mergeCell ref="S216:U216"/>
    <mergeCell ref="I217:J217"/>
    <mergeCell ref="K217:M217"/>
    <mergeCell ref="Q217:R217"/>
    <mergeCell ref="S217:U217"/>
    <mergeCell ref="I226:J226"/>
    <mergeCell ref="K226:M226"/>
    <mergeCell ref="Q226:R226"/>
    <mergeCell ref="S226:U226"/>
    <mergeCell ref="I227:J227"/>
    <mergeCell ref="K227:M227"/>
    <mergeCell ref="Q227:R227"/>
    <mergeCell ref="S227:U227"/>
    <mergeCell ref="I224:J224"/>
    <mergeCell ref="K224:M224"/>
    <mergeCell ref="Q224:R224"/>
    <mergeCell ref="S224:U224"/>
    <mergeCell ref="I225:J225"/>
    <mergeCell ref="K225:M225"/>
    <mergeCell ref="Q225:R225"/>
    <mergeCell ref="S225:U225"/>
    <mergeCell ref="I222:J222"/>
    <mergeCell ref="K222:M222"/>
    <mergeCell ref="Q222:R222"/>
    <mergeCell ref="S222:U222"/>
    <mergeCell ref="I223:J223"/>
    <mergeCell ref="K223:M223"/>
    <mergeCell ref="Q223:R223"/>
    <mergeCell ref="S223:U223"/>
    <mergeCell ref="I232:J232"/>
    <mergeCell ref="K232:M232"/>
    <mergeCell ref="Q232:R232"/>
    <mergeCell ref="S232:U232"/>
    <mergeCell ref="I233:J233"/>
    <mergeCell ref="K233:M233"/>
    <mergeCell ref="Q233:R233"/>
    <mergeCell ref="S233:U233"/>
    <mergeCell ref="I230:J230"/>
    <mergeCell ref="K230:M230"/>
    <mergeCell ref="Q230:R230"/>
    <mergeCell ref="S230:U230"/>
    <mergeCell ref="I231:J231"/>
    <mergeCell ref="K231:M231"/>
    <mergeCell ref="Q231:R231"/>
    <mergeCell ref="S231:U231"/>
    <mergeCell ref="I228:J228"/>
    <mergeCell ref="K228:M228"/>
    <mergeCell ref="Q228:R228"/>
    <mergeCell ref="S228:U228"/>
    <mergeCell ref="I229:J229"/>
    <mergeCell ref="K229:M229"/>
    <mergeCell ref="Q229:R229"/>
    <mergeCell ref="S229:U229"/>
    <mergeCell ref="I238:J238"/>
    <mergeCell ref="K238:M238"/>
    <mergeCell ref="Q238:R238"/>
    <mergeCell ref="S238:U238"/>
    <mergeCell ref="I239:J239"/>
    <mergeCell ref="K239:M239"/>
    <mergeCell ref="Q239:R239"/>
    <mergeCell ref="S239:U239"/>
    <mergeCell ref="I236:J236"/>
    <mergeCell ref="K236:M236"/>
    <mergeCell ref="Q236:R236"/>
    <mergeCell ref="S236:U236"/>
    <mergeCell ref="I237:J237"/>
    <mergeCell ref="K237:M237"/>
    <mergeCell ref="Q237:R237"/>
    <mergeCell ref="S237:U237"/>
    <mergeCell ref="I234:J234"/>
    <mergeCell ref="K234:M234"/>
    <mergeCell ref="Q234:R234"/>
    <mergeCell ref="S234:U234"/>
    <mergeCell ref="I235:J235"/>
    <mergeCell ref="K235:M235"/>
    <mergeCell ref="Q235:R235"/>
    <mergeCell ref="S235:U235"/>
    <mergeCell ref="I244:J244"/>
    <mergeCell ref="K244:M244"/>
    <mergeCell ref="Q244:R244"/>
    <mergeCell ref="S244:U244"/>
    <mergeCell ref="I245:J245"/>
    <mergeCell ref="K245:M245"/>
    <mergeCell ref="Q245:R245"/>
    <mergeCell ref="S245:U245"/>
    <mergeCell ref="I242:J242"/>
    <mergeCell ref="K242:M242"/>
    <mergeCell ref="Q242:R242"/>
    <mergeCell ref="S242:U242"/>
    <mergeCell ref="I243:J243"/>
    <mergeCell ref="K243:M243"/>
    <mergeCell ref="Q243:R243"/>
    <mergeCell ref="S243:U243"/>
    <mergeCell ref="I240:J240"/>
    <mergeCell ref="K240:M240"/>
    <mergeCell ref="Q240:R240"/>
    <mergeCell ref="S240:U240"/>
    <mergeCell ref="I241:J241"/>
    <mergeCell ref="K241:M241"/>
    <mergeCell ref="Q241:R241"/>
    <mergeCell ref="S241:U241"/>
    <mergeCell ref="I250:J250"/>
    <mergeCell ref="K250:M250"/>
    <mergeCell ref="Q250:R250"/>
    <mergeCell ref="S250:U250"/>
    <mergeCell ref="I251:J251"/>
    <mergeCell ref="K251:M251"/>
    <mergeCell ref="Q251:R251"/>
    <mergeCell ref="S251:U251"/>
    <mergeCell ref="I248:J248"/>
    <mergeCell ref="K248:M248"/>
    <mergeCell ref="Q248:R248"/>
    <mergeCell ref="S248:U248"/>
    <mergeCell ref="I249:J249"/>
    <mergeCell ref="K249:M249"/>
    <mergeCell ref="Q249:R249"/>
    <mergeCell ref="S249:U249"/>
    <mergeCell ref="I246:J246"/>
    <mergeCell ref="K246:M246"/>
    <mergeCell ref="Q246:R246"/>
    <mergeCell ref="S246:U246"/>
    <mergeCell ref="I247:J247"/>
    <mergeCell ref="K247:M247"/>
    <mergeCell ref="Q247:R247"/>
    <mergeCell ref="S247:U247"/>
    <mergeCell ref="I256:J256"/>
    <mergeCell ref="K256:M256"/>
    <mergeCell ref="Q256:R256"/>
    <mergeCell ref="S256:U256"/>
    <mergeCell ref="I257:J257"/>
    <mergeCell ref="K257:M257"/>
    <mergeCell ref="Q257:R257"/>
    <mergeCell ref="S257:U257"/>
    <mergeCell ref="I254:J254"/>
    <mergeCell ref="K254:M254"/>
    <mergeCell ref="Q254:R254"/>
    <mergeCell ref="S254:U254"/>
    <mergeCell ref="I255:J255"/>
    <mergeCell ref="K255:M255"/>
    <mergeCell ref="Q255:R255"/>
    <mergeCell ref="S255:U255"/>
    <mergeCell ref="I252:J252"/>
    <mergeCell ref="K252:M252"/>
    <mergeCell ref="Q252:R252"/>
    <mergeCell ref="S252:U252"/>
    <mergeCell ref="I253:J253"/>
    <mergeCell ref="K253:M253"/>
    <mergeCell ref="Q253:R253"/>
    <mergeCell ref="S253:U253"/>
    <mergeCell ref="I262:J262"/>
    <mergeCell ref="K262:M262"/>
    <mergeCell ref="Q262:R262"/>
    <mergeCell ref="S262:U262"/>
    <mergeCell ref="I263:J263"/>
    <mergeCell ref="K263:M263"/>
    <mergeCell ref="Q263:R263"/>
    <mergeCell ref="S263:U263"/>
    <mergeCell ref="I260:J260"/>
    <mergeCell ref="K260:M260"/>
    <mergeCell ref="Q260:R260"/>
    <mergeCell ref="S260:U260"/>
    <mergeCell ref="I261:J261"/>
    <mergeCell ref="K261:M261"/>
    <mergeCell ref="Q261:R261"/>
    <mergeCell ref="S261:U261"/>
    <mergeCell ref="I258:J258"/>
    <mergeCell ref="K258:M258"/>
    <mergeCell ref="Q258:R258"/>
    <mergeCell ref="S258:U258"/>
    <mergeCell ref="I259:J259"/>
    <mergeCell ref="K259:M259"/>
    <mergeCell ref="Q259:R259"/>
    <mergeCell ref="S259:U259"/>
    <mergeCell ref="I268:J268"/>
    <mergeCell ref="K268:M268"/>
    <mergeCell ref="Q268:R268"/>
    <mergeCell ref="S268:U268"/>
    <mergeCell ref="I269:J269"/>
    <mergeCell ref="K269:M269"/>
    <mergeCell ref="Q269:R269"/>
    <mergeCell ref="S269:U269"/>
    <mergeCell ref="I266:J266"/>
    <mergeCell ref="K266:M266"/>
    <mergeCell ref="Q266:R266"/>
    <mergeCell ref="S266:U266"/>
    <mergeCell ref="I267:J267"/>
    <mergeCell ref="K267:M267"/>
    <mergeCell ref="Q267:R267"/>
    <mergeCell ref="S267:U267"/>
    <mergeCell ref="I264:J264"/>
    <mergeCell ref="K264:M264"/>
    <mergeCell ref="Q264:R264"/>
    <mergeCell ref="S264:U264"/>
    <mergeCell ref="I265:J265"/>
    <mergeCell ref="K265:M265"/>
    <mergeCell ref="Q265:R265"/>
    <mergeCell ref="S265:U265"/>
    <mergeCell ref="I274:J274"/>
    <mergeCell ref="K274:M274"/>
    <mergeCell ref="Q274:R274"/>
    <mergeCell ref="S274:U274"/>
    <mergeCell ref="I275:J275"/>
    <mergeCell ref="K275:M275"/>
    <mergeCell ref="Q275:R275"/>
    <mergeCell ref="S275:U275"/>
    <mergeCell ref="I272:J272"/>
    <mergeCell ref="K272:M272"/>
    <mergeCell ref="Q272:R272"/>
    <mergeCell ref="S272:U272"/>
    <mergeCell ref="I273:J273"/>
    <mergeCell ref="K273:M273"/>
    <mergeCell ref="Q273:R273"/>
    <mergeCell ref="S273:U273"/>
    <mergeCell ref="I270:J270"/>
    <mergeCell ref="K270:M270"/>
    <mergeCell ref="Q270:R270"/>
    <mergeCell ref="S270:U270"/>
    <mergeCell ref="I271:J271"/>
    <mergeCell ref="K271:M271"/>
    <mergeCell ref="Q271:R271"/>
    <mergeCell ref="S271:U271"/>
    <mergeCell ref="I280:J280"/>
    <mergeCell ref="K280:M280"/>
    <mergeCell ref="Q280:R280"/>
    <mergeCell ref="S280:U280"/>
    <mergeCell ref="I281:J281"/>
    <mergeCell ref="K281:M281"/>
    <mergeCell ref="Q281:R281"/>
    <mergeCell ref="S281:U281"/>
    <mergeCell ref="I278:J278"/>
    <mergeCell ref="K278:M278"/>
    <mergeCell ref="Q278:R278"/>
    <mergeCell ref="S278:U278"/>
    <mergeCell ref="I279:J279"/>
    <mergeCell ref="K279:M279"/>
    <mergeCell ref="Q279:R279"/>
    <mergeCell ref="S279:U279"/>
    <mergeCell ref="I276:J276"/>
    <mergeCell ref="K276:M276"/>
    <mergeCell ref="Q276:R276"/>
    <mergeCell ref="S276:U276"/>
    <mergeCell ref="I277:J277"/>
    <mergeCell ref="K277:M277"/>
    <mergeCell ref="Q277:R277"/>
    <mergeCell ref="S277:U277"/>
    <mergeCell ref="I286:J286"/>
    <mergeCell ref="K286:M286"/>
    <mergeCell ref="Q286:R286"/>
    <mergeCell ref="S286:U286"/>
    <mergeCell ref="I287:J287"/>
    <mergeCell ref="K287:M287"/>
    <mergeCell ref="Q287:R287"/>
    <mergeCell ref="S287:U287"/>
    <mergeCell ref="I284:J284"/>
    <mergeCell ref="K284:M284"/>
    <mergeCell ref="Q284:R284"/>
    <mergeCell ref="S284:U284"/>
    <mergeCell ref="I285:J285"/>
    <mergeCell ref="K285:M285"/>
    <mergeCell ref="Q285:R285"/>
    <mergeCell ref="S285:U285"/>
    <mergeCell ref="I282:J282"/>
    <mergeCell ref="K282:M282"/>
    <mergeCell ref="Q282:R282"/>
    <mergeCell ref="S282:U282"/>
    <mergeCell ref="I283:J283"/>
    <mergeCell ref="K283:M283"/>
    <mergeCell ref="Q283:R283"/>
    <mergeCell ref="S283:U283"/>
    <mergeCell ref="I292:J292"/>
    <mergeCell ref="K292:M292"/>
    <mergeCell ref="Q292:R292"/>
    <mergeCell ref="S292:U292"/>
    <mergeCell ref="I293:J293"/>
    <mergeCell ref="K293:M293"/>
    <mergeCell ref="Q293:R293"/>
    <mergeCell ref="S293:U293"/>
    <mergeCell ref="I290:J290"/>
    <mergeCell ref="K290:M290"/>
    <mergeCell ref="Q290:R290"/>
    <mergeCell ref="S290:U290"/>
    <mergeCell ref="I291:J291"/>
    <mergeCell ref="K291:M291"/>
    <mergeCell ref="Q291:R291"/>
    <mergeCell ref="S291:U291"/>
    <mergeCell ref="I288:J288"/>
    <mergeCell ref="K288:M288"/>
    <mergeCell ref="Q288:R288"/>
    <mergeCell ref="S288:U288"/>
    <mergeCell ref="I289:J289"/>
    <mergeCell ref="K289:M289"/>
    <mergeCell ref="Q289:R289"/>
    <mergeCell ref="S289:U289"/>
    <mergeCell ref="I298:J298"/>
    <mergeCell ref="K298:M298"/>
    <mergeCell ref="Q298:R298"/>
    <mergeCell ref="S298:U298"/>
    <mergeCell ref="I299:J299"/>
    <mergeCell ref="K299:M299"/>
    <mergeCell ref="Q299:R299"/>
    <mergeCell ref="S299:U299"/>
    <mergeCell ref="I296:J296"/>
    <mergeCell ref="K296:M296"/>
    <mergeCell ref="Q296:R296"/>
    <mergeCell ref="S296:U296"/>
    <mergeCell ref="I297:J297"/>
    <mergeCell ref="K297:M297"/>
    <mergeCell ref="Q297:R297"/>
    <mergeCell ref="S297:U297"/>
    <mergeCell ref="I294:J294"/>
    <mergeCell ref="K294:M294"/>
    <mergeCell ref="Q294:R294"/>
    <mergeCell ref="S294:U294"/>
    <mergeCell ref="I295:J295"/>
    <mergeCell ref="K295:M295"/>
    <mergeCell ref="Q295:R295"/>
    <mergeCell ref="S295:U295"/>
    <mergeCell ref="I302:J302"/>
    <mergeCell ref="I303:J303"/>
    <mergeCell ref="I304:J304"/>
    <mergeCell ref="I305:J305"/>
    <mergeCell ref="I306:J306"/>
    <mergeCell ref="I307:J307"/>
    <mergeCell ref="I308:J308"/>
    <mergeCell ref="I309:J309"/>
    <mergeCell ref="I310:J310"/>
    <mergeCell ref="I311:J311"/>
    <mergeCell ref="I312:J312"/>
    <mergeCell ref="I300:J300"/>
    <mergeCell ref="K300:M300"/>
    <mergeCell ref="Q300:R300"/>
    <mergeCell ref="S300:U300"/>
    <mergeCell ref="I301:J301"/>
    <mergeCell ref="K301:M301"/>
    <mergeCell ref="Q301:R301"/>
    <mergeCell ref="S301:U301"/>
  </mergeCells>
  <conditionalFormatting sqref="E51">
    <cfRule type="expression" dxfId="30" priority="38">
      <formula>$E$52&lt;&gt;""</formula>
    </cfRule>
  </conditionalFormatting>
  <conditionalFormatting sqref="E52:E312">
    <cfRule type="expression" dxfId="29" priority="30">
      <formula>$E52&lt;&gt;""</formula>
    </cfRule>
  </conditionalFormatting>
  <conditionalFormatting sqref="F51:J51">
    <cfRule type="expression" dxfId="28" priority="34">
      <formula>$E$52&lt;&gt;""</formula>
    </cfRule>
  </conditionalFormatting>
  <conditionalFormatting sqref="F52:J312">
    <cfRule type="expression" dxfId="27" priority="23">
      <formula>$E52&lt;&gt;""</formula>
    </cfRule>
  </conditionalFormatting>
  <conditionalFormatting sqref="K51:M51">
    <cfRule type="expression" dxfId="26" priority="33">
      <formula>$E$52&lt;&gt;""</formula>
    </cfRule>
  </conditionalFormatting>
  <conditionalFormatting sqref="K52:M301">
    <cfRule type="expression" dxfId="25" priority="27">
      <formula>$E52&lt;&gt;""</formula>
    </cfRule>
  </conditionalFormatting>
  <conditionalFormatting sqref="N51:P51">
    <cfRule type="expression" dxfId="24" priority="21">
      <formula>$E$52&lt;&gt;""</formula>
    </cfRule>
  </conditionalFormatting>
  <conditionalFormatting sqref="N52:P312">
    <cfRule type="expression" dxfId="23" priority="17">
      <formula>$E52&lt;&gt;""</formula>
    </cfRule>
  </conditionalFormatting>
  <conditionalFormatting sqref="Q51:R51">
    <cfRule type="expression" dxfId="22" priority="32">
      <formula>$E$52&lt;&gt;""</formula>
    </cfRule>
  </conditionalFormatting>
  <conditionalFormatting sqref="Q52:U301">
    <cfRule type="expression" dxfId="21" priority="25">
      <formula>$E52&lt;&gt;""</formula>
    </cfRule>
  </conditionalFormatting>
  <conditionalFormatting sqref="S51:U51">
    <cfRule type="expression" dxfId="20" priority="31">
      <formula>$E$52&lt;&gt;""</formula>
    </cfRule>
  </conditionalFormatting>
  <dataValidations disablePrompts="1" count="1">
    <dataValidation operator="equal" allowBlank="1" showInputMessage="1" showErrorMessage="1" sqref="E38 E46" xr:uid="{00000000-0002-0000-0B00-000000000000}"/>
  </dataValidations>
  <hyperlinks>
    <hyperlink ref="A4" location="'0.2_Plan de reducción'!C1" display="0.2 Plan de reducción" xr:uid="{00000000-0004-0000-0B00-000000000000}"/>
    <hyperlink ref="A6" location="'1.2_Vehículos y maquinaria'!C1" display="1.2 Categoría 1: Vehículos y maquinaria" xr:uid="{00000000-0004-0000-0B00-000001000000}"/>
    <hyperlink ref="A7" location="'1.3_Emisiones de proceso'!C1" display="1.3 Categoría 1: E. proceso y uso del suelo" xr:uid="{00000000-0004-0000-0B00-000002000000}"/>
    <hyperlink ref="A8" location="'1.4_Emisiones fugitivas'!C1" display="1.4 Categoría 1: Emisiones fugitivas" xr:uid="{00000000-0004-0000-0B00-000003000000}"/>
    <hyperlink ref="A9" location="'2.1_Categoría 2 Balears'!C1" display="2.1 Categoría 2 Registro balear" xr:uid="{00000000-0004-0000-0B00-000004000000}"/>
    <hyperlink ref="A10" location="'2.2_Categoría 2 España'!C1" display="2.2 Categoría 2 Registro estatal" xr:uid="{00000000-0004-0000-0B00-000005000000}"/>
    <hyperlink ref="A5" location="'1.1_Instalaciones fijas'!C1" display="1.1 Categoría 1: Instalaciones fijas" xr:uid="{00000000-0004-0000-0B00-000006000000}"/>
    <hyperlink ref="A3" location="'0.1_Datos generales organiz.'!C1" display="0.1 Datos de la organización" xr:uid="{00000000-0004-0000-0B00-000007000000}"/>
    <hyperlink ref="A11" location="'0.1_Datos generales organiz.'!C1" display="3. Categorías 3, 4, 5 y 6" xr:uid="{00000000-0004-0000-0B00-000008000000}"/>
    <hyperlink ref="A12" location="'4.1_Resultados Balears'!C1" display="4.1 Resultados Registro balear" xr:uid="{00000000-0004-0000-0B00-000009000000}"/>
    <hyperlink ref="A13" location="'4.2_Resultados España'!C1" display="4.2 Resultados Registro estatal" xr:uid="{00000000-0004-0000-0B00-00000A000000}"/>
  </hyperlinks>
  <pageMargins left="0.25" right="0.25" top="0.75" bottom="0.75" header="0.3" footer="0.3"/>
  <pageSetup paperSize="9" scale="63" firstPageNumber="0" fitToHeight="0" orientation="landscape" horizontalDpi="300" verticalDpi="300" r:id="rId1"/>
  <rowBreaks count="1" manualBreakCount="1">
    <brk id="46" max="16383" man="1"/>
  </rowBreaks>
  <colBreaks count="1" manualBreakCount="1">
    <brk id="4" max="1048575" man="1"/>
  </colBreak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tabColor rgb="FFB3A2C7"/>
  </sheetPr>
  <dimension ref="A2:BG1091"/>
  <sheetViews>
    <sheetView zoomScale="70" zoomScaleNormal="70" workbookViewId="0">
      <selection activeCell="A2" sqref="A2"/>
    </sheetView>
  </sheetViews>
  <sheetFormatPr baseColWidth="10" defaultColWidth="9.140625" defaultRowHeight="15" x14ac:dyDescent="0.25"/>
  <cols>
    <col min="1" max="1" width="3.7109375" customWidth="1"/>
    <col min="2" max="2" width="4.7109375" customWidth="1"/>
    <col min="3" max="3" width="30.28515625" customWidth="1"/>
    <col min="4" max="4" width="46.85546875" customWidth="1"/>
    <col min="5" max="5" width="35.5703125" customWidth="1"/>
    <col min="6" max="6" width="20.7109375" customWidth="1"/>
    <col min="7" max="11" width="10.7109375" customWidth="1"/>
    <col min="12" max="12" width="14.42578125" customWidth="1"/>
    <col min="13" max="42" width="10.7109375" customWidth="1"/>
    <col min="43" max="43" width="13.5703125" customWidth="1"/>
    <col min="44" max="1026" width="10.7109375" customWidth="1"/>
  </cols>
  <sheetData>
    <row r="2" spans="1:35" ht="18.75" x14ac:dyDescent="0.3">
      <c r="D2" s="109" t="s">
        <v>0</v>
      </c>
      <c r="E2" s="110"/>
      <c r="F2" s="111">
        <f>'0.1_Datos generales organiz.'!G3</f>
        <v>2024</v>
      </c>
      <c r="Q2" s="194"/>
      <c r="R2" s="112"/>
      <c r="S2" s="194"/>
      <c r="T2" s="112"/>
      <c r="U2" s="112"/>
      <c r="V2" s="112"/>
      <c r="W2" s="112"/>
      <c r="X2" s="194"/>
      <c r="Y2" s="112"/>
      <c r="Z2" s="112"/>
      <c r="AA2" s="112"/>
      <c r="AB2" s="112"/>
      <c r="AC2" s="194"/>
      <c r="AD2" s="112"/>
      <c r="AE2" s="112"/>
      <c r="AF2" s="112"/>
      <c r="AG2" s="194"/>
      <c r="AH2" s="112"/>
      <c r="AI2" s="112"/>
    </row>
    <row r="3" spans="1:35" x14ac:dyDescent="0.25">
      <c r="Q3" s="112"/>
      <c r="R3" s="112"/>
      <c r="S3" s="112"/>
      <c r="T3" s="112"/>
      <c r="U3" s="112"/>
      <c r="V3" s="112"/>
      <c r="W3" s="112"/>
      <c r="X3" s="112"/>
      <c r="Y3" s="112"/>
      <c r="Z3" s="112"/>
      <c r="AA3" s="112"/>
      <c r="AB3" s="112"/>
      <c r="AC3" s="112"/>
      <c r="AD3" s="112"/>
      <c r="AE3" s="112"/>
      <c r="AF3" s="112"/>
      <c r="AG3" s="112"/>
      <c r="AH3" s="112"/>
      <c r="AI3" s="112"/>
    </row>
    <row r="4" spans="1:35" s="210" customFormat="1" ht="21" x14ac:dyDescent="0.35">
      <c r="A4" s="210" t="s">
        <v>748</v>
      </c>
      <c r="Q4" s="211"/>
      <c r="R4" s="211"/>
      <c r="S4" s="211"/>
      <c r="T4" s="211"/>
      <c r="U4" s="211"/>
      <c r="V4" s="211"/>
      <c r="W4" s="211"/>
      <c r="X4" s="211"/>
      <c r="Y4" s="211"/>
      <c r="Z4" s="211"/>
      <c r="AA4" s="211"/>
      <c r="AB4" s="211"/>
      <c r="AC4" s="211"/>
      <c r="AD4" s="211"/>
      <c r="AE4" s="211"/>
      <c r="AF4" s="211"/>
      <c r="AG4" s="211"/>
      <c r="AH4" s="211"/>
      <c r="AI4" s="211"/>
    </row>
    <row r="5" spans="1:35" s="113" customFormat="1" x14ac:dyDescent="0.25">
      <c r="Q5" s="112"/>
      <c r="R5" s="112"/>
      <c r="S5" s="112"/>
      <c r="T5" s="112"/>
      <c r="U5" s="112"/>
      <c r="V5" s="112"/>
      <c r="W5" s="112"/>
      <c r="X5" s="112"/>
      <c r="Y5" s="112"/>
      <c r="Z5" s="112"/>
      <c r="AA5" s="112"/>
      <c r="AB5" s="112"/>
      <c r="AC5" s="112"/>
      <c r="AD5" s="112"/>
      <c r="AE5" s="112"/>
      <c r="AF5" s="112"/>
      <c r="AG5" s="112"/>
      <c r="AH5" s="112"/>
      <c r="AI5" s="112"/>
    </row>
    <row r="6" spans="1:35" x14ac:dyDescent="0.25">
      <c r="C6" s="113" t="s">
        <v>17</v>
      </c>
      <c r="D6" s="113" t="s">
        <v>18</v>
      </c>
      <c r="E6" s="113" t="s">
        <v>19</v>
      </c>
      <c r="J6" t="s">
        <v>1154</v>
      </c>
      <c r="Q6" s="112"/>
      <c r="R6" s="112"/>
      <c r="S6" s="112"/>
      <c r="T6" s="112"/>
      <c r="U6" s="112"/>
      <c r="V6" s="112"/>
      <c r="W6" s="112"/>
      <c r="X6" s="112"/>
      <c r="Y6" s="112"/>
      <c r="Z6" s="112"/>
      <c r="AA6" s="112"/>
      <c r="AB6" s="112"/>
      <c r="AC6" s="112"/>
      <c r="AD6" s="112"/>
      <c r="AE6" s="112"/>
      <c r="AF6" s="112"/>
      <c r="AG6" s="112"/>
      <c r="AH6" s="112"/>
      <c r="AI6" s="112"/>
    </row>
    <row r="7" spans="1:35" x14ac:dyDescent="0.25">
      <c r="C7">
        <v>2024</v>
      </c>
      <c r="D7" t="s">
        <v>21</v>
      </c>
      <c r="E7" t="s">
        <v>1199</v>
      </c>
      <c r="Q7" s="112"/>
      <c r="R7" s="112"/>
      <c r="S7" s="112"/>
      <c r="T7" s="112"/>
      <c r="U7" s="112"/>
      <c r="V7" s="112"/>
      <c r="W7" s="112"/>
      <c r="X7" s="112"/>
      <c r="Y7" s="112"/>
      <c r="Z7" s="112"/>
      <c r="AA7" s="112"/>
      <c r="AB7" s="112"/>
      <c r="AC7" s="112"/>
      <c r="AD7" s="112"/>
      <c r="AE7" s="112"/>
      <c r="AF7" s="112"/>
      <c r="AG7" s="112"/>
      <c r="AH7" s="112"/>
      <c r="AI7" s="112"/>
    </row>
    <row r="8" spans="1:35" x14ac:dyDescent="0.25">
      <c r="C8">
        <v>2023</v>
      </c>
      <c r="D8" t="s">
        <v>1220</v>
      </c>
      <c r="E8" t="s">
        <v>1200</v>
      </c>
      <c r="J8" t="str">
        <f>IF('0.1_Datos generales organiz.'!O6="","",'0.1_Datos generales organiz.'!O6)</f>
        <v/>
      </c>
      <c r="Q8" s="112"/>
      <c r="R8" s="112"/>
      <c r="S8" s="112"/>
      <c r="T8" s="112"/>
      <c r="U8" s="112"/>
      <c r="V8" s="112"/>
      <c r="W8" s="112"/>
      <c r="X8" s="112"/>
      <c r="Y8" s="112"/>
      <c r="Z8" s="112"/>
      <c r="AA8" s="112"/>
      <c r="AB8" s="112"/>
      <c r="AC8" s="112"/>
      <c r="AD8" s="112"/>
      <c r="AE8" s="112"/>
      <c r="AF8" s="112"/>
      <c r="AG8" s="112"/>
      <c r="AH8" s="112"/>
      <c r="AI8" s="112"/>
    </row>
    <row r="9" spans="1:35" x14ac:dyDescent="0.25">
      <c r="C9">
        <v>2022</v>
      </c>
      <c r="D9" t="s">
        <v>1221</v>
      </c>
      <c r="E9" t="s">
        <v>1201</v>
      </c>
      <c r="J9" t="str">
        <f>IF('0.1_Datos generales organiz.'!O7="","",'0.1_Datos generales organiz.'!O7)</f>
        <v/>
      </c>
      <c r="Q9" s="112"/>
      <c r="R9" s="112"/>
      <c r="S9" s="112"/>
      <c r="T9" s="112"/>
      <c r="U9" s="112"/>
      <c r="V9" s="112"/>
      <c r="W9" s="112"/>
      <c r="X9" s="112"/>
      <c r="Y9" s="112"/>
      <c r="Z9" s="112"/>
      <c r="AA9" s="112"/>
      <c r="AB9" s="112"/>
      <c r="AC9" s="112"/>
      <c r="AD9" s="112"/>
      <c r="AE9" s="112"/>
      <c r="AF9" s="112"/>
      <c r="AG9" s="112"/>
      <c r="AH9" s="112"/>
      <c r="AI9" s="112"/>
    </row>
    <row r="10" spans="1:35" x14ac:dyDescent="0.25">
      <c r="C10">
        <v>2021</v>
      </c>
      <c r="D10" t="s">
        <v>26</v>
      </c>
      <c r="E10" t="s">
        <v>1202</v>
      </c>
      <c r="J10" t="str">
        <f>IF('0.1_Datos generales organiz.'!O8="","",'0.1_Datos generales organiz.'!O8)</f>
        <v/>
      </c>
      <c r="Q10" s="112"/>
      <c r="R10" s="112"/>
      <c r="S10" s="112"/>
      <c r="T10" s="112"/>
      <c r="U10" s="112"/>
      <c r="V10" s="112"/>
      <c r="W10" s="112"/>
      <c r="X10" s="112"/>
      <c r="Y10" s="112"/>
      <c r="Z10" s="112"/>
      <c r="AA10" s="112"/>
      <c r="AB10" s="112"/>
      <c r="AC10" s="112"/>
      <c r="AD10" s="112"/>
      <c r="AE10" s="112"/>
      <c r="AF10" s="112"/>
      <c r="AG10" s="112"/>
      <c r="AH10" s="112"/>
      <c r="AI10" s="112"/>
    </row>
    <row r="11" spans="1:35" x14ac:dyDescent="0.25">
      <c r="C11">
        <v>2020</v>
      </c>
      <c r="D11" t="s">
        <v>1222</v>
      </c>
      <c r="E11" t="s">
        <v>1203</v>
      </c>
      <c r="J11" t="str">
        <f>IF('0.1_Datos generales organiz.'!O9="","",'0.1_Datos generales organiz.'!O9)</f>
        <v/>
      </c>
      <c r="Q11" s="112"/>
      <c r="R11" s="112"/>
      <c r="S11" s="112"/>
      <c r="T11" s="112"/>
      <c r="U11" s="112"/>
      <c r="V11" s="112"/>
      <c r="W11" s="112"/>
      <c r="X11" s="112"/>
      <c r="Y11" s="112"/>
      <c r="Z11" s="112"/>
      <c r="AA11" s="112"/>
      <c r="AB11" s="112"/>
      <c r="AC11" s="112"/>
      <c r="AD11" s="112"/>
      <c r="AE11" s="112"/>
      <c r="AF11" s="112"/>
      <c r="AG11" s="112"/>
      <c r="AH11" s="112"/>
      <c r="AI11" s="112"/>
    </row>
    <row r="12" spans="1:35" x14ac:dyDescent="0.25">
      <c r="D12" t="s">
        <v>1223</v>
      </c>
      <c r="E12" t="s">
        <v>1204</v>
      </c>
      <c r="J12" t="str">
        <f>IF('0.1_Datos generales organiz.'!O10="","",'0.1_Datos generales organiz.'!O10)</f>
        <v/>
      </c>
      <c r="Q12" s="112"/>
      <c r="R12" s="112"/>
      <c r="S12" s="112"/>
      <c r="T12" s="112"/>
      <c r="U12" s="112"/>
      <c r="V12" s="112"/>
      <c r="W12" s="112"/>
      <c r="X12" s="112"/>
      <c r="Y12" s="112"/>
      <c r="Z12" s="112"/>
      <c r="AA12" s="112"/>
      <c r="AB12" s="112"/>
      <c r="AC12" s="112"/>
      <c r="AD12" s="112"/>
      <c r="AE12" s="112"/>
      <c r="AF12" s="112"/>
      <c r="AG12" s="112"/>
      <c r="AH12" s="112"/>
      <c r="AI12" s="112"/>
    </row>
    <row r="13" spans="1:35" x14ac:dyDescent="0.25">
      <c r="D13" t="s">
        <v>1224</v>
      </c>
      <c r="E13" t="s">
        <v>1205</v>
      </c>
      <c r="J13" t="str">
        <f>IF('0.1_Datos generales organiz.'!O11="","",'0.1_Datos generales organiz.'!O11)</f>
        <v/>
      </c>
      <c r="Q13" s="112"/>
      <c r="R13" s="112"/>
      <c r="S13" s="112"/>
      <c r="T13" s="112"/>
      <c r="U13" s="112"/>
      <c r="V13" s="112"/>
      <c r="W13" s="112"/>
      <c r="X13" s="112"/>
      <c r="Y13" s="112"/>
      <c r="Z13" s="112"/>
      <c r="AA13" s="112"/>
      <c r="AB13" s="112"/>
      <c r="AC13" s="112"/>
      <c r="AD13" s="112"/>
      <c r="AE13" s="112"/>
      <c r="AF13" s="112"/>
      <c r="AG13" s="112"/>
      <c r="AH13" s="112"/>
      <c r="AI13" s="112"/>
    </row>
    <row r="14" spans="1:35" x14ac:dyDescent="0.25">
      <c r="D14" t="s">
        <v>1225</v>
      </c>
      <c r="E14" t="s">
        <v>1206</v>
      </c>
      <c r="J14" t="str">
        <f>IF('0.1_Datos generales organiz.'!O12="","",'0.1_Datos generales organiz.'!O12)</f>
        <v/>
      </c>
      <c r="Q14" s="112"/>
      <c r="R14" s="112"/>
      <c r="S14" s="112"/>
      <c r="T14" s="112"/>
      <c r="U14" s="112"/>
      <c r="V14" s="112"/>
      <c r="W14" s="112"/>
      <c r="X14" s="112"/>
      <c r="Y14" s="112"/>
      <c r="Z14" s="112"/>
      <c r="AA14" s="112"/>
      <c r="AB14" s="112"/>
      <c r="AC14" s="112"/>
      <c r="AD14" s="112"/>
      <c r="AE14" s="112"/>
      <c r="AF14" s="112"/>
      <c r="AG14" s="112"/>
      <c r="AH14" s="112"/>
      <c r="AI14" s="112"/>
    </row>
    <row r="15" spans="1:35" x14ac:dyDescent="0.25">
      <c r="D15" t="s">
        <v>1226</v>
      </c>
      <c r="E15" t="s">
        <v>1207</v>
      </c>
      <c r="J15" t="str">
        <f>IF('0.1_Datos generales organiz.'!O13="","",'0.1_Datos generales organiz.'!O13)</f>
        <v/>
      </c>
      <c r="Q15" s="112"/>
      <c r="R15" s="112"/>
      <c r="S15" s="112"/>
      <c r="T15" s="112"/>
      <c r="U15" s="112"/>
      <c r="V15" s="112"/>
      <c r="W15" s="112"/>
      <c r="X15" s="112"/>
      <c r="Y15" s="112"/>
      <c r="Z15" s="112"/>
      <c r="AA15" s="112"/>
      <c r="AB15" s="112"/>
      <c r="AC15" s="112"/>
      <c r="AD15" s="112"/>
      <c r="AE15" s="112"/>
      <c r="AF15" s="112"/>
      <c r="AG15" s="112"/>
      <c r="AH15" s="112"/>
      <c r="AI15" s="112"/>
    </row>
    <row r="16" spans="1:35" x14ac:dyDescent="0.25">
      <c r="E16" t="s">
        <v>1208</v>
      </c>
      <c r="J16" t="str">
        <f>IF('0.1_Datos generales organiz.'!O14="","",'0.1_Datos generales organiz.'!O14)</f>
        <v/>
      </c>
      <c r="Q16" s="112"/>
      <c r="R16" s="112"/>
      <c r="S16" s="112"/>
      <c r="T16" s="112"/>
      <c r="U16" s="112"/>
      <c r="V16" s="112"/>
      <c r="W16" s="112"/>
      <c r="X16" s="112"/>
      <c r="Y16" s="112"/>
      <c r="Z16" s="112"/>
      <c r="AA16" s="112"/>
      <c r="AB16" s="112"/>
      <c r="AC16" s="112"/>
      <c r="AD16" s="112"/>
      <c r="AE16" s="112"/>
      <c r="AF16" s="112"/>
      <c r="AG16" s="112"/>
      <c r="AH16" s="112"/>
      <c r="AI16" s="112"/>
    </row>
    <row r="17" spans="1:35" x14ac:dyDescent="0.25">
      <c r="E17" t="s">
        <v>1209</v>
      </c>
      <c r="Q17" s="112"/>
      <c r="R17" s="112"/>
      <c r="S17" s="112"/>
      <c r="T17" s="112"/>
      <c r="U17" s="112"/>
      <c r="V17" s="112"/>
      <c r="W17" s="112"/>
      <c r="X17" s="112"/>
      <c r="Y17" s="112"/>
      <c r="Z17" s="112"/>
      <c r="AA17" s="112"/>
      <c r="AB17" s="112"/>
      <c r="AC17" s="112"/>
      <c r="AD17" s="112"/>
      <c r="AE17" s="112"/>
      <c r="AF17" s="112"/>
      <c r="AG17" s="112"/>
      <c r="AH17" s="112"/>
      <c r="AI17" s="112"/>
    </row>
    <row r="18" spans="1:35" x14ac:dyDescent="0.25">
      <c r="E18" t="s">
        <v>1210</v>
      </c>
      <c r="Q18" s="112"/>
      <c r="R18" s="112"/>
      <c r="S18" s="112"/>
      <c r="T18" s="112"/>
      <c r="U18" s="112"/>
      <c r="V18" s="112"/>
      <c r="W18" s="112"/>
      <c r="X18" s="112"/>
      <c r="Y18" s="112"/>
      <c r="Z18" s="112"/>
      <c r="AA18" s="112"/>
      <c r="AB18" s="112"/>
      <c r="AC18" s="112"/>
      <c r="AD18" s="112"/>
      <c r="AE18" s="112"/>
      <c r="AF18" s="112"/>
      <c r="AG18" s="112"/>
      <c r="AH18" s="112"/>
      <c r="AI18" s="112"/>
    </row>
    <row r="19" spans="1:35" x14ac:dyDescent="0.25">
      <c r="E19" t="s">
        <v>1211</v>
      </c>
      <c r="Q19" s="112"/>
      <c r="R19" s="112"/>
      <c r="S19" s="112"/>
      <c r="T19" s="112"/>
      <c r="U19" s="112"/>
      <c r="V19" s="112"/>
      <c r="W19" s="112"/>
      <c r="X19" s="112"/>
      <c r="Y19" s="112"/>
      <c r="Z19" s="112"/>
      <c r="AA19" s="112"/>
      <c r="AB19" s="112"/>
      <c r="AC19" s="112"/>
      <c r="AD19" s="112"/>
      <c r="AE19" s="112"/>
      <c r="AF19" s="112"/>
      <c r="AG19" s="112"/>
      <c r="AH19" s="112"/>
      <c r="AI19" s="112"/>
    </row>
    <row r="20" spans="1:35" x14ac:dyDescent="0.25">
      <c r="E20" t="s">
        <v>1212</v>
      </c>
      <c r="Q20" s="112"/>
      <c r="R20" s="112"/>
      <c r="S20" s="112"/>
      <c r="T20" s="112"/>
      <c r="U20" s="112"/>
      <c r="V20" s="112"/>
      <c r="W20" s="112"/>
      <c r="X20" s="112"/>
      <c r="Y20" s="112"/>
      <c r="Z20" s="112"/>
      <c r="AA20" s="112"/>
      <c r="AB20" s="112"/>
      <c r="AC20" s="112"/>
      <c r="AD20" s="112"/>
      <c r="AE20" s="112"/>
      <c r="AF20" s="112"/>
      <c r="AG20" s="112"/>
      <c r="AH20" s="112"/>
      <c r="AI20" s="112"/>
    </row>
    <row r="21" spans="1:35" x14ac:dyDescent="0.25">
      <c r="E21" t="s">
        <v>1213</v>
      </c>
      <c r="Q21" s="112"/>
      <c r="R21" s="112"/>
      <c r="S21" s="112"/>
      <c r="T21" s="112"/>
      <c r="U21" s="112"/>
      <c r="V21" s="112"/>
      <c r="W21" s="112"/>
      <c r="X21" s="112"/>
      <c r="Y21" s="112"/>
      <c r="Z21" s="112"/>
      <c r="AA21" s="112"/>
      <c r="AB21" s="112"/>
      <c r="AC21" s="195"/>
      <c r="AD21" s="112"/>
      <c r="AE21" s="112"/>
      <c r="AF21" s="112"/>
      <c r="AG21" s="195"/>
      <c r="AH21" s="112"/>
      <c r="AI21" s="112"/>
    </row>
    <row r="22" spans="1:35" x14ac:dyDescent="0.25">
      <c r="E22" t="s">
        <v>1214</v>
      </c>
      <c r="Q22" s="112"/>
      <c r="R22" s="112"/>
      <c r="S22" s="112"/>
      <c r="T22" s="112"/>
      <c r="U22" s="112"/>
      <c r="V22" s="112"/>
      <c r="W22" s="112"/>
      <c r="X22" s="112"/>
      <c r="Y22" s="112"/>
      <c r="Z22" s="112"/>
      <c r="AA22" s="112"/>
      <c r="AB22" s="112"/>
      <c r="AC22" s="196"/>
      <c r="AD22" s="112"/>
      <c r="AE22" s="112"/>
      <c r="AF22" s="112"/>
      <c r="AG22" s="196"/>
      <c r="AH22" s="112"/>
      <c r="AI22" s="112"/>
    </row>
    <row r="23" spans="1:35" x14ac:dyDescent="0.25">
      <c r="E23" t="s">
        <v>1215</v>
      </c>
      <c r="Q23" s="112"/>
      <c r="R23" s="112"/>
      <c r="S23" s="112"/>
      <c r="T23" s="112"/>
      <c r="U23" s="112"/>
      <c r="V23" s="112"/>
      <c r="W23" s="112"/>
      <c r="X23" s="195"/>
      <c r="Y23" s="112"/>
      <c r="Z23" s="112"/>
      <c r="AA23" s="112"/>
      <c r="AB23" s="112"/>
      <c r="AC23" s="196"/>
      <c r="AD23" s="112"/>
      <c r="AE23" s="112"/>
      <c r="AF23" s="112"/>
      <c r="AG23" s="196"/>
      <c r="AH23" s="112"/>
      <c r="AI23" s="112"/>
    </row>
    <row r="24" spans="1:35" x14ac:dyDescent="0.25">
      <c r="C24" s="114"/>
      <c r="D24" s="114"/>
      <c r="E24" t="s">
        <v>1216</v>
      </c>
      <c r="Q24" s="112"/>
      <c r="R24" s="112"/>
      <c r="S24" s="112"/>
      <c r="T24" s="112"/>
      <c r="U24" s="112"/>
      <c r="V24" s="112"/>
      <c r="W24" s="112"/>
      <c r="X24" s="196"/>
      <c r="Y24" s="112"/>
      <c r="Z24" s="112"/>
      <c r="AA24" s="112"/>
      <c r="AB24" s="112"/>
      <c r="AC24" s="112"/>
      <c r="AD24" s="112"/>
      <c r="AE24" s="112"/>
      <c r="AF24" s="112"/>
    </row>
    <row r="25" spans="1:35" x14ac:dyDescent="0.25">
      <c r="C25" s="114"/>
      <c r="D25" s="114"/>
      <c r="E25" t="s">
        <v>1217</v>
      </c>
      <c r="Q25" s="112"/>
      <c r="R25" s="112"/>
      <c r="S25" s="112"/>
      <c r="T25" s="112"/>
      <c r="U25" s="112"/>
      <c r="V25" s="112"/>
      <c r="W25" s="112"/>
      <c r="X25" s="196"/>
      <c r="Y25" s="112"/>
      <c r="Z25" s="112"/>
      <c r="AA25" s="112"/>
      <c r="AB25" s="112"/>
      <c r="AC25" s="112"/>
      <c r="AD25" s="112"/>
      <c r="AE25" s="112"/>
      <c r="AF25" s="112"/>
    </row>
    <row r="26" spans="1:35" x14ac:dyDescent="0.25">
      <c r="C26" s="114"/>
      <c r="D26" s="114"/>
      <c r="E26" t="s">
        <v>1218</v>
      </c>
      <c r="S26" s="195"/>
      <c r="T26" s="112"/>
      <c r="U26" s="112"/>
      <c r="V26" s="112"/>
      <c r="W26" s="112"/>
      <c r="X26" s="196"/>
      <c r="Y26" s="112"/>
      <c r="Z26" s="112"/>
      <c r="AA26" s="115"/>
    </row>
    <row r="27" spans="1:35" x14ac:dyDescent="0.25">
      <c r="C27" s="114"/>
      <c r="D27" s="114"/>
      <c r="E27" t="s">
        <v>1219</v>
      </c>
      <c r="S27" s="196"/>
      <c r="T27" s="112"/>
      <c r="U27" s="112"/>
      <c r="V27" s="112"/>
      <c r="W27" s="112"/>
      <c r="X27" s="196"/>
      <c r="Y27" s="112"/>
      <c r="Z27" s="112"/>
      <c r="AA27" s="112"/>
    </row>
    <row r="28" spans="1:35" x14ac:dyDescent="0.25">
      <c r="C28" s="114"/>
      <c r="D28" s="114"/>
      <c r="Q28" s="195"/>
      <c r="R28" s="112"/>
      <c r="S28" s="196"/>
      <c r="T28" s="112"/>
      <c r="U28" s="112"/>
      <c r="V28" s="112"/>
      <c r="W28" s="112"/>
      <c r="X28" s="196"/>
      <c r="Y28" s="112"/>
      <c r="Z28" s="112"/>
      <c r="AA28" s="112"/>
      <c r="AB28" s="112"/>
      <c r="AC28" s="112"/>
    </row>
    <row r="29" spans="1:35" x14ac:dyDescent="0.25">
      <c r="C29" s="114"/>
      <c r="D29" s="114"/>
      <c r="Q29" s="195"/>
      <c r="R29" s="112"/>
      <c r="S29" s="196"/>
      <c r="T29" s="112"/>
      <c r="U29" s="112"/>
      <c r="V29" s="112"/>
      <c r="W29" s="112"/>
      <c r="X29" s="196"/>
      <c r="Y29" s="112"/>
      <c r="Z29" s="112"/>
      <c r="AA29" s="112"/>
      <c r="AB29" s="112"/>
      <c r="AC29" s="112"/>
    </row>
    <row r="30" spans="1:35" s="211" customFormat="1" ht="21" x14ac:dyDescent="0.35">
      <c r="A30" s="210" t="s">
        <v>747</v>
      </c>
      <c r="C30" s="212"/>
      <c r="D30" s="212"/>
      <c r="Q30" s="213"/>
      <c r="S30" s="214"/>
      <c r="X30" s="214"/>
    </row>
    <row r="31" spans="1:35" x14ac:dyDescent="0.25">
      <c r="C31" s="114"/>
      <c r="D31" s="114"/>
      <c r="Q31" s="195"/>
      <c r="R31" s="112"/>
      <c r="S31" s="196"/>
      <c r="T31" s="112"/>
      <c r="U31" s="112"/>
      <c r="V31" s="112"/>
      <c r="W31" s="112"/>
      <c r="X31" s="196"/>
      <c r="Y31" s="112"/>
      <c r="Z31" s="112"/>
      <c r="AA31" s="112"/>
      <c r="AB31" s="112"/>
      <c r="AC31" s="112"/>
    </row>
    <row r="32" spans="1:35" x14ac:dyDescent="0.25">
      <c r="C32" s="197" t="s">
        <v>749</v>
      </c>
      <c r="D32" s="114"/>
      <c r="Q32" s="195"/>
      <c r="R32" s="112"/>
      <c r="S32" s="196"/>
      <c r="T32" s="112"/>
      <c r="U32" s="112"/>
      <c r="V32" s="112"/>
      <c r="W32" s="112"/>
      <c r="X32" s="196"/>
      <c r="Y32" s="112"/>
      <c r="Z32" s="112"/>
      <c r="AA32" s="112"/>
      <c r="AB32" s="112"/>
      <c r="AC32" s="112"/>
    </row>
    <row r="33" spans="2:59" x14ac:dyDescent="0.25">
      <c r="C33" s="114"/>
      <c r="D33" s="114"/>
      <c r="Q33" s="195"/>
      <c r="R33" s="112"/>
      <c r="S33" s="196"/>
      <c r="T33" s="112"/>
      <c r="U33" s="112"/>
      <c r="V33" s="112"/>
      <c r="W33" s="112"/>
      <c r="X33" s="196"/>
      <c r="Y33" s="112"/>
      <c r="Z33" s="112"/>
      <c r="AA33" s="112"/>
      <c r="AB33" s="112"/>
      <c r="AC33" s="112"/>
    </row>
    <row r="34" spans="2:59" x14ac:dyDescent="0.25">
      <c r="B34" s="198" t="s">
        <v>750</v>
      </c>
      <c r="C34" s="199"/>
      <c r="D34" s="200"/>
      <c r="F34" s="200"/>
      <c r="G34" s="200"/>
      <c r="H34" s="200"/>
      <c r="J34" s="200"/>
      <c r="K34" s="201"/>
      <c r="L34" s="201"/>
      <c r="M34" s="201"/>
      <c r="N34" s="201"/>
      <c r="O34" s="201"/>
      <c r="W34" s="201"/>
      <c r="X34" s="201"/>
      <c r="Y34" s="201"/>
      <c r="Z34" s="201"/>
      <c r="AA34" s="201"/>
      <c r="AB34" s="201"/>
      <c r="AC34" s="200"/>
      <c r="AD34" s="200"/>
      <c r="AE34" s="200"/>
      <c r="AF34" s="200"/>
      <c r="AG34" s="200"/>
      <c r="AH34" s="200"/>
      <c r="AI34" s="201"/>
      <c r="AJ34" s="201"/>
      <c r="AK34" s="201"/>
      <c r="AL34" s="201"/>
      <c r="AM34" s="201"/>
      <c r="AN34" s="201"/>
      <c r="AP34" s="200"/>
      <c r="AQ34" s="200"/>
      <c r="AR34" s="200"/>
      <c r="AS34" s="200"/>
      <c r="AT34" s="200"/>
      <c r="AU34" s="201"/>
      <c r="AV34" s="201"/>
      <c r="AW34" s="201"/>
      <c r="AX34" s="201"/>
      <c r="AY34" s="201"/>
      <c r="AZ34" s="201"/>
      <c r="BA34" s="200"/>
    </row>
    <row r="35" spans="2:59" x14ac:dyDescent="0.25">
      <c r="B35" s="198"/>
      <c r="C35" s="199"/>
      <c r="D35" s="200"/>
      <c r="F35" s="200"/>
      <c r="G35" s="200"/>
      <c r="H35" s="200"/>
      <c r="J35" s="200"/>
      <c r="K35" s="201"/>
      <c r="L35" s="201"/>
      <c r="M35" s="201"/>
      <c r="N35" s="201"/>
      <c r="O35" s="201"/>
      <c r="W35" s="201"/>
      <c r="X35" s="201"/>
      <c r="Y35" s="201"/>
      <c r="Z35" s="201"/>
      <c r="AA35" s="201"/>
      <c r="AB35" s="201"/>
      <c r="AC35" s="200"/>
      <c r="AD35" s="200"/>
      <c r="AE35" s="200"/>
      <c r="AF35" s="200"/>
      <c r="AG35" s="200"/>
      <c r="AH35" s="200"/>
      <c r="AI35" s="201"/>
      <c r="AJ35" s="201"/>
      <c r="AK35" s="201"/>
      <c r="AL35" s="201"/>
      <c r="AM35" s="201"/>
      <c r="AN35" s="201"/>
      <c r="AP35" s="200"/>
      <c r="AQ35" s="200"/>
      <c r="AR35" s="200"/>
      <c r="AS35" s="200"/>
      <c r="AT35" s="200"/>
      <c r="AU35" s="201"/>
      <c r="AV35" s="201"/>
      <c r="AW35" s="201"/>
      <c r="AX35" s="201"/>
      <c r="AY35" s="201"/>
      <c r="AZ35" s="201"/>
      <c r="BA35" s="200"/>
    </row>
    <row r="36" spans="2:59" x14ac:dyDescent="0.25">
      <c r="B36" s="198"/>
      <c r="D36" s="200" t="s">
        <v>751</v>
      </c>
      <c r="F36" s="200"/>
      <c r="G36" s="200"/>
      <c r="H36" s="200"/>
      <c r="J36" s="200"/>
      <c r="K36" s="201"/>
      <c r="L36" s="201"/>
      <c r="M36" s="201"/>
      <c r="N36" s="201"/>
      <c r="O36" s="201"/>
      <c r="W36" s="201"/>
      <c r="X36" s="201"/>
      <c r="Y36" s="201"/>
      <c r="Z36" s="201"/>
      <c r="AA36" s="201"/>
      <c r="AB36" s="201"/>
      <c r="AC36" s="200"/>
      <c r="AD36" s="200"/>
      <c r="AE36" s="200"/>
      <c r="AF36" s="200"/>
      <c r="AG36" s="200"/>
      <c r="AH36" s="200"/>
      <c r="AI36" s="201"/>
      <c r="AJ36" s="201"/>
      <c r="AK36" s="201"/>
      <c r="AL36" s="201"/>
      <c r="AM36" s="201"/>
      <c r="AN36" s="201"/>
      <c r="AP36" s="200"/>
      <c r="AQ36" s="200"/>
      <c r="AR36" s="200"/>
      <c r="AS36" s="200"/>
      <c r="AT36" s="200"/>
      <c r="AU36" s="201"/>
      <c r="AV36" s="201"/>
      <c r="AW36" s="201"/>
      <c r="AX36" s="201"/>
      <c r="AY36" s="201"/>
      <c r="AZ36" s="201"/>
      <c r="BA36" s="200"/>
    </row>
    <row r="37" spans="2:59" x14ac:dyDescent="0.25">
      <c r="B37" s="200"/>
      <c r="C37" s="202"/>
      <c r="D37" s="200"/>
      <c r="F37" s="203">
        <v>2007</v>
      </c>
      <c r="G37" s="203">
        <v>2007</v>
      </c>
      <c r="H37" s="203">
        <v>2007</v>
      </c>
      <c r="I37" s="203">
        <v>2008</v>
      </c>
      <c r="J37" s="203">
        <v>2008</v>
      </c>
      <c r="K37" s="203">
        <v>2008</v>
      </c>
      <c r="L37" s="203">
        <v>2009</v>
      </c>
      <c r="M37" s="203">
        <v>2009</v>
      </c>
      <c r="N37" s="203">
        <v>2009</v>
      </c>
      <c r="O37" s="203">
        <v>2010</v>
      </c>
      <c r="P37" s="203">
        <v>2010</v>
      </c>
      <c r="Q37" s="203">
        <v>2010</v>
      </c>
      <c r="R37" s="203">
        <v>2011</v>
      </c>
      <c r="S37" s="203">
        <v>2011</v>
      </c>
      <c r="T37" s="203">
        <v>2011</v>
      </c>
      <c r="U37" s="203">
        <v>2012</v>
      </c>
      <c r="V37" s="203">
        <v>2012</v>
      </c>
      <c r="W37" s="203">
        <v>2012</v>
      </c>
      <c r="X37" s="203">
        <v>2013</v>
      </c>
      <c r="Y37" s="203">
        <v>2013</v>
      </c>
      <c r="Z37" s="203">
        <v>2013</v>
      </c>
      <c r="AA37" s="203">
        <v>2014</v>
      </c>
      <c r="AB37" s="203">
        <v>2014</v>
      </c>
      <c r="AC37" s="203">
        <v>2014</v>
      </c>
      <c r="AD37" s="203">
        <v>2015</v>
      </c>
      <c r="AE37" s="203">
        <v>2015</v>
      </c>
      <c r="AF37" s="203">
        <v>2015</v>
      </c>
      <c r="AG37" s="203">
        <v>2016</v>
      </c>
      <c r="AH37" s="203">
        <v>2016</v>
      </c>
      <c r="AI37" s="203">
        <v>2016</v>
      </c>
      <c r="AJ37" s="203">
        <v>2017</v>
      </c>
      <c r="AK37" s="203">
        <v>2017</v>
      </c>
      <c r="AL37" s="203">
        <v>2017</v>
      </c>
      <c r="AM37" s="203">
        <v>2018</v>
      </c>
      <c r="AN37" s="203">
        <v>2018</v>
      </c>
      <c r="AO37" s="203">
        <v>2018</v>
      </c>
      <c r="AP37" s="203">
        <v>2019</v>
      </c>
      <c r="AQ37" s="203">
        <v>2019</v>
      </c>
      <c r="AR37" s="203">
        <v>2019</v>
      </c>
      <c r="AS37" s="203">
        <v>2020</v>
      </c>
      <c r="AT37" s="203">
        <v>2020</v>
      </c>
      <c r="AU37" s="203">
        <v>2020</v>
      </c>
      <c r="AV37" s="203">
        <v>2021</v>
      </c>
      <c r="AW37" s="203">
        <v>2021</v>
      </c>
      <c r="AX37" s="203">
        <v>2021</v>
      </c>
      <c r="AY37" s="203">
        <v>2022</v>
      </c>
      <c r="AZ37" s="203">
        <v>2022</v>
      </c>
      <c r="BA37" s="203">
        <v>2022</v>
      </c>
      <c r="BB37" s="203">
        <v>2023</v>
      </c>
      <c r="BC37" s="203">
        <v>2023</v>
      </c>
      <c r="BD37" s="203">
        <v>2023</v>
      </c>
      <c r="BE37" s="203">
        <v>2024</v>
      </c>
      <c r="BF37" s="203">
        <v>2024</v>
      </c>
      <c r="BG37" s="203">
        <v>2024</v>
      </c>
    </row>
    <row r="38" spans="2:59" ht="18" customHeight="1" x14ac:dyDescent="0.25">
      <c r="B38" s="200"/>
      <c r="C38" s="200"/>
      <c r="D38" s="200"/>
      <c r="F38" s="203" t="s">
        <v>752</v>
      </c>
      <c r="G38" s="203" t="s">
        <v>753</v>
      </c>
      <c r="H38" s="203" t="s">
        <v>754</v>
      </c>
      <c r="I38" s="203" t="s">
        <v>752</v>
      </c>
      <c r="J38" s="203" t="s">
        <v>753</v>
      </c>
      <c r="K38" s="203" t="s">
        <v>754</v>
      </c>
      <c r="L38" s="203" t="s">
        <v>752</v>
      </c>
      <c r="M38" s="203" t="s">
        <v>753</v>
      </c>
      <c r="N38" s="203" t="s">
        <v>754</v>
      </c>
      <c r="O38" s="203" t="s">
        <v>752</v>
      </c>
      <c r="P38" s="203" t="s">
        <v>753</v>
      </c>
      <c r="Q38" s="203" t="s">
        <v>754</v>
      </c>
      <c r="R38" s="203" t="s">
        <v>752</v>
      </c>
      <c r="S38" s="203" t="s">
        <v>753</v>
      </c>
      <c r="T38" s="203" t="s">
        <v>754</v>
      </c>
      <c r="U38" s="203" t="s">
        <v>752</v>
      </c>
      <c r="V38" s="203" t="s">
        <v>753</v>
      </c>
      <c r="W38" s="203" t="s">
        <v>754</v>
      </c>
      <c r="X38" s="203" t="s">
        <v>752</v>
      </c>
      <c r="Y38" s="203" t="s">
        <v>753</v>
      </c>
      <c r="Z38" s="203" t="s">
        <v>754</v>
      </c>
      <c r="AA38" s="203" t="s">
        <v>752</v>
      </c>
      <c r="AB38" s="203" t="s">
        <v>753</v>
      </c>
      <c r="AC38" s="203" t="s">
        <v>754</v>
      </c>
      <c r="AD38" s="203" t="s">
        <v>752</v>
      </c>
      <c r="AE38" s="203" t="s">
        <v>753</v>
      </c>
      <c r="AF38" s="203" t="s">
        <v>754</v>
      </c>
      <c r="AG38" s="203" t="s">
        <v>752</v>
      </c>
      <c r="AH38" s="203" t="s">
        <v>753</v>
      </c>
      <c r="AI38" s="203" t="s">
        <v>754</v>
      </c>
      <c r="AJ38" s="203" t="s">
        <v>752</v>
      </c>
      <c r="AK38" s="203" t="s">
        <v>753</v>
      </c>
      <c r="AL38" s="203" t="s">
        <v>754</v>
      </c>
      <c r="AM38" s="203" t="s">
        <v>752</v>
      </c>
      <c r="AN38" s="203" t="s">
        <v>753</v>
      </c>
      <c r="AO38" s="203" t="s">
        <v>754</v>
      </c>
      <c r="AP38" s="203" t="s">
        <v>752</v>
      </c>
      <c r="AQ38" s="203" t="s">
        <v>753</v>
      </c>
      <c r="AR38" s="203" t="s">
        <v>754</v>
      </c>
      <c r="AS38" s="203" t="s">
        <v>752</v>
      </c>
      <c r="AT38" s="203" t="s">
        <v>753</v>
      </c>
      <c r="AU38" s="203" t="s">
        <v>754</v>
      </c>
      <c r="AV38" s="203" t="s">
        <v>752</v>
      </c>
      <c r="AW38" s="203" t="s">
        <v>753</v>
      </c>
      <c r="AX38" s="203" t="s">
        <v>754</v>
      </c>
      <c r="AY38" s="203" t="s">
        <v>752</v>
      </c>
      <c r="AZ38" s="203" t="s">
        <v>753</v>
      </c>
      <c r="BA38" s="203" t="s">
        <v>754</v>
      </c>
      <c r="BB38" s="203" t="s">
        <v>752</v>
      </c>
      <c r="BC38" s="203" t="s">
        <v>753</v>
      </c>
      <c r="BD38" s="203" t="s">
        <v>754</v>
      </c>
      <c r="BE38" s="203" t="s">
        <v>752</v>
      </c>
      <c r="BF38" s="203" t="s">
        <v>753</v>
      </c>
      <c r="BG38" s="203" t="s">
        <v>754</v>
      </c>
    </row>
    <row r="39" spans="2:59" x14ac:dyDescent="0.25">
      <c r="B39" s="200"/>
      <c r="C39" s="200"/>
      <c r="D39" s="200"/>
      <c r="F39" s="204" t="s">
        <v>755</v>
      </c>
      <c r="G39" s="204" t="s">
        <v>756</v>
      </c>
      <c r="H39" s="204" t="s">
        <v>757</v>
      </c>
      <c r="I39" s="204" t="s">
        <v>758</v>
      </c>
      <c r="J39" s="204" t="s">
        <v>759</v>
      </c>
      <c r="K39" s="204" t="s">
        <v>760</v>
      </c>
      <c r="L39" s="204" t="s">
        <v>761</v>
      </c>
      <c r="M39" s="204" t="s">
        <v>762</v>
      </c>
      <c r="N39" s="204" t="s">
        <v>763</v>
      </c>
      <c r="O39" s="204" t="s">
        <v>764</v>
      </c>
      <c r="P39" s="204" t="s">
        <v>765</v>
      </c>
      <c r="Q39" s="204" t="s">
        <v>766</v>
      </c>
      <c r="R39" s="204" t="s">
        <v>767</v>
      </c>
      <c r="S39" s="204" t="s">
        <v>768</v>
      </c>
      <c r="T39" s="204" t="s">
        <v>769</v>
      </c>
      <c r="U39" s="204" t="s">
        <v>770</v>
      </c>
      <c r="V39" s="204" t="s">
        <v>771</v>
      </c>
      <c r="W39" s="204" t="s">
        <v>772</v>
      </c>
      <c r="X39" s="204" t="s">
        <v>773</v>
      </c>
      <c r="Y39" s="204" t="s">
        <v>774</v>
      </c>
      <c r="Z39" s="204" t="s">
        <v>775</v>
      </c>
      <c r="AA39" s="204" t="s">
        <v>776</v>
      </c>
      <c r="AB39" s="204" t="s">
        <v>777</v>
      </c>
      <c r="AC39" s="204" t="s">
        <v>778</v>
      </c>
      <c r="AD39" s="204" t="s">
        <v>779</v>
      </c>
      <c r="AE39" s="204" t="s">
        <v>780</v>
      </c>
      <c r="AF39" s="204" t="s">
        <v>781</v>
      </c>
      <c r="AG39" s="204" t="s">
        <v>782</v>
      </c>
      <c r="AH39" s="204" t="s">
        <v>783</v>
      </c>
      <c r="AI39" s="204" t="s">
        <v>784</v>
      </c>
      <c r="AJ39" s="204" t="s">
        <v>785</v>
      </c>
      <c r="AK39" s="204" t="s">
        <v>786</v>
      </c>
      <c r="AL39" s="204" t="s">
        <v>787</v>
      </c>
      <c r="AM39" s="204" t="s">
        <v>788</v>
      </c>
      <c r="AN39" s="204" t="s">
        <v>789</v>
      </c>
      <c r="AO39" s="204" t="s">
        <v>790</v>
      </c>
      <c r="AP39" s="204" t="s">
        <v>791</v>
      </c>
      <c r="AQ39" s="204" t="s">
        <v>792</v>
      </c>
      <c r="AR39" s="204" t="s">
        <v>793</v>
      </c>
      <c r="AS39" s="204" t="s">
        <v>794</v>
      </c>
      <c r="AT39" s="204" t="s">
        <v>795</v>
      </c>
      <c r="AU39" s="204" t="s">
        <v>796</v>
      </c>
      <c r="AV39" s="204" t="s">
        <v>797</v>
      </c>
      <c r="AW39" s="204" t="s">
        <v>798</v>
      </c>
      <c r="AX39" s="204" t="s">
        <v>799</v>
      </c>
      <c r="AY39" s="204" t="s">
        <v>898</v>
      </c>
      <c r="AZ39" s="204" t="s">
        <v>899</v>
      </c>
      <c r="BA39" s="204" t="s">
        <v>900</v>
      </c>
      <c r="BB39" s="204" t="s">
        <v>901</v>
      </c>
      <c r="BC39" s="204" t="s">
        <v>902</v>
      </c>
      <c r="BD39" s="204" t="s">
        <v>903</v>
      </c>
      <c r="BE39" s="204" t="s">
        <v>1603</v>
      </c>
      <c r="BF39" s="204" t="s">
        <v>1604</v>
      </c>
      <c r="BG39" s="204" t="s">
        <v>1602</v>
      </c>
    </row>
    <row r="40" spans="2:59" x14ac:dyDescent="0.25">
      <c r="B40" s="205"/>
      <c r="C40" s="200"/>
      <c r="D40" s="200"/>
      <c r="E40" s="206" t="s">
        <v>1393</v>
      </c>
      <c r="F40" s="489">
        <v>2.8809999999999998</v>
      </c>
      <c r="G40" s="489">
        <v>0.38900000000000001</v>
      </c>
      <c r="H40" s="489">
        <v>2.3E-2</v>
      </c>
      <c r="I40" s="489">
        <v>2.8809999999999998</v>
      </c>
      <c r="J40" s="489">
        <v>0.38900000000000001</v>
      </c>
      <c r="K40" s="489">
        <v>2.3E-2</v>
      </c>
      <c r="L40" s="489">
        <v>2.8809999999999998</v>
      </c>
      <c r="M40" s="489">
        <v>0.38900000000000001</v>
      </c>
      <c r="N40" s="489">
        <v>2.3E-2</v>
      </c>
      <c r="O40" s="489">
        <v>2.8809999999999998</v>
      </c>
      <c r="P40" s="489">
        <v>0.38900000000000001</v>
      </c>
      <c r="Q40" s="489">
        <v>2.3E-2</v>
      </c>
      <c r="R40" s="489">
        <v>2.8809999999999998</v>
      </c>
      <c r="S40" s="489">
        <v>0.38900000000000001</v>
      </c>
      <c r="T40" s="489">
        <v>2.3E-2</v>
      </c>
      <c r="U40" s="489">
        <v>2.8809999999999998</v>
      </c>
      <c r="V40" s="489">
        <v>0.38900000000000001</v>
      </c>
      <c r="W40" s="489">
        <v>2.3E-2</v>
      </c>
      <c r="X40" s="489">
        <v>2.8809999999999998</v>
      </c>
      <c r="Y40" s="489">
        <v>0.38900000000000001</v>
      </c>
      <c r="Z40" s="489">
        <v>2.3E-2</v>
      </c>
      <c r="AA40" s="489">
        <v>2.8809999999999998</v>
      </c>
      <c r="AB40" s="489">
        <v>0.38900000000000001</v>
      </c>
      <c r="AC40" s="489">
        <v>2.3E-2</v>
      </c>
      <c r="AD40" s="489">
        <v>2.8809999999999998</v>
      </c>
      <c r="AE40" s="489">
        <v>0.38900000000000001</v>
      </c>
      <c r="AF40" s="489">
        <v>2.3E-2</v>
      </c>
      <c r="AG40" s="489">
        <v>2.8809999999999998</v>
      </c>
      <c r="AH40" s="489">
        <v>0.38900000000000001</v>
      </c>
      <c r="AI40" s="489">
        <v>2.3E-2</v>
      </c>
      <c r="AJ40" s="489">
        <v>2.8809999999999998</v>
      </c>
      <c r="AK40" s="489">
        <v>0.38900000000000001</v>
      </c>
      <c r="AL40" s="489">
        <v>2.3E-2</v>
      </c>
      <c r="AM40" s="489">
        <v>2.8809999999999998</v>
      </c>
      <c r="AN40" s="489">
        <v>0.38900000000000001</v>
      </c>
      <c r="AO40" s="489">
        <v>2.3E-2</v>
      </c>
      <c r="AP40" s="489">
        <v>2.8809999999999998</v>
      </c>
      <c r="AQ40" s="489">
        <v>0.38900000000000001</v>
      </c>
      <c r="AR40" s="489">
        <v>2.3E-2</v>
      </c>
      <c r="AS40" s="489">
        <v>2.8809999999999998</v>
      </c>
      <c r="AT40" s="489">
        <v>0.38900000000000001</v>
      </c>
      <c r="AU40" s="489">
        <v>2.3E-2</v>
      </c>
      <c r="AV40" s="489">
        <v>2.8809999999999998</v>
      </c>
      <c r="AW40" s="489">
        <v>0.38900000000000001</v>
      </c>
      <c r="AX40" s="489">
        <v>2.3E-2</v>
      </c>
      <c r="AY40" s="489">
        <v>2.8809999999999998</v>
      </c>
      <c r="AZ40" s="489">
        <v>0.38900000000000001</v>
      </c>
      <c r="BA40" s="489">
        <v>2.3E-2</v>
      </c>
      <c r="BB40" s="489">
        <v>2.8809999999999998</v>
      </c>
      <c r="BC40" s="489">
        <v>0.38900000000000001</v>
      </c>
      <c r="BD40" s="489">
        <v>2.3E-2</v>
      </c>
      <c r="BE40" s="490">
        <v>2.8809999999999998</v>
      </c>
      <c r="BF40" s="490">
        <v>0.38900000000000001</v>
      </c>
      <c r="BG40" s="490">
        <v>2.3E-2</v>
      </c>
    </row>
    <row r="41" spans="2:59" x14ac:dyDescent="0.25">
      <c r="B41" s="205"/>
      <c r="C41" s="200"/>
      <c r="D41" s="200"/>
      <c r="E41" s="206" t="s">
        <v>1394</v>
      </c>
      <c r="F41" s="489">
        <v>2.7210000000000001</v>
      </c>
      <c r="G41" s="489">
        <v>0.36699999999999999</v>
      </c>
      <c r="H41" s="489">
        <v>2.1999999999999999E-2</v>
      </c>
      <c r="I41" s="489">
        <v>2.7210000000000001</v>
      </c>
      <c r="J41" s="489">
        <v>0.36699999999999999</v>
      </c>
      <c r="K41" s="489">
        <v>2.1999999999999999E-2</v>
      </c>
      <c r="L41" s="489">
        <v>2.7210000000000001</v>
      </c>
      <c r="M41" s="489">
        <v>0.36699999999999999</v>
      </c>
      <c r="N41" s="489">
        <v>2.1999999999999999E-2</v>
      </c>
      <c r="O41" s="489">
        <v>2.7210000000000001</v>
      </c>
      <c r="P41" s="489">
        <v>0.36699999999999999</v>
      </c>
      <c r="Q41" s="489">
        <v>2.1999999999999999E-2</v>
      </c>
      <c r="R41" s="489">
        <v>2.7210000000000001</v>
      </c>
      <c r="S41" s="489">
        <v>0.36699999999999999</v>
      </c>
      <c r="T41" s="489">
        <v>2.1999999999999999E-2</v>
      </c>
      <c r="U41" s="489">
        <v>2.7210000000000001</v>
      </c>
      <c r="V41" s="489">
        <v>0.36699999999999999</v>
      </c>
      <c r="W41" s="489">
        <v>2.1999999999999999E-2</v>
      </c>
      <c r="X41" s="489">
        <v>2.7210000000000001</v>
      </c>
      <c r="Y41" s="489">
        <v>0.36699999999999999</v>
      </c>
      <c r="Z41" s="489">
        <v>2.1999999999999999E-2</v>
      </c>
      <c r="AA41" s="489">
        <v>2.7210000000000001</v>
      </c>
      <c r="AB41" s="489">
        <v>0.36699999999999999</v>
      </c>
      <c r="AC41" s="489">
        <v>2.1999999999999999E-2</v>
      </c>
      <c r="AD41" s="489">
        <v>2.7210000000000001</v>
      </c>
      <c r="AE41" s="489">
        <v>0.36699999999999999</v>
      </c>
      <c r="AF41" s="489">
        <v>2.1999999999999999E-2</v>
      </c>
      <c r="AG41" s="489">
        <v>2.7210000000000001</v>
      </c>
      <c r="AH41" s="489">
        <v>0.36699999999999999</v>
      </c>
      <c r="AI41" s="489">
        <v>2.1999999999999999E-2</v>
      </c>
      <c r="AJ41" s="489">
        <v>2.7210000000000001</v>
      </c>
      <c r="AK41" s="489">
        <v>0.36699999999999999</v>
      </c>
      <c r="AL41" s="489">
        <v>2.1999999999999999E-2</v>
      </c>
      <c r="AM41" s="489">
        <v>2.7210000000000001</v>
      </c>
      <c r="AN41" s="489">
        <v>0.36699999999999999</v>
      </c>
      <c r="AO41" s="489">
        <v>2.1999999999999999E-2</v>
      </c>
      <c r="AP41" s="489">
        <v>2.7210000000000001</v>
      </c>
      <c r="AQ41" s="489">
        <v>0.36699999999999999</v>
      </c>
      <c r="AR41" s="489">
        <v>2.1999999999999999E-2</v>
      </c>
      <c r="AS41" s="489">
        <v>2.7210000000000001</v>
      </c>
      <c r="AT41" s="489">
        <v>0.36699999999999999</v>
      </c>
      <c r="AU41" s="489">
        <v>2.1999999999999999E-2</v>
      </c>
      <c r="AV41" s="489">
        <v>2.7210000000000001</v>
      </c>
      <c r="AW41" s="489">
        <v>0.36699999999999999</v>
      </c>
      <c r="AX41" s="489">
        <v>2.1999999999999999E-2</v>
      </c>
      <c r="AY41" s="489">
        <v>2.7210000000000001</v>
      </c>
      <c r="AZ41" s="489">
        <v>0.36699999999999999</v>
      </c>
      <c r="BA41" s="489">
        <v>2.1999999999999999E-2</v>
      </c>
      <c r="BB41" s="489">
        <v>2.7210000000000001</v>
      </c>
      <c r="BC41" s="489">
        <v>0.36699999999999999</v>
      </c>
      <c r="BD41" s="489">
        <v>2.1999999999999999E-2</v>
      </c>
      <c r="BE41" s="490">
        <v>2.7210000000000001</v>
      </c>
      <c r="BF41" s="490">
        <v>0.36699999999999999</v>
      </c>
      <c r="BG41" s="490">
        <v>2.1999999999999999E-2</v>
      </c>
    </row>
    <row r="42" spans="2:59" x14ac:dyDescent="0.25">
      <c r="B42" s="205"/>
      <c r="C42" s="200"/>
      <c r="D42" s="200"/>
      <c r="E42" s="206" t="s">
        <v>800</v>
      </c>
      <c r="F42" s="489">
        <v>0.182</v>
      </c>
      <c r="G42" s="489">
        <v>1.6E-2</v>
      </c>
      <c r="H42" s="489">
        <v>0</v>
      </c>
      <c r="I42" s="489">
        <v>0.183</v>
      </c>
      <c r="J42" s="489">
        <v>1.6E-2</v>
      </c>
      <c r="K42" s="489">
        <v>0</v>
      </c>
      <c r="L42" s="489">
        <v>0.184</v>
      </c>
      <c r="M42" s="489">
        <v>1.6E-2</v>
      </c>
      <c r="N42" s="489">
        <v>0</v>
      </c>
      <c r="O42" s="489">
        <v>0.183</v>
      </c>
      <c r="P42" s="489">
        <v>1.6E-2</v>
      </c>
      <c r="Q42" s="489">
        <v>0</v>
      </c>
      <c r="R42" s="489">
        <v>0.183</v>
      </c>
      <c r="S42" s="489">
        <v>1.6E-2</v>
      </c>
      <c r="T42" s="489">
        <v>0</v>
      </c>
      <c r="U42" s="489">
        <v>0.183</v>
      </c>
      <c r="V42" s="489">
        <v>1.6E-2</v>
      </c>
      <c r="W42" s="489">
        <v>0</v>
      </c>
      <c r="X42" s="489">
        <v>0.182</v>
      </c>
      <c r="Y42" s="489">
        <v>1.6E-2</v>
      </c>
      <c r="Z42" s="489">
        <v>0</v>
      </c>
      <c r="AA42" s="489">
        <v>0.183</v>
      </c>
      <c r="AB42" s="489">
        <v>1.6E-2</v>
      </c>
      <c r="AC42" s="489">
        <v>0</v>
      </c>
      <c r="AD42" s="489">
        <v>0.184</v>
      </c>
      <c r="AE42" s="489">
        <v>1.6E-2</v>
      </c>
      <c r="AF42" s="489">
        <v>0</v>
      </c>
      <c r="AG42" s="489">
        <v>0.183</v>
      </c>
      <c r="AH42" s="489">
        <v>1.6E-2</v>
      </c>
      <c r="AI42" s="489">
        <v>0</v>
      </c>
      <c r="AJ42" s="489">
        <v>0.183</v>
      </c>
      <c r="AK42" s="489">
        <v>1.6E-2</v>
      </c>
      <c r="AL42" s="489">
        <v>0</v>
      </c>
      <c r="AM42" s="489">
        <v>0.182</v>
      </c>
      <c r="AN42" s="489">
        <v>1.6E-2</v>
      </c>
      <c r="AO42" s="489">
        <v>0</v>
      </c>
      <c r="AP42" s="489">
        <v>0.182</v>
      </c>
      <c r="AQ42" s="489">
        <v>1.6E-2</v>
      </c>
      <c r="AR42" s="489">
        <v>0</v>
      </c>
      <c r="AS42" s="489">
        <v>0.182</v>
      </c>
      <c r="AT42" s="489">
        <v>1.6E-2</v>
      </c>
      <c r="AU42" s="489">
        <v>0</v>
      </c>
      <c r="AV42" s="489">
        <v>0.182</v>
      </c>
      <c r="AW42" s="489">
        <v>1.6E-2</v>
      </c>
      <c r="AX42" s="489">
        <v>0</v>
      </c>
      <c r="AY42" s="489">
        <v>0.182</v>
      </c>
      <c r="AZ42" s="489">
        <v>1.6E-2</v>
      </c>
      <c r="BA42" s="489">
        <v>0</v>
      </c>
      <c r="BB42" s="489">
        <v>0.182</v>
      </c>
      <c r="BC42" s="489">
        <v>1.6E-2</v>
      </c>
      <c r="BD42" s="489">
        <v>0</v>
      </c>
      <c r="BE42" s="490">
        <v>0.182</v>
      </c>
      <c r="BF42" s="490">
        <v>1.6E-2</v>
      </c>
      <c r="BG42" s="490">
        <v>0</v>
      </c>
    </row>
    <row r="43" spans="2:59" x14ac:dyDescent="0.25">
      <c r="B43" s="205"/>
      <c r="C43" s="200"/>
      <c r="D43" s="200"/>
      <c r="E43" s="206" t="s">
        <v>1395</v>
      </c>
      <c r="F43" s="489">
        <v>3.0169999999999999</v>
      </c>
      <c r="G43" s="489">
        <v>0.39</v>
      </c>
      <c r="H43" s="489">
        <v>1.2E-2</v>
      </c>
      <c r="I43" s="489">
        <v>3.0169999999999999</v>
      </c>
      <c r="J43" s="489">
        <v>0.39</v>
      </c>
      <c r="K43" s="489">
        <v>1.2E-2</v>
      </c>
      <c r="L43" s="489">
        <v>3.0169999999999999</v>
      </c>
      <c r="M43" s="489">
        <v>0.39</v>
      </c>
      <c r="N43" s="489">
        <v>1.2E-2</v>
      </c>
      <c r="O43" s="489">
        <v>3.0169999999999999</v>
      </c>
      <c r="P43" s="489">
        <v>0.39</v>
      </c>
      <c r="Q43" s="489">
        <v>1.2E-2</v>
      </c>
      <c r="R43" s="489">
        <v>3.0169999999999999</v>
      </c>
      <c r="S43" s="489">
        <v>0.39</v>
      </c>
      <c r="T43" s="489">
        <v>1.2E-2</v>
      </c>
      <c r="U43" s="489">
        <v>3.0169999999999999</v>
      </c>
      <c r="V43" s="489">
        <v>0.39</v>
      </c>
      <c r="W43" s="489">
        <v>1.2E-2</v>
      </c>
      <c r="X43" s="489">
        <v>3.0169999999999999</v>
      </c>
      <c r="Y43" s="489">
        <v>0.39</v>
      </c>
      <c r="Z43" s="489">
        <v>1.2E-2</v>
      </c>
      <c r="AA43" s="489">
        <v>3.0169999999999999</v>
      </c>
      <c r="AB43" s="489">
        <v>0.39</v>
      </c>
      <c r="AC43" s="489">
        <v>1.2E-2</v>
      </c>
      <c r="AD43" s="489">
        <v>3.0169999999999999</v>
      </c>
      <c r="AE43" s="489">
        <v>0.39</v>
      </c>
      <c r="AF43" s="489">
        <v>1.2E-2</v>
      </c>
      <c r="AG43" s="489">
        <v>3.0169999999999999</v>
      </c>
      <c r="AH43" s="489">
        <v>0.39</v>
      </c>
      <c r="AI43" s="489">
        <v>1.2E-2</v>
      </c>
      <c r="AJ43" s="489">
        <v>3.0169999999999999</v>
      </c>
      <c r="AK43" s="489">
        <v>0.39</v>
      </c>
      <c r="AL43" s="489">
        <v>1.2E-2</v>
      </c>
      <c r="AM43" s="489">
        <v>3.0169999999999999</v>
      </c>
      <c r="AN43" s="489">
        <v>0.39</v>
      </c>
      <c r="AO43" s="489">
        <v>1.2E-2</v>
      </c>
      <c r="AP43" s="489">
        <v>3.0169999999999999</v>
      </c>
      <c r="AQ43" s="489">
        <v>0.39</v>
      </c>
      <c r="AR43" s="489">
        <v>1.2E-2</v>
      </c>
      <c r="AS43" s="489">
        <v>3.0169999999999999</v>
      </c>
      <c r="AT43" s="489">
        <v>0.39</v>
      </c>
      <c r="AU43" s="489">
        <v>1.2E-2</v>
      </c>
      <c r="AV43" s="489">
        <v>3.0169999999999999</v>
      </c>
      <c r="AW43" s="489">
        <v>0.39</v>
      </c>
      <c r="AX43" s="489">
        <v>1.2E-2</v>
      </c>
      <c r="AY43" s="489">
        <v>3.0169999999999999</v>
      </c>
      <c r="AZ43" s="489">
        <v>0.39</v>
      </c>
      <c r="BA43" s="489">
        <v>1.2E-2</v>
      </c>
      <c r="BB43" s="489">
        <v>3.0169999999999999</v>
      </c>
      <c r="BC43" s="489">
        <v>0.39</v>
      </c>
      <c r="BD43" s="489">
        <v>1.2E-2</v>
      </c>
      <c r="BE43" s="490">
        <v>3.0169999999999999</v>
      </c>
      <c r="BF43" s="490">
        <v>0.39</v>
      </c>
      <c r="BG43" s="490">
        <v>1.2E-2</v>
      </c>
    </row>
    <row r="44" spans="2:59" x14ac:dyDescent="0.25">
      <c r="B44" s="205"/>
      <c r="C44" s="200"/>
      <c r="D44" s="200"/>
      <c r="E44" s="206" t="s">
        <v>23</v>
      </c>
      <c r="F44" s="489">
        <v>1.5409999999999999</v>
      </c>
      <c r="G44" s="489">
        <v>0.122</v>
      </c>
      <c r="H44" s="489">
        <v>2E-3</v>
      </c>
      <c r="I44" s="489">
        <v>1.5409999999999999</v>
      </c>
      <c r="J44" s="489">
        <v>0.122</v>
      </c>
      <c r="K44" s="489">
        <v>2E-3</v>
      </c>
      <c r="L44" s="489">
        <v>1.5409999999999999</v>
      </c>
      <c r="M44" s="489">
        <v>0.122</v>
      </c>
      <c r="N44" s="489">
        <v>2E-3</v>
      </c>
      <c r="O44" s="489">
        <v>1.5409999999999999</v>
      </c>
      <c r="P44" s="489">
        <v>0.122</v>
      </c>
      <c r="Q44" s="489">
        <v>2E-3</v>
      </c>
      <c r="R44" s="489">
        <v>1.5409999999999999</v>
      </c>
      <c r="S44" s="489">
        <v>0.122</v>
      </c>
      <c r="T44" s="489">
        <v>2E-3</v>
      </c>
      <c r="U44" s="489">
        <v>1.5409999999999999</v>
      </c>
      <c r="V44" s="489">
        <v>0.122</v>
      </c>
      <c r="W44" s="489">
        <v>2E-3</v>
      </c>
      <c r="X44" s="489">
        <v>1.5409999999999999</v>
      </c>
      <c r="Y44" s="489">
        <v>0.122</v>
      </c>
      <c r="Z44" s="489">
        <v>2E-3</v>
      </c>
      <c r="AA44" s="489">
        <v>1.5409999999999999</v>
      </c>
      <c r="AB44" s="489">
        <v>0.122</v>
      </c>
      <c r="AC44" s="489">
        <v>2E-3</v>
      </c>
      <c r="AD44" s="489">
        <v>1.5409999999999999</v>
      </c>
      <c r="AE44" s="489">
        <v>0.122</v>
      </c>
      <c r="AF44" s="489">
        <v>2E-3</v>
      </c>
      <c r="AG44" s="489">
        <v>1.5409999999999999</v>
      </c>
      <c r="AH44" s="489">
        <v>0.122</v>
      </c>
      <c r="AI44" s="489">
        <v>2E-3</v>
      </c>
      <c r="AJ44" s="489">
        <v>1.5409999999999999</v>
      </c>
      <c r="AK44" s="489">
        <v>0.122</v>
      </c>
      <c r="AL44" s="489">
        <v>2E-3</v>
      </c>
      <c r="AM44" s="489">
        <v>1.5409999999999999</v>
      </c>
      <c r="AN44" s="489">
        <v>0.122</v>
      </c>
      <c r="AO44" s="489">
        <v>2E-3</v>
      </c>
      <c r="AP44" s="489">
        <v>1.5409999999999999</v>
      </c>
      <c r="AQ44" s="489">
        <v>0.122</v>
      </c>
      <c r="AR44" s="489">
        <v>2E-3</v>
      </c>
      <c r="AS44" s="489">
        <v>1.5409999999999999</v>
      </c>
      <c r="AT44" s="489">
        <v>0.122</v>
      </c>
      <c r="AU44" s="489">
        <v>2E-3</v>
      </c>
      <c r="AV44" s="489">
        <v>1.5409999999999999</v>
      </c>
      <c r="AW44" s="489">
        <v>0.122</v>
      </c>
      <c r="AX44" s="489">
        <v>2E-3</v>
      </c>
      <c r="AY44" s="489">
        <v>1.5409999999999999</v>
      </c>
      <c r="AZ44" s="489">
        <v>0.122</v>
      </c>
      <c r="BA44" s="489">
        <v>2E-3</v>
      </c>
      <c r="BB44" s="489">
        <v>1.5409999999999999</v>
      </c>
      <c r="BC44" s="489">
        <v>0.122</v>
      </c>
      <c r="BD44" s="489">
        <v>2E-3</v>
      </c>
      <c r="BE44" s="490">
        <v>1.5409999999999999</v>
      </c>
      <c r="BF44" s="490">
        <v>0.122</v>
      </c>
      <c r="BG44" s="490">
        <v>2E-3</v>
      </c>
    </row>
    <row r="45" spans="2:59" x14ac:dyDescent="0.25">
      <c r="B45" s="205"/>
      <c r="C45" s="200"/>
      <c r="D45" s="200"/>
      <c r="E45" s="206" t="s">
        <v>1396</v>
      </c>
      <c r="F45" s="489">
        <v>2.4849999999999999</v>
      </c>
      <c r="G45" s="489">
        <v>0.34599999999999997</v>
      </c>
      <c r="H45" s="489">
        <v>2.1000000000000001E-2</v>
      </c>
      <c r="I45" s="489">
        <v>2.4849999999999999</v>
      </c>
      <c r="J45" s="489">
        <v>0.34599999999999997</v>
      </c>
      <c r="K45" s="489">
        <v>2.1000000000000001E-2</v>
      </c>
      <c r="L45" s="489">
        <v>2.4849999999999999</v>
      </c>
      <c r="M45" s="489">
        <v>0.34599999999999997</v>
      </c>
      <c r="N45" s="489">
        <v>2.1000000000000001E-2</v>
      </c>
      <c r="O45" s="489">
        <v>2.4849999999999999</v>
      </c>
      <c r="P45" s="489">
        <v>0.34599999999999997</v>
      </c>
      <c r="Q45" s="489">
        <v>2.1000000000000001E-2</v>
      </c>
      <c r="R45" s="489">
        <v>2.4849999999999999</v>
      </c>
      <c r="S45" s="489">
        <v>0.34599999999999997</v>
      </c>
      <c r="T45" s="489">
        <v>2.1000000000000001E-2</v>
      </c>
      <c r="U45" s="489">
        <v>2.4849999999999999</v>
      </c>
      <c r="V45" s="489">
        <v>0.34599999999999997</v>
      </c>
      <c r="W45" s="489">
        <v>2.1000000000000001E-2</v>
      </c>
      <c r="X45" s="489">
        <v>2.4849999999999999</v>
      </c>
      <c r="Y45" s="489">
        <v>0.34599999999999997</v>
      </c>
      <c r="Z45" s="489">
        <v>2.1000000000000001E-2</v>
      </c>
      <c r="AA45" s="489">
        <v>2.4849999999999999</v>
      </c>
      <c r="AB45" s="489">
        <v>0.34599999999999997</v>
      </c>
      <c r="AC45" s="489">
        <v>2.1000000000000001E-2</v>
      </c>
      <c r="AD45" s="489">
        <v>2.4849999999999999</v>
      </c>
      <c r="AE45" s="489">
        <v>0.34599999999999997</v>
      </c>
      <c r="AF45" s="489">
        <v>2.1000000000000001E-2</v>
      </c>
      <c r="AG45" s="489">
        <v>2.4849999999999999</v>
      </c>
      <c r="AH45" s="489">
        <v>0.34599999999999997</v>
      </c>
      <c r="AI45" s="489">
        <v>2.1000000000000001E-2</v>
      </c>
      <c r="AJ45" s="489">
        <v>2.4849999999999999</v>
      </c>
      <c r="AK45" s="489">
        <v>0.34599999999999997</v>
      </c>
      <c r="AL45" s="489">
        <v>2.1000000000000001E-2</v>
      </c>
      <c r="AM45" s="489">
        <v>2.4849999999999999</v>
      </c>
      <c r="AN45" s="489">
        <v>0.34599999999999997</v>
      </c>
      <c r="AO45" s="489">
        <v>2.1000000000000001E-2</v>
      </c>
      <c r="AP45" s="489">
        <v>2.4849999999999999</v>
      </c>
      <c r="AQ45" s="489">
        <v>0.34599999999999997</v>
      </c>
      <c r="AR45" s="489">
        <v>2.1000000000000001E-2</v>
      </c>
      <c r="AS45" s="489">
        <v>2.4849999999999999</v>
      </c>
      <c r="AT45" s="489">
        <v>0.34599999999999997</v>
      </c>
      <c r="AU45" s="489">
        <v>2.1000000000000001E-2</v>
      </c>
      <c r="AV45" s="489">
        <v>2.4849999999999999</v>
      </c>
      <c r="AW45" s="489">
        <v>0.34599999999999997</v>
      </c>
      <c r="AX45" s="489">
        <v>2.1000000000000001E-2</v>
      </c>
      <c r="AY45" s="489">
        <v>2.4849999999999999</v>
      </c>
      <c r="AZ45" s="489">
        <v>0.34599999999999997</v>
      </c>
      <c r="BA45" s="489">
        <v>2.1000000000000001E-2</v>
      </c>
      <c r="BB45" s="489">
        <v>2.4849999999999999</v>
      </c>
      <c r="BC45" s="489">
        <v>0.34599999999999997</v>
      </c>
      <c r="BD45" s="489">
        <v>2.1000000000000001E-2</v>
      </c>
      <c r="BE45" s="490">
        <v>2.4849999999999999</v>
      </c>
      <c r="BF45" s="490">
        <v>0.34599999999999997</v>
      </c>
      <c r="BG45" s="490">
        <v>2.1000000000000001E-2</v>
      </c>
    </row>
    <row r="46" spans="2:59" x14ac:dyDescent="0.25">
      <c r="B46" s="205"/>
      <c r="C46" s="200"/>
      <c r="D46" s="200"/>
      <c r="E46" s="206" t="s">
        <v>1397</v>
      </c>
      <c r="F46" s="489">
        <v>2.9660000000000002</v>
      </c>
      <c r="G46" s="491" t="s">
        <v>31</v>
      </c>
      <c r="H46" s="491" t="s">
        <v>31</v>
      </c>
      <c r="I46" s="489">
        <v>2.9660000000000002</v>
      </c>
      <c r="J46" s="491" t="s">
        <v>31</v>
      </c>
      <c r="K46" s="491" t="s">
        <v>31</v>
      </c>
      <c r="L46" s="489">
        <v>2.9660000000000002</v>
      </c>
      <c r="M46" s="491" t="s">
        <v>31</v>
      </c>
      <c r="N46" s="491" t="s">
        <v>31</v>
      </c>
      <c r="O46" s="489">
        <v>2.9660000000000002</v>
      </c>
      <c r="P46" s="491" t="s">
        <v>31</v>
      </c>
      <c r="Q46" s="491" t="s">
        <v>31</v>
      </c>
      <c r="R46" s="489">
        <v>2.9660000000000002</v>
      </c>
      <c r="S46" s="491" t="s">
        <v>31</v>
      </c>
      <c r="T46" s="491" t="s">
        <v>31</v>
      </c>
      <c r="U46" s="489">
        <v>2.9660000000000002</v>
      </c>
      <c r="V46" s="491" t="s">
        <v>31</v>
      </c>
      <c r="W46" s="491" t="s">
        <v>31</v>
      </c>
      <c r="X46" s="489">
        <v>2.9660000000000002</v>
      </c>
      <c r="Y46" s="491" t="s">
        <v>31</v>
      </c>
      <c r="Z46" s="491" t="s">
        <v>31</v>
      </c>
      <c r="AA46" s="489">
        <v>2.9660000000000002</v>
      </c>
      <c r="AB46" s="491" t="s">
        <v>31</v>
      </c>
      <c r="AC46" s="491" t="s">
        <v>31</v>
      </c>
      <c r="AD46" s="489">
        <v>2.9660000000000002</v>
      </c>
      <c r="AE46" s="491" t="s">
        <v>31</v>
      </c>
      <c r="AF46" s="491" t="s">
        <v>31</v>
      </c>
      <c r="AG46" s="489">
        <v>2.9660000000000002</v>
      </c>
      <c r="AH46" s="491" t="s">
        <v>31</v>
      </c>
      <c r="AI46" s="491" t="s">
        <v>31</v>
      </c>
      <c r="AJ46" s="489">
        <v>2.9660000000000002</v>
      </c>
      <c r="AK46" s="491" t="s">
        <v>31</v>
      </c>
      <c r="AL46" s="491" t="s">
        <v>31</v>
      </c>
      <c r="AM46" s="489">
        <v>2.9660000000000002</v>
      </c>
      <c r="AN46" s="491" t="s">
        <v>31</v>
      </c>
      <c r="AO46" s="491" t="s">
        <v>31</v>
      </c>
      <c r="AP46" s="489">
        <v>2.9660000000000002</v>
      </c>
      <c r="AQ46" s="491" t="s">
        <v>31</v>
      </c>
      <c r="AR46" s="491" t="s">
        <v>31</v>
      </c>
      <c r="AS46" s="489">
        <v>2.9660000000000002</v>
      </c>
      <c r="AT46" s="491" t="s">
        <v>31</v>
      </c>
      <c r="AU46" s="491" t="s">
        <v>31</v>
      </c>
      <c r="AV46" s="489">
        <v>2.9660000000000002</v>
      </c>
      <c r="AW46" s="491" t="s">
        <v>31</v>
      </c>
      <c r="AX46" s="491" t="s">
        <v>31</v>
      </c>
      <c r="AY46" s="489">
        <v>2.9660000000000002</v>
      </c>
      <c r="AZ46" s="491" t="s">
        <v>31</v>
      </c>
      <c r="BA46" s="491" t="s">
        <v>31</v>
      </c>
      <c r="BB46" s="489">
        <v>2.9660000000000002</v>
      </c>
      <c r="BC46" s="491" t="s">
        <v>31</v>
      </c>
      <c r="BD46" s="491" t="s">
        <v>31</v>
      </c>
      <c r="BE46" s="490">
        <v>2.9660000000000002</v>
      </c>
      <c r="BF46" s="490" t="s">
        <v>31</v>
      </c>
      <c r="BG46" s="490" t="s">
        <v>31</v>
      </c>
    </row>
    <row r="47" spans="2:59" x14ac:dyDescent="0.25">
      <c r="B47" s="205"/>
      <c r="C47" s="200"/>
      <c r="D47" s="200"/>
      <c r="E47" s="206" t="s">
        <v>1398</v>
      </c>
      <c r="F47" s="489">
        <v>2.996</v>
      </c>
      <c r="G47" s="491" t="s">
        <v>31</v>
      </c>
      <c r="H47" s="491" t="s">
        <v>31</v>
      </c>
      <c r="I47" s="489">
        <v>2.996</v>
      </c>
      <c r="J47" s="491" t="s">
        <v>31</v>
      </c>
      <c r="K47" s="491" t="s">
        <v>31</v>
      </c>
      <c r="L47" s="489">
        <v>2.996</v>
      </c>
      <c r="M47" s="491" t="s">
        <v>31</v>
      </c>
      <c r="N47" s="491" t="s">
        <v>31</v>
      </c>
      <c r="O47" s="489">
        <v>2.996</v>
      </c>
      <c r="P47" s="491" t="s">
        <v>31</v>
      </c>
      <c r="Q47" s="491" t="s">
        <v>31</v>
      </c>
      <c r="R47" s="489">
        <v>2.996</v>
      </c>
      <c r="S47" s="491" t="s">
        <v>31</v>
      </c>
      <c r="T47" s="491" t="s">
        <v>31</v>
      </c>
      <c r="U47" s="489">
        <v>2.996</v>
      </c>
      <c r="V47" s="491" t="s">
        <v>31</v>
      </c>
      <c r="W47" s="491" t="s">
        <v>31</v>
      </c>
      <c r="X47" s="489">
        <v>2.996</v>
      </c>
      <c r="Y47" s="491" t="s">
        <v>31</v>
      </c>
      <c r="Z47" s="491" t="s">
        <v>31</v>
      </c>
      <c r="AA47" s="489">
        <v>2.996</v>
      </c>
      <c r="AB47" s="491" t="s">
        <v>31</v>
      </c>
      <c r="AC47" s="491" t="s">
        <v>31</v>
      </c>
      <c r="AD47" s="489">
        <v>2.996</v>
      </c>
      <c r="AE47" s="491" t="s">
        <v>31</v>
      </c>
      <c r="AF47" s="491" t="s">
        <v>31</v>
      </c>
      <c r="AG47" s="489">
        <v>2.996</v>
      </c>
      <c r="AH47" s="491" t="s">
        <v>31</v>
      </c>
      <c r="AI47" s="491" t="s">
        <v>31</v>
      </c>
      <c r="AJ47" s="489">
        <v>2.996</v>
      </c>
      <c r="AK47" s="491" t="s">
        <v>31</v>
      </c>
      <c r="AL47" s="491" t="s">
        <v>31</v>
      </c>
      <c r="AM47" s="489">
        <v>2.996</v>
      </c>
      <c r="AN47" s="491" t="s">
        <v>31</v>
      </c>
      <c r="AO47" s="491" t="s">
        <v>31</v>
      </c>
      <c r="AP47" s="489">
        <v>2.996</v>
      </c>
      <c r="AQ47" s="491" t="s">
        <v>31</v>
      </c>
      <c r="AR47" s="491" t="s">
        <v>31</v>
      </c>
      <c r="AS47" s="489">
        <v>2.996</v>
      </c>
      <c r="AT47" s="491" t="s">
        <v>31</v>
      </c>
      <c r="AU47" s="491" t="s">
        <v>31</v>
      </c>
      <c r="AV47" s="489">
        <v>2.996</v>
      </c>
      <c r="AW47" s="491" t="s">
        <v>31</v>
      </c>
      <c r="AX47" s="491" t="s">
        <v>31</v>
      </c>
      <c r="AY47" s="489">
        <v>2.996</v>
      </c>
      <c r="AZ47" s="491" t="s">
        <v>31</v>
      </c>
      <c r="BA47" s="491" t="s">
        <v>31</v>
      </c>
      <c r="BB47" s="489">
        <v>2.996</v>
      </c>
      <c r="BC47" s="491" t="s">
        <v>31</v>
      </c>
      <c r="BD47" s="491" t="s">
        <v>31</v>
      </c>
      <c r="BE47" s="490">
        <v>2.996</v>
      </c>
      <c r="BF47" s="490" t="s">
        <v>31</v>
      </c>
      <c r="BG47" s="490" t="s">
        <v>31</v>
      </c>
    </row>
    <row r="48" spans="2:59" x14ac:dyDescent="0.25">
      <c r="B48" s="205"/>
      <c r="C48" s="200"/>
      <c r="E48" s="206" t="s">
        <v>1399</v>
      </c>
      <c r="F48" s="489">
        <v>0.878</v>
      </c>
      <c r="G48" s="489">
        <v>9.9000000000000005E-2</v>
      </c>
      <c r="H48" s="489">
        <v>2E-3</v>
      </c>
      <c r="I48" s="489">
        <v>0.878</v>
      </c>
      <c r="J48" s="489">
        <v>9.9000000000000005E-2</v>
      </c>
      <c r="K48" s="489">
        <v>2E-3</v>
      </c>
      <c r="L48" s="489">
        <v>0.878</v>
      </c>
      <c r="M48" s="489">
        <v>9.9000000000000005E-2</v>
      </c>
      <c r="N48" s="489">
        <v>2E-3</v>
      </c>
      <c r="O48" s="489">
        <v>0.878</v>
      </c>
      <c r="P48" s="489">
        <v>9.9000000000000005E-2</v>
      </c>
      <c r="Q48" s="489">
        <v>2E-3</v>
      </c>
      <c r="R48" s="489">
        <v>0.878</v>
      </c>
      <c r="S48" s="489">
        <v>9.9000000000000005E-2</v>
      </c>
      <c r="T48" s="489">
        <v>2E-3</v>
      </c>
      <c r="U48" s="489">
        <v>0.878</v>
      </c>
      <c r="V48" s="489">
        <v>9.9000000000000005E-2</v>
      </c>
      <c r="W48" s="489">
        <v>2E-3</v>
      </c>
      <c r="X48" s="489">
        <v>0.878</v>
      </c>
      <c r="Y48" s="489">
        <v>9.9000000000000005E-2</v>
      </c>
      <c r="Z48" s="489">
        <v>2E-3</v>
      </c>
      <c r="AA48" s="489">
        <v>0.878</v>
      </c>
      <c r="AB48" s="489">
        <v>9.9000000000000005E-2</v>
      </c>
      <c r="AC48" s="489">
        <v>2E-3</v>
      </c>
      <c r="AD48" s="489">
        <v>0.878</v>
      </c>
      <c r="AE48" s="489">
        <v>9.9000000000000005E-2</v>
      </c>
      <c r="AF48" s="489">
        <v>2E-3</v>
      </c>
      <c r="AG48" s="489">
        <v>0.878</v>
      </c>
      <c r="AH48" s="489">
        <v>9.9000000000000005E-2</v>
      </c>
      <c r="AI48" s="489">
        <v>2E-3</v>
      </c>
      <c r="AJ48" s="489">
        <v>0.878</v>
      </c>
      <c r="AK48" s="489">
        <v>9.9000000000000005E-2</v>
      </c>
      <c r="AL48" s="489">
        <v>2E-3</v>
      </c>
      <c r="AM48" s="489">
        <v>0.878</v>
      </c>
      <c r="AN48" s="489">
        <v>9.9000000000000005E-2</v>
      </c>
      <c r="AO48" s="489">
        <v>2E-3</v>
      </c>
      <c r="AP48" s="489">
        <v>0.878</v>
      </c>
      <c r="AQ48" s="489">
        <v>9.9000000000000005E-2</v>
      </c>
      <c r="AR48" s="489">
        <v>2E-3</v>
      </c>
      <c r="AS48" s="489">
        <v>0.878</v>
      </c>
      <c r="AT48" s="489">
        <v>9.9000000000000005E-2</v>
      </c>
      <c r="AU48" s="489">
        <v>2E-3</v>
      </c>
      <c r="AV48" s="489">
        <v>0.878</v>
      </c>
      <c r="AW48" s="489">
        <v>9.9000000000000005E-2</v>
      </c>
      <c r="AX48" s="489">
        <v>2E-3</v>
      </c>
      <c r="AY48" s="489">
        <v>0.878</v>
      </c>
      <c r="AZ48" s="489">
        <v>9.9000000000000005E-2</v>
      </c>
      <c r="BA48" s="489">
        <v>2E-3</v>
      </c>
      <c r="BB48" s="489">
        <v>0.878</v>
      </c>
      <c r="BC48" s="489">
        <v>9.9000000000000005E-2</v>
      </c>
      <c r="BD48" s="489">
        <v>2E-3</v>
      </c>
      <c r="BE48" s="490">
        <v>0.878</v>
      </c>
      <c r="BF48" s="490">
        <v>9.9000000000000005E-2</v>
      </c>
      <c r="BG48" s="490">
        <v>2E-3</v>
      </c>
    </row>
    <row r="49" spans="2:59" x14ac:dyDescent="0.25">
      <c r="B49" s="205"/>
      <c r="C49" s="200"/>
      <c r="D49" s="200"/>
      <c r="E49" s="206" t="s">
        <v>1605</v>
      </c>
      <c r="F49" s="489">
        <v>0</v>
      </c>
      <c r="G49" s="489">
        <v>2.5000000000000001E-2</v>
      </c>
      <c r="H49" s="489">
        <v>3.0000000000000001E-3</v>
      </c>
      <c r="I49" s="489">
        <v>0</v>
      </c>
      <c r="J49" s="489">
        <v>2.5000000000000001E-2</v>
      </c>
      <c r="K49" s="489">
        <v>3.0000000000000001E-3</v>
      </c>
      <c r="L49" s="489">
        <v>0</v>
      </c>
      <c r="M49" s="489">
        <v>2.5000000000000001E-2</v>
      </c>
      <c r="N49" s="489">
        <v>3.0000000000000001E-3</v>
      </c>
      <c r="O49" s="489">
        <v>0</v>
      </c>
      <c r="P49" s="489">
        <v>2.5000000000000001E-2</v>
      </c>
      <c r="Q49" s="489">
        <v>3.0000000000000001E-3</v>
      </c>
      <c r="R49" s="489">
        <v>0</v>
      </c>
      <c r="S49" s="489">
        <v>2.5000000000000001E-2</v>
      </c>
      <c r="T49" s="489">
        <v>3.0000000000000001E-3</v>
      </c>
      <c r="U49" s="489">
        <v>0</v>
      </c>
      <c r="V49" s="489">
        <v>2.5000000000000001E-2</v>
      </c>
      <c r="W49" s="489">
        <v>3.0000000000000001E-3</v>
      </c>
      <c r="X49" s="489">
        <v>0</v>
      </c>
      <c r="Y49" s="489">
        <v>2.5000000000000001E-2</v>
      </c>
      <c r="Z49" s="489">
        <v>3.0000000000000001E-3</v>
      </c>
      <c r="AA49" s="489">
        <v>0</v>
      </c>
      <c r="AB49" s="489">
        <v>2.5000000000000001E-2</v>
      </c>
      <c r="AC49" s="489">
        <v>3.0000000000000001E-3</v>
      </c>
      <c r="AD49" s="489">
        <v>0</v>
      </c>
      <c r="AE49" s="489">
        <v>2.5000000000000001E-2</v>
      </c>
      <c r="AF49" s="489">
        <v>3.0000000000000001E-3</v>
      </c>
      <c r="AG49" s="489">
        <v>0</v>
      </c>
      <c r="AH49" s="489">
        <v>2.5000000000000001E-2</v>
      </c>
      <c r="AI49" s="489">
        <v>3.0000000000000001E-3</v>
      </c>
      <c r="AJ49" s="489">
        <v>0</v>
      </c>
      <c r="AK49" s="489">
        <v>2.5000000000000001E-2</v>
      </c>
      <c r="AL49" s="489">
        <v>3.0000000000000001E-3</v>
      </c>
      <c r="AM49" s="489">
        <v>0</v>
      </c>
      <c r="AN49" s="489">
        <v>2.5000000000000001E-2</v>
      </c>
      <c r="AO49" s="489">
        <v>3.0000000000000001E-3</v>
      </c>
      <c r="AP49" s="489">
        <v>0</v>
      </c>
      <c r="AQ49" s="489">
        <v>2.5000000000000001E-2</v>
      </c>
      <c r="AR49" s="489">
        <v>3.0000000000000001E-3</v>
      </c>
      <c r="AS49" s="489">
        <v>0</v>
      </c>
      <c r="AT49" s="489">
        <v>2.5000000000000001E-2</v>
      </c>
      <c r="AU49" s="489">
        <v>3.0000000000000001E-3</v>
      </c>
      <c r="AV49" s="489">
        <v>0</v>
      </c>
      <c r="AW49" s="489">
        <v>2.5000000000000001E-2</v>
      </c>
      <c r="AX49" s="489">
        <v>3.0000000000000001E-3</v>
      </c>
      <c r="AY49" s="489">
        <v>0</v>
      </c>
      <c r="AZ49" s="489">
        <v>2.5000000000000001E-2</v>
      </c>
      <c r="BA49" s="489">
        <v>3.0000000000000001E-3</v>
      </c>
      <c r="BB49" s="489">
        <v>0</v>
      </c>
      <c r="BC49" s="489">
        <v>2.5000000000000001E-2</v>
      </c>
      <c r="BD49" s="489">
        <v>3.0000000000000001E-3</v>
      </c>
      <c r="BE49" s="490">
        <v>0</v>
      </c>
      <c r="BF49" s="490">
        <v>2.5000000000000001E-2</v>
      </c>
      <c r="BG49" s="490">
        <v>3.0000000000000001E-3</v>
      </c>
    </row>
    <row r="50" spans="2:59" x14ac:dyDescent="0.25">
      <c r="B50" s="205"/>
      <c r="C50" s="200"/>
      <c r="D50" s="200"/>
      <c r="E50" s="206" t="s">
        <v>1400</v>
      </c>
      <c r="F50" s="489">
        <v>0</v>
      </c>
      <c r="G50" s="489">
        <v>4.3319999999999999</v>
      </c>
      <c r="H50" s="489">
        <v>5.8000000000000003E-2</v>
      </c>
      <c r="I50" s="489">
        <v>0</v>
      </c>
      <c r="J50" s="489">
        <v>4.3319999999999999</v>
      </c>
      <c r="K50" s="489">
        <v>5.8000000000000003E-2</v>
      </c>
      <c r="L50" s="489">
        <v>0</v>
      </c>
      <c r="M50" s="489">
        <v>4.3319999999999999</v>
      </c>
      <c r="N50" s="489">
        <v>5.8000000000000003E-2</v>
      </c>
      <c r="O50" s="489">
        <v>0</v>
      </c>
      <c r="P50" s="489">
        <v>4.3319999999999999</v>
      </c>
      <c r="Q50" s="489">
        <v>5.8000000000000003E-2</v>
      </c>
      <c r="R50" s="489">
        <v>0</v>
      </c>
      <c r="S50" s="489">
        <v>4.3319999999999999</v>
      </c>
      <c r="T50" s="489">
        <v>5.8000000000000003E-2</v>
      </c>
      <c r="U50" s="489">
        <v>0</v>
      </c>
      <c r="V50" s="489">
        <v>4.3319999999999999</v>
      </c>
      <c r="W50" s="489">
        <v>5.8000000000000003E-2</v>
      </c>
      <c r="X50" s="489">
        <v>0</v>
      </c>
      <c r="Y50" s="489">
        <v>4.3319999999999999</v>
      </c>
      <c r="Z50" s="489">
        <v>5.8000000000000003E-2</v>
      </c>
      <c r="AA50" s="489">
        <v>0</v>
      </c>
      <c r="AB50" s="489">
        <v>4.3319999999999999</v>
      </c>
      <c r="AC50" s="489">
        <v>5.8000000000000003E-2</v>
      </c>
      <c r="AD50" s="489">
        <v>0</v>
      </c>
      <c r="AE50" s="489">
        <v>4.3319999999999999</v>
      </c>
      <c r="AF50" s="489">
        <v>5.8000000000000003E-2</v>
      </c>
      <c r="AG50" s="489">
        <v>0</v>
      </c>
      <c r="AH50" s="489">
        <v>4.3319999999999999</v>
      </c>
      <c r="AI50" s="489">
        <v>5.8000000000000003E-2</v>
      </c>
      <c r="AJ50" s="489">
        <v>0</v>
      </c>
      <c r="AK50" s="489">
        <v>4.3319999999999999</v>
      </c>
      <c r="AL50" s="489">
        <v>5.8000000000000003E-2</v>
      </c>
      <c r="AM50" s="489">
        <v>0</v>
      </c>
      <c r="AN50" s="489">
        <v>4.3319999999999999</v>
      </c>
      <c r="AO50" s="489">
        <v>5.8000000000000003E-2</v>
      </c>
      <c r="AP50" s="489">
        <v>0</v>
      </c>
      <c r="AQ50" s="489">
        <v>4.3319999999999999</v>
      </c>
      <c r="AR50" s="489">
        <v>5.8000000000000003E-2</v>
      </c>
      <c r="AS50" s="489">
        <v>0</v>
      </c>
      <c r="AT50" s="489">
        <v>4.3319999999999999</v>
      </c>
      <c r="AU50" s="489">
        <v>5.8000000000000003E-2</v>
      </c>
      <c r="AV50" s="489">
        <v>0</v>
      </c>
      <c r="AW50" s="489">
        <v>4.3319999999999999</v>
      </c>
      <c r="AX50" s="489">
        <v>5.8000000000000003E-2</v>
      </c>
      <c r="AY50" s="489">
        <v>0</v>
      </c>
      <c r="AZ50" s="489">
        <v>4.3319999999999999</v>
      </c>
      <c r="BA50" s="489">
        <v>5.8000000000000003E-2</v>
      </c>
      <c r="BB50" s="489">
        <v>0</v>
      </c>
      <c r="BC50" s="489">
        <v>4.3319999999999999</v>
      </c>
      <c r="BD50" s="489">
        <v>5.8000000000000003E-2</v>
      </c>
      <c r="BE50" s="490">
        <v>0</v>
      </c>
      <c r="BF50" s="490">
        <v>4.3319999999999999</v>
      </c>
      <c r="BG50" s="490">
        <v>5.8000000000000003E-2</v>
      </c>
    </row>
    <row r="51" spans="2:59" x14ac:dyDescent="0.25">
      <c r="B51" s="205"/>
      <c r="C51" s="200"/>
      <c r="D51" s="200"/>
      <c r="E51" s="206" t="s">
        <v>1401</v>
      </c>
      <c r="F51" s="489">
        <v>0</v>
      </c>
      <c r="G51" s="489">
        <v>5.4240000000000004</v>
      </c>
      <c r="H51" s="489">
        <v>7.1999999999999995E-2</v>
      </c>
      <c r="I51" s="489">
        <v>0</v>
      </c>
      <c r="J51" s="489">
        <v>5.4240000000000004</v>
      </c>
      <c r="K51" s="489">
        <v>7.1999999999999995E-2</v>
      </c>
      <c r="L51" s="489">
        <v>0</v>
      </c>
      <c r="M51" s="489">
        <v>5.4240000000000004</v>
      </c>
      <c r="N51" s="489">
        <v>7.1999999999999995E-2</v>
      </c>
      <c r="O51" s="489">
        <v>0</v>
      </c>
      <c r="P51" s="489">
        <v>5.4240000000000004</v>
      </c>
      <c r="Q51" s="489">
        <v>7.1999999999999995E-2</v>
      </c>
      <c r="R51" s="489">
        <v>0</v>
      </c>
      <c r="S51" s="489">
        <v>5.4240000000000004</v>
      </c>
      <c r="T51" s="489">
        <v>7.1999999999999995E-2</v>
      </c>
      <c r="U51" s="489">
        <v>0</v>
      </c>
      <c r="V51" s="489">
        <v>5.4240000000000004</v>
      </c>
      <c r="W51" s="489">
        <v>7.1999999999999995E-2</v>
      </c>
      <c r="X51" s="489">
        <v>0</v>
      </c>
      <c r="Y51" s="489">
        <v>5.4240000000000004</v>
      </c>
      <c r="Z51" s="489">
        <v>7.1999999999999995E-2</v>
      </c>
      <c r="AA51" s="489">
        <v>0</v>
      </c>
      <c r="AB51" s="489">
        <v>5.4240000000000004</v>
      </c>
      <c r="AC51" s="489">
        <v>7.1999999999999995E-2</v>
      </c>
      <c r="AD51" s="489">
        <v>0</v>
      </c>
      <c r="AE51" s="489">
        <v>5.4240000000000004</v>
      </c>
      <c r="AF51" s="489">
        <v>7.1999999999999995E-2</v>
      </c>
      <c r="AG51" s="489">
        <v>0</v>
      </c>
      <c r="AH51" s="489">
        <v>5.4240000000000004</v>
      </c>
      <c r="AI51" s="489">
        <v>7.1999999999999995E-2</v>
      </c>
      <c r="AJ51" s="489">
        <v>0</v>
      </c>
      <c r="AK51" s="489">
        <v>5.4240000000000004</v>
      </c>
      <c r="AL51" s="489">
        <v>7.1999999999999995E-2</v>
      </c>
      <c r="AM51" s="489">
        <v>0</v>
      </c>
      <c r="AN51" s="489">
        <v>5.4240000000000004</v>
      </c>
      <c r="AO51" s="489">
        <v>7.1999999999999995E-2</v>
      </c>
      <c r="AP51" s="489">
        <v>0</v>
      </c>
      <c r="AQ51" s="489">
        <v>5.4240000000000004</v>
      </c>
      <c r="AR51" s="489">
        <v>7.1999999999999995E-2</v>
      </c>
      <c r="AS51" s="489">
        <v>0</v>
      </c>
      <c r="AT51" s="489">
        <v>5.4240000000000004</v>
      </c>
      <c r="AU51" s="489">
        <v>7.1999999999999995E-2</v>
      </c>
      <c r="AV51" s="489">
        <v>0</v>
      </c>
      <c r="AW51" s="489">
        <v>5.4240000000000004</v>
      </c>
      <c r="AX51" s="489">
        <v>7.1999999999999995E-2</v>
      </c>
      <c r="AY51" s="489">
        <v>0</v>
      </c>
      <c r="AZ51" s="489">
        <v>5.4240000000000004</v>
      </c>
      <c r="BA51" s="489">
        <v>7.1999999999999995E-2</v>
      </c>
      <c r="BB51" s="489">
        <v>0</v>
      </c>
      <c r="BC51" s="489">
        <v>5.4240000000000004</v>
      </c>
      <c r="BD51" s="489">
        <v>7.1999999999999995E-2</v>
      </c>
      <c r="BE51" s="490">
        <v>0</v>
      </c>
      <c r="BF51" s="490">
        <v>5.4240000000000004</v>
      </c>
      <c r="BG51" s="490">
        <v>7.1999999999999995E-2</v>
      </c>
    </row>
    <row r="52" spans="2:59" x14ac:dyDescent="0.25">
      <c r="B52" s="205"/>
      <c r="C52" s="200"/>
      <c r="D52" s="200"/>
      <c r="E52" s="206" t="s">
        <v>1402</v>
      </c>
      <c r="F52" s="489">
        <v>0</v>
      </c>
      <c r="G52" s="489">
        <v>4.5330000000000004</v>
      </c>
      <c r="H52" s="489">
        <v>0.06</v>
      </c>
      <c r="I52" s="489">
        <v>0</v>
      </c>
      <c r="J52" s="489">
        <v>4.5330000000000004</v>
      </c>
      <c r="K52" s="489">
        <v>0.06</v>
      </c>
      <c r="L52" s="489">
        <v>0</v>
      </c>
      <c r="M52" s="489">
        <v>4.5330000000000004</v>
      </c>
      <c r="N52" s="489">
        <v>0.06</v>
      </c>
      <c r="O52" s="489">
        <v>0</v>
      </c>
      <c r="P52" s="489">
        <v>4.5330000000000004</v>
      </c>
      <c r="Q52" s="489">
        <v>0.06</v>
      </c>
      <c r="R52" s="489">
        <v>0</v>
      </c>
      <c r="S52" s="489">
        <v>4.5330000000000004</v>
      </c>
      <c r="T52" s="489">
        <v>0.06</v>
      </c>
      <c r="U52" s="489">
        <v>0</v>
      </c>
      <c r="V52" s="489">
        <v>4.5330000000000004</v>
      </c>
      <c r="W52" s="489">
        <v>0.06</v>
      </c>
      <c r="X52" s="489">
        <v>0</v>
      </c>
      <c r="Y52" s="489">
        <v>4.5330000000000004</v>
      </c>
      <c r="Z52" s="489">
        <v>0.06</v>
      </c>
      <c r="AA52" s="489">
        <v>0</v>
      </c>
      <c r="AB52" s="489">
        <v>4.5330000000000004</v>
      </c>
      <c r="AC52" s="489">
        <v>0.06</v>
      </c>
      <c r="AD52" s="489">
        <v>0</v>
      </c>
      <c r="AE52" s="489">
        <v>4.5330000000000004</v>
      </c>
      <c r="AF52" s="489">
        <v>0.06</v>
      </c>
      <c r="AG52" s="489">
        <v>0</v>
      </c>
      <c r="AH52" s="489">
        <v>4.5330000000000004</v>
      </c>
      <c r="AI52" s="489">
        <v>0.06</v>
      </c>
      <c r="AJ52" s="489">
        <v>0</v>
      </c>
      <c r="AK52" s="489">
        <v>4.5330000000000004</v>
      </c>
      <c r="AL52" s="489">
        <v>0.06</v>
      </c>
      <c r="AM52" s="489">
        <v>0</v>
      </c>
      <c r="AN52" s="489">
        <v>4.5330000000000004</v>
      </c>
      <c r="AO52" s="489">
        <v>0.06</v>
      </c>
      <c r="AP52" s="489">
        <v>0</v>
      </c>
      <c r="AQ52" s="489">
        <v>4.5330000000000004</v>
      </c>
      <c r="AR52" s="489">
        <v>0.06</v>
      </c>
      <c r="AS52" s="489">
        <v>0</v>
      </c>
      <c r="AT52" s="489">
        <v>4.5330000000000004</v>
      </c>
      <c r="AU52" s="489">
        <v>0.06</v>
      </c>
      <c r="AV52" s="489">
        <v>0</v>
      </c>
      <c r="AW52" s="489">
        <v>4.5330000000000004</v>
      </c>
      <c r="AX52" s="489">
        <v>0.06</v>
      </c>
      <c r="AY52" s="489">
        <v>0</v>
      </c>
      <c r="AZ52" s="489">
        <v>4.5330000000000004</v>
      </c>
      <c r="BA52" s="489">
        <v>0.06</v>
      </c>
      <c r="BB52" s="489">
        <v>0</v>
      </c>
      <c r="BC52" s="489">
        <v>4.5330000000000004</v>
      </c>
      <c r="BD52" s="489">
        <v>0.06</v>
      </c>
      <c r="BE52" s="490">
        <v>0</v>
      </c>
      <c r="BF52" s="490">
        <v>4.5330000000000004</v>
      </c>
      <c r="BG52" s="490">
        <v>0.06</v>
      </c>
    </row>
    <row r="53" spans="2:59" x14ac:dyDescent="0.25">
      <c r="B53" s="205"/>
      <c r="C53" s="200"/>
      <c r="D53" s="200"/>
      <c r="E53" s="206" t="s">
        <v>1606</v>
      </c>
      <c r="F53" s="489">
        <v>0</v>
      </c>
      <c r="G53" s="489">
        <v>4.7489999999999997</v>
      </c>
      <c r="H53" s="489">
        <v>6.3E-2</v>
      </c>
      <c r="I53" s="489">
        <v>0</v>
      </c>
      <c r="J53" s="489">
        <v>4.7489999999999997</v>
      </c>
      <c r="K53" s="489">
        <v>6.3E-2</v>
      </c>
      <c r="L53" s="489">
        <v>0</v>
      </c>
      <c r="M53" s="489">
        <v>4.7489999999999997</v>
      </c>
      <c r="N53" s="489">
        <v>6.3E-2</v>
      </c>
      <c r="O53" s="489">
        <v>0</v>
      </c>
      <c r="P53" s="489">
        <v>4.7489999999999997</v>
      </c>
      <c r="Q53" s="489">
        <v>6.3E-2</v>
      </c>
      <c r="R53" s="489">
        <v>0</v>
      </c>
      <c r="S53" s="489">
        <v>4.7489999999999997</v>
      </c>
      <c r="T53" s="489">
        <v>6.3E-2</v>
      </c>
      <c r="U53" s="489">
        <v>0</v>
      </c>
      <c r="V53" s="489">
        <v>4.7489999999999997</v>
      </c>
      <c r="W53" s="489">
        <v>6.3E-2</v>
      </c>
      <c r="X53" s="489">
        <v>0</v>
      </c>
      <c r="Y53" s="489">
        <v>4.7489999999999997</v>
      </c>
      <c r="Z53" s="489">
        <v>6.3E-2</v>
      </c>
      <c r="AA53" s="489">
        <v>0</v>
      </c>
      <c r="AB53" s="489">
        <v>4.7489999999999997</v>
      </c>
      <c r="AC53" s="489">
        <v>6.3E-2</v>
      </c>
      <c r="AD53" s="489">
        <v>0</v>
      </c>
      <c r="AE53" s="489">
        <v>4.7489999999999997</v>
      </c>
      <c r="AF53" s="489">
        <v>6.3E-2</v>
      </c>
      <c r="AG53" s="489">
        <v>0</v>
      </c>
      <c r="AH53" s="489">
        <v>4.7489999999999997</v>
      </c>
      <c r="AI53" s="489">
        <v>6.3E-2</v>
      </c>
      <c r="AJ53" s="489">
        <v>0</v>
      </c>
      <c r="AK53" s="489">
        <v>4.7489999999999997</v>
      </c>
      <c r="AL53" s="489">
        <v>6.3E-2</v>
      </c>
      <c r="AM53" s="489">
        <v>0</v>
      </c>
      <c r="AN53" s="489">
        <v>4.7489999999999997</v>
      </c>
      <c r="AO53" s="489">
        <v>6.3E-2</v>
      </c>
      <c r="AP53" s="489">
        <v>0</v>
      </c>
      <c r="AQ53" s="489">
        <v>4.7489999999999997</v>
      </c>
      <c r="AR53" s="489">
        <v>6.3E-2</v>
      </c>
      <c r="AS53" s="489">
        <v>0</v>
      </c>
      <c r="AT53" s="489">
        <v>4.7489999999999997</v>
      </c>
      <c r="AU53" s="489">
        <v>6.3E-2</v>
      </c>
      <c r="AV53" s="489">
        <v>0</v>
      </c>
      <c r="AW53" s="489">
        <v>4.7489999999999997</v>
      </c>
      <c r="AX53" s="489">
        <v>6.3E-2</v>
      </c>
      <c r="AY53" s="489">
        <v>0</v>
      </c>
      <c r="AZ53" s="489">
        <v>4.7489999999999997</v>
      </c>
      <c r="BA53" s="489">
        <v>6.3E-2</v>
      </c>
      <c r="BB53" s="489">
        <v>0</v>
      </c>
      <c r="BC53" s="489">
        <v>4.7489999999999997</v>
      </c>
      <c r="BD53" s="489">
        <v>6.3E-2</v>
      </c>
      <c r="BE53" s="490">
        <v>0</v>
      </c>
      <c r="BF53" s="490">
        <v>4.7489999999999997</v>
      </c>
      <c r="BG53" s="490">
        <v>6.3E-2</v>
      </c>
    </row>
    <row r="54" spans="2:59" x14ac:dyDescent="0.25">
      <c r="B54" s="205"/>
      <c r="C54" s="200"/>
      <c r="D54" s="200"/>
      <c r="E54" s="206" t="s">
        <v>1403</v>
      </c>
      <c r="F54" s="489">
        <v>0</v>
      </c>
      <c r="G54" s="489">
        <v>4.665</v>
      </c>
      <c r="H54" s="489">
        <v>6.2E-2</v>
      </c>
      <c r="I54" s="489">
        <v>0</v>
      </c>
      <c r="J54" s="489">
        <v>4.665</v>
      </c>
      <c r="K54" s="489">
        <v>6.2E-2</v>
      </c>
      <c r="L54" s="489">
        <v>0</v>
      </c>
      <c r="M54" s="489">
        <v>4.665</v>
      </c>
      <c r="N54" s="489">
        <v>6.2E-2</v>
      </c>
      <c r="O54" s="489">
        <v>0</v>
      </c>
      <c r="P54" s="489">
        <v>4.665</v>
      </c>
      <c r="Q54" s="489">
        <v>6.2E-2</v>
      </c>
      <c r="R54" s="489">
        <v>0</v>
      </c>
      <c r="S54" s="489">
        <v>4.665</v>
      </c>
      <c r="T54" s="489">
        <v>6.2E-2</v>
      </c>
      <c r="U54" s="489">
        <v>0</v>
      </c>
      <c r="V54" s="489">
        <v>4.665</v>
      </c>
      <c r="W54" s="489">
        <v>6.2E-2</v>
      </c>
      <c r="X54" s="489">
        <v>0</v>
      </c>
      <c r="Y54" s="489">
        <v>4.665</v>
      </c>
      <c r="Z54" s="489">
        <v>6.2E-2</v>
      </c>
      <c r="AA54" s="489">
        <v>0</v>
      </c>
      <c r="AB54" s="489">
        <v>4.665</v>
      </c>
      <c r="AC54" s="489">
        <v>6.2E-2</v>
      </c>
      <c r="AD54" s="489">
        <v>0</v>
      </c>
      <c r="AE54" s="489">
        <v>4.665</v>
      </c>
      <c r="AF54" s="489">
        <v>6.2E-2</v>
      </c>
      <c r="AG54" s="489">
        <v>0</v>
      </c>
      <c r="AH54" s="489">
        <v>4.665</v>
      </c>
      <c r="AI54" s="489">
        <v>6.2E-2</v>
      </c>
      <c r="AJ54" s="489">
        <v>0</v>
      </c>
      <c r="AK54" s="489">
        <v>4.665</v>
      </c>
      <c r="AL54" s="489">
        <v>6.2E-2</v>
      </c>
      <c r="AM54" s="489">
        <v>0</v>
      </c>
      <c r="AN54" s="489">
        <v>4.665</v>
      </c>
      <c r="AO54" s="489">
        <v>6.2E-2</v>
      </c>
      <c r="AP54" s="489">
        <v>0</v>
      </c>
      <c r="AQ54" s="489">
        <v>4.665</v>
      </c>
      <c r="AR54" s="489">
        <v>6.2E-2</v>
      </c>
      <c r="AS54" s="489">
        <v>0</v>
      </c>
      <c r="AT54" s="489">
        <v>4.665</v>
      </c>
      <c r="AU54" s="489">
        <v>6.2E-2</v>
      </c>
      <c r="AV54" s="489">
        <v>0</v>
      </c>
      <c r="AW54" s="489">
        <v>4.665</v>
      </c>
      <c r="AX54" s="489">
        <v>6.2E-2</v>
      </c>
      <c r="AY54" s="489">
        <v>0</v>
      </c>
      <c r="AZ54" s="489">
        <v>4.665</v>
      </c>
      <c r="BA54" s="489">
        <v>6.2E-2</v>
      </c>
      <c r="BB54" s="489">
        <v>0</v>
      </c>
      <c r="BC54" s="489">
        <v>4.665</v>
      </c>
      <c r="BD54" s="489">
        <v>6.2E-2</v>
      </c>
      <c r="BE54" s="490">
        <v>0</v>
      </c>
      <c r="BF54" s="490">
        <v>4.665</v>
      </c>
      <c r="BG54" s="490">
        <v>6.2E-2</v>
      </c>
    </row>
    <row r="55" spans="2:59" x14ac:dyDescent="0.25">
      <c r="B55" s="205"/>
      <c r="C55" s="200"/>
      <c r="D55" s="200"/>
      <c r="E55" s="206" t="s">
        <v>1404</v>
      </c>
      <c r="F55" s="489">
        <v>0</v>
      </c>
      <c r="G55" s="489">
        <v>4.8479999999999999</v>
      </c>
      <c r="H55" s="489">
        <v>6.5000000000000002E-2</v>
      </c>
      <c r="I55" s="489">
        <v>0</v>
      </c>
      <c r="J55" s="489">
        <v>4.8479999999999999</v>
      </c>
      <c r="K55" s="489">
        <v>6.5000000000000002E-2</v>
      </c>
      <c r="L55" s="489">
        <v>0</v>
      </c>
      <c r="M55" s="489">
        <v>4.8479999999999999</v>
      </c>
      <c r="N55" s="489">
        <v>6.5000000000000002E-2</v>
      </c>
      <c r="O55" s="489">
        <v>0</v>
      </c>
      <c r="P55" s="489">
        <v>4.8479999999999999</v>
      </c>
      <c r="Q55" s="489">
        <v>6.5000000000000002E-2</v>
      </c>
      <c r="R55" s="489">
        <v>0</v>
      </c>
      <c r="S55" s="489">
        <v>4.8479999999999999</v>
      </c>
      <c r="T55" s="489">
        <v>6.5000000000000002E-2</v>
      </c>
      <c r="U55" s="489">
        <v>0</v>
      </c>
      <c r="V55" s="489">
        <v>4.8479999999999999</v>
      </c>
      <c r="W55" s="489">
        <v>6.5000000000000002E-2</v>
      </c>
      <c r="X55" s="489">
        <v>0</v>
      </c>
      <c r="Y55" s="489">
        <v>4.8479999999999999</v>
      </c>
      <c r="Z55" s="489">
        <v>6.5000000000000002E-2</v>
      </c>
      <c r="AA55" s="489">
        <v>0</v>
      </c>
      <c r="AB55" s="489">
        <v>4.8479999999999999</v>
      </c>
      <c r="AC55" s="489">
        <v>6.5000000000000002E-2</v>
      </c>
      <c r="AD55" s="489">
        <v>0</v>
      </c>
      <c r="AE55" s="489">
        <v>4.8479999999999999</v>
      </c>
      <c r="AF55" s="489">
        <v>6.5000000000000002E-2</v>
      </c>
      <c r="AG55" s="489">
        <v>0</v>
      </c>
      <c r="AH55" s="489">
        <v>4.8479999999999999</v>
      </c>
      <c r="AI55" s="489">
        <v>6.5000000000000002E-2</v>
      </c>
      <c r="AJ55" s="489">
        <v>0</v>
      </c>
      <c r="AK55" s="489">
        <v>4.8479999999999999</v>
      </c>
      <c r="AL55" s="489">
        <v>6.5000000000000002E-2</v>
      </c>
      <c r="AM55" s="489">
        <v>0</v>
      </c>
      <c r="AN55" s="489">
        <v>4.8479999999999999</v>
      </c>
      <c r="AO55" s="489">
        <v>6.5000000000000002E-2</v>
      </c>
      <c r="AP55" s="489">
        <v>0</v>
      </c>
      <c r="AQ55" s="489">
        <v>4.8479999999999999</v>
      </c>
      <c r="AR55" s="489">
        <v>6.5000000000000002E-2</v>
      </c>
      <c r="AS55" s="489">
        <v>0</v>
      </c>
      <c r="AT55" s="489">
        <v>4.8479999999999999</v>
      </c>
      <c r="AU55" s="489">
        <v>6.5000000000000002E-2</v>
      </c>
      <c r="AV55" s="489">
        <v>0</v>
      </c>
      <c r="AW55" s="489">
        <v>4.8479999999999999</v>
      </c>
      <c r="AX55" s="489">
        <v>6.5000000000000002E-2</v>
      </c>
      <c r="AY55" s="489">
        <v>0</v>
      </c>
      <c r="AZ55" s="489">
        <v>4.8479999999999999</v>
      </c>
      <c r="BA55" s="489">
        <v>6.5000000000000002E-2</v>
      </c>
      <c r="BB55" s="489">
        <v>0</v>
      </c>
      <c r="BC55" s="489">
        <v>4.8479999999999999</v>
      </c>
      <c r="BD55" s="489">
        <v>6.5000000000000002E-2</v>
      </c>
      <c r="BE55" s="490">
        <v>0</v>
      </c>
      <c r="BF55" s="490">
        <v>4.8479999999999999</v>
      </c>
      <c r="BG55" s="490">
        <v>6.5000000000000002E-2</v>
      </c>
    </row>
    <row r="56" spans="2:59" x14ac:dyDescent="0.25">
      <c r="B56" s="205"/>
      <c r="C56" s="200"/>
      <c r="D56" s="200"/>
      <c r="E56" s="206" t="s">
        <v>1405</v>
      </c>
      <c r="F56" s="489">
        <v>0</v>
      </c>
      <c r="G56" s="489">
        <v>6.2779999999999996</v>
      </c>
      <c r="H56" s="489">
        <v>3.1E-2</v>
      </c>
      <c r="I56" s="489">
        <v>0</v>
      </c>
      <c r="J56" s="489">
        <v>6.2779999999999996</v>
      </c>
      <c r="K56" s="489">
        <v>3.1E-2</v>
      </c>
      <c r="L56" s="489">
        <v>0</v>
      </c>
      <c r="M56" s="489">
        <v>6.2779999999999996</v>
      </c>
      <c r="N56" s="489">
        <v>3.1E-2</v>
      </c>
      <c r="O56" s="489">
        <v>0</v>
      </c>
      <c r="P56" s="489">
        <v>6.2779999999999996</v>
      </c>
      <c r="Q56" s="489">
        <v>3.1E-2</v>
      </c>
      <c r="R56" s="489">
        <v>0</v>
      </c>
      <c r="S56" s="489">
        <v>6.2779999999999996</v>
      </c>
      <c r="T56" s="489">
        <v>3.1E-2</v>
      </c>
      <c r="U56" s="489">
        <v>0</v>
      </c>
      <c r="V56" s="489">
        <v>6.2779999999999996</v>
      </c>
      <c r="W56" s="489">
        <v>3.1E-2</v>
      </c>
      <c r="X56" s="489">
        <v>0</v>
      </c>
      <c r="Y56" s="489">
        <v>6.2779999999999996</v>
      </c>
      <c r="Z56" s="489">
        <v>3.1E-2</v>
      </c>
      <c r="AA56" s="489">
        <v>0</v>
      </c>
      <c r="AB56" s="489">
        <v>6.2779999999999996</v>
      </c>
      <c r="AC56" s="489">
        <v>3.1E-2</v>
      </c>
      <c r="AD56" s="489">
        <v>0</v>
      </c>
      <c r="AE56" s="489">
        <v>6.2779999999999996</v>
      </c>
      <c r="AF56" s="489">
        <v>3.1E-2</v>
      </c>
      <c r="AG56" s="489">
        <v>0</v>
      </c>
      <c r="AH56" s="489">
        <v>6.2779999999999996</v>
      </c>
      <c r="AI56" s="489">
        <v>3.1E-2</v>
      </c>
      <c r="AJ56" s="489">
        <v>0</v>
      </c>
      <c r="AK56" s="489">
        <v>6.2779999999999996</v>
      </c>
      <c r="AL56" s="489">
        <v>3.1E-2</v>
      </c>
      <c r="AM56" s="489">
        <v>0</v>
      </c>
      <c r="AN56" s="489">
        <v>6.2779999999999996</v>
      </c>
      <c r="AO56" s="489">
        <v>3.1E-2</v>
      </c>
      <c r="AP56" s="489">
        <v>0</v>
      </c>
      <c r="AQ56" s="489">
        <v>6.2779999999999996</v>
      </c>
      <c r="AR56" s="489">
        <v>3.1E-2</v>
      </c>
      <c r="AS56" s="489">
        <v>0</v>
      </c>
      <c r="AT56" s="489">
        <v>6.2779999999999996</v>
      </c>
      <c r="AU56" s="489">
        <v>3.1E-2</v>
      </c>
      <c r="AV56" s="489">
        <v>0</v>
      </c>
      <c r="AW56" s="489">
        <v>6.2779999999999996</v>
      </c>
      <c r="AX56" s="489">
        <v>3.1E-2</v>
      </c>
      <c r="AY56" s="489">
        <v>0</v>
      </c>
      <c r="AZ56" s="489">
        <v>6.2779999999999996</v>
      </c>
      <c r="BA56" s="489">
        <v>3.1E-2</v>
      </c>
      <c r="BB56" s="489">
        <v>0</v>
      </c>
      <c r="BC56" s="489">
        <v>6.2779999999999996</v>
      </c>
      <c r="BD56" s="489">
        <v>3.1E-2</v>
      </c>
      <c r="BE56" s="490">
        <v>0</v>
      </c>
      <c r="BF56" s="490">
        <v>6.2779999999999996</v>
      </c>
      <c r="BG56" s="490">
        <v>3.1E-2</v>
      </c>
    </row>
    <row r="57" spans="2:59" x14ac:dyDescent="0.25">
      <c r="B57" s="205"/>
      <c r="C57" s="200"/>
      <c r="D57" s="200"/>
      <c r="E57" s="206" t="s">
        <v>1406</v>
      </c>
      <c r="F57" s="489">
        <v>3.169</v>
      </c>
      <c r="G57" s="489">
        <v>0.32500000000000001</v>
      </c>
      <c r="H57" s="489">
        <v>0.02</v>
      </c>
      <c r="I57" s="489">
        <v>3.169</v>
      </c>
      <c r="J57" s="489">
        <v>0.32500000000000001</v>
      </c>
      <c r="K57" s="489">
        <v>0.02</v>
      </c>
      <c r="L57" s="489">
        <v>3.169</v>
      </c>
      <c r="M57" s="489">
        <v>0.32500000000000001</v>
      </c>
      <c r="N57" s="489">
        <v>0.02</v>
      </c>
      <c r="O57" s="489">
        <v>3.169</v>
      </c>
      <c r="P57" s="489">
        <v>0.32500000000000001</v>
      </c>
      <c r="Q57" s="489">
        <v>0.02</v>
      </c>
      <c r="R57" s="489">
        <v>3.169</v>
      </c>
      <c r="S57" s="489">
        <v>0.32500000000000001</v>
      </c>
      <c r="T57" s="489">
        <v>0.02</v>
      </c>
      <c r="U57" s="489">
        <v>3.169</v>
      </c>
      <c r="V57" s="489">
        <v>0.32500000000000001</v>
      </c>
      <c r="W57" s="489">
        <v>0.02</v>
      </c>
      <c r="X57" s="489">
        <v>3.169</v>
      </c>
      <c r="Y57" s="489">
        <v>0.32500000000000001</v>
      </c>
      <c r="Z57" s="489">
        <v>0.02</v>
      </c>
      <c r="AA57" s="489">
        <v>3.169</v>
      </c>
      <c r="AB57" s="489">
        <v>0.32500000000000001</v>
      </c>
      <c r="AC57" s="489">
        <v>0.02</v>
      </c>
      <c r="AD57" s="489">
        <v>3.169</v>
      </c>
      <c r="AE57" s="489">
        <v>0.32500000000000001</v>
      </c>
      <c r="AF57" s="489">
        <v>0.02</v>
      </c>
      <c r="AG57" s="489">
        <v>3.169</v>
      </c>
      <c r="AH57" s="489">
        <v>0.32500000000000001</v>
      </c>
      <c r="AI57" s="489">
        <v>0.02</v>
      </c>
      <c r="AJ57" s="489">
        <v>3.169</v>
      </c>
      <c r="AK57" s="489">
        <v>0.32500000000000001</v>
      </c>
      <c r="AL57" s="489">
        <v>0.02</v>
      </c>
      <c r="AM57" s="489">
        <v>3.169</v>
      </c>
      <c r="AN57" s="489">
        <v>0.32500000000000001</v>
      </c>
      <c r="AO57" s="489">
        <v>0.02</v>
      </c>
      <c r="AP57" s="489">
        <v>3.169</v>
      </c>
      <c r="AQ57" s="489">
        <v>0.32500000000000001</v>
      </c>
      <c r="AR57" s="489">
        <v>0.02</v>
      </c>
      <c r="AS57" s="489">
        <v>3.169</v>
      </c>
      <c r="AT57" s="489">
        <v>0.32500000000000001</v>
      </c>
      <c r="AU57" s="489">
        <v>0.02</v>
      </c>
      <c r="AV57" s="489">
        <v>3.169</v>
      </c>
      <c r="AW57" s="489">
        <v>0.32500000000000001</v>
      </c>
      <c r="AX57" s="489">
        <v>0.02</v>
      </c>
      <c r="AY57" s="489">
        <v>3.169</v>
      </c>
      <c r="AZ57" s="489">
        <v>0.32500000000000001</v>
      </c>
      <c r="BA57" s="489">
        <v>0.02</v>
      </c>
      <c r="BB57" s="489">
        <v>3.169</v>
      </c>
      <c r="BC57" s="489">
        <v>0.32500000000000001</v>
      </c>
      <c r="BD57" s="489">
        <v>0.02</v>
      </c>
      <c r="BE57" s="490">
        <v>3.169</v>
      </c>
      <c r="BF57" s="490">
        <v>0.32500000000000001</v>
      </c>
      <c r="BG57" s="490">
        <v>0.02</v>
      </c>
    </row>
    <row r="58" spans="2:59" x14ac:dyDescent="0.25">
      <c r="B58" s="205"/>
      <c r="C58" s="200"/>
      <c r="D58" s="200"/>
      <c r="E58" s="206" t="s">
        <v>1407</v>
      </c>
      <c r="F58" s="489">
        <v>3.0169999999999999</v>
      </c>
      <c r="G58" s="489">
        <v>0.28199999999999997</v>
      </c>
      <c r="H58" s="489">
        <v>4.2000000000000003E-2</v>
      </c>
      <c r="I58" s="489">
        <v>3.0169999999999999</v>
      </c>
      <c r="J58" s="489">
        <v>0.28199999999999997</v>
      </c>
      <c r="K58" s="489">
        <v>4.2000000000000003E-2</v>
      </c>
      <c r="L58" s="489">
        <v>3.0169999999999999</v>
      </c>
      <c r="M58" s="489">
        <v>0.28199999999999997</v>
      </c>
      <c r="N58" s="489">
        <v>4.2000000000000003E-2</v>
      </c>
      <c r="O58" s="489">
        <v>3.0169999999999999</v>
      </c>
      <c r="P58" s="489">
        <v>0.28199999999999997</v>
      </c>
      <c r="Q58" s="489">
        <v>4.2000000000000003E-2</v>
      </c>
      <c r="R58" s="489">
        <v>3.0169999999999999</v>
      </c>
      <c r="S58" s="489">
        <v>0.28199999999999997</v>
      </c>
      <c r="T58" s="489">
        <v>4.2000000000000003E-2</v>
      </c>
      <c r="U58" s="489">
        <v>3.0169999999999999</v>
      </c>
      <c r="V58" s="489">
        <v>0.28199999999999997</v>
      </c>
      <c r="W58" s="489">
        <v>4.2000000000000003E-2</v>
      </c>
      <c r="X58" s="489">
        <v>3.0169999999999999</v>
      </c>
      <c r="Y58" s="489">
        <v>0.28199999999999997</v>
      </c>
      <c r="Z58" s="489">
        <v>4.2000000000000003E-2</v>
      </c>
      <c r="AA58" s="489">
        <v>3.0169999999999999</v>
      </c>
      <c r="AB58" s="489">
        <v>0.28199999999999997</v>
      </c>
      <c r="AC58" s="489">
        <v>4.2000000000000003E-2</v>
      </c>
      <c r="AD58" s="489">
        <v>3.0169999999999999</v>
      </c>
      <c r="AE58" s="489">
        <v>0.28199999999999997</v>
      </c>
      <c r="AF58" s="489">
        <v>4.2000000000000003E-2</v>
      </c>
      <c r="AG58" s="489">
        <v>3.0169999999999999</v>
      </c>
      <c r="AH58" s="489">
        <v>0.28199999999999997</v>
      </c>
      <c r="AI58" s="489">
        <v>4.2000000000000003E-2</v>
      </c>
      <c r="AJ58" s="489">
        <v>3.0169999999999999</v>
      </c>
      <c r="AK58" s="489">
        <v>0.28199999999999997</v>
      </c>
      <c r="AL58" s="489">
        <v>4.2000000000000003E-2</v>
      </c>
      <c r="AM58" s="489">
        <v>3.0169999999999999</v>
      </c>
      <c r="AN58" s="489">
        <v>0.28199999999999997</v>
      </c>
      <c r="AO58" s="489">
        <v>4.2000000000000003E-2</v>
      </c>
      <c r="AP58" s="489">
        <v>3.0169999999999999</v>
      </c>
      <c r="AQ58" s="489">
        <v>0.28199999999999997</v>
      </c>
      <c r="AR58" s="489">
        <v>4.2000000000000003E-2</v>
      </c>
      <c r="AS58" s="489">
        <v>3.0169999999999999</v>
      </c>
      <c r="AT58" s="489">
        <v>0.28199999999999997</v>
      </c>
      <c r="AU58" s="489">
        <v>4.2000000000000003E-2</v>
      </c>
      <c r="AV58" s="489">
        <v>3.0169999999999999</v>
      </c>
      <c r="AW58" s="489">
        <v>0.28199999999999997</v>
      </c>
      <c r="AX58" s="489">
        <v>4.2000000000000003E-2</v>
      </c>
      <c r="AY58" s="489">
        <v>3.0169999999999999</v>
      </c>
      <c r="AZ58" s="489">
        <v>0.28199999999999997</v>
      </c>
      <c r="BA58" s="489">
        <v>4.2000000000000003E-2</v>
      </c>
      <c r="BB58" s="489">
        <v>3.0169999999999999</v>
      </c>
      <c r="BC58" s="489">
        <v>0.28199999999999997</v>
      </c>
      <c r="BD58" s="489">
        <v>4.2000000000000003E-2</v>
      </c>
      <c r="BE58" s="490">
        <v>3.0169999999999999</v>
      </c>
      <c r="BF58" s="490">
        <v>0.28199999999999997</v>
      </c>
      <c r="BG58" s="490">
        <v>4.2000000000000003E-2</v>
      </c>
    </row>
    <row r="59" spans="2:59" x14ac:dyDescent="0.25">
      <c r="B59" s="205"/>
      <c r="C59" s="200"/>
      <c r="D59" s="200"/>
      <c r="E59" s="207" t="s">
        <v>1607</v>
      </c>
      <c r="F59" s="489">
        <v>3.117</v>
      </c>
      <c r="G59" s="489">
        <v>0.30299999999999999</v>
      </c>
      <c r="H59" s="489">
        <v>4.5999999999999999E-2</v>
      </c>
      <c r="I59" s="489">
        <v>3.117</v>
      </c>
      <c r="J59" s="489">
        <v>0.30299999999999999</v>
      </c>
      <c r="K59" s="489">
        <v>4.5999999999999999E-2</v>
      </c>
      <c r="L59" s="489">
        <v>3.117</v>
      </c>
      <c r="M59" s="489">
        <v>0.30299999999999999</v>
      </c>
      <c r="N59" s="489">
        <v>4.5999999999999999E-2</v>
      </c>
      <c r="O59" s="489">
        <v>3.117</v>
      </c>
      <c r="P59" s="489">
        <v>0.30299999999999999</v>
      </c>
      <c r="Q59" s="489">
        <v>4.5999999999999999E-2</v>
      </c>
      <c r="R59" s="489">
        <v>3.117</v>
      </c>
      <c r="S59" s="489">
        <v>0.30299999999999999</v>
      </c>
      <c r="T59" s="489">
        <v>4.5999999999999999E-2</v>
      </c>
      <c r="U59" s="489">
        <v>3.117</v>
      </c>
      <c r="V59" s="489">
        <v>0.30299999999999999</v>
      </c>
      <c r="W59" s="489">
        <v>4.5999999999999999E-2</v>
      </c>
      <c r="X59" s="489">
        <v>3.117</v>
      </c>
      <c r="Y59" s="489">
        <v>0.30299999999999999</v>
      </c>
      <c r="Z59" s="489">
        <v>4.5999999999999999E-2</v>
      </c>
      <c r="AA59" s="489">
        <v>3.117</v>
      </c>
      <c r="AB59" s="489">
        <v>0.30299999999999999</v>
      </c>
      <c r="AC59" s="489">
        <v>4.5999999999999999E-2</v>
      </c>
      <c r="AD59" s="489">
        <v>3.117</v>
      </c>
      <c r="AE59" s="489">
        <v>0.30299999999999999</v>
      </c>
      <c r="AF59" s="489">
        <v>4.5999999999999999E-2</v>
      </c>
      <c r="AG59" s="489">
        <v>3.117</v>
      </c>
      <c r="AH59" s="489">
        <v>0.30299999999999999</v>
      </c>
      <c r="AI59" s="489">
        <v>4.5999999999999999E-2</v>
      </c>
      <c r="AJ59" s="489">
        <v>3.117</v>
      </c>
      <c r="AK59" s="489">
        <v>0.30299999999999999</v>
      </c>
      <c r="AL59" s="489">
        <v>4.5999999999999999E-2</v>
      </c>
      <c r="AM59" s="489">
        <v>3.117</v>
      </c>
      <c r="AN59" s="489">
        <v>0.30299999999999999</v>
      </c>
      <c r="AO59" s="489">
        <v>4.5999999999999999E-2</v>
      </c>
      <c r="AP59" s="489">
        <v>3.117</v>
      </c>
      <c r="AQ59" s="489">
        <v>0.30299999999999999</v>
      </c>
      <c r="AR59" s="489">
        <v>4.5999999999999999E-2</v>
      </c>
      <c r="AS59" s="489">
        <v>3.117</v>
      </c>
      <c r="AT59" s="489">
        <v>0.30299999999999999</v>
      </c>
      <c r="AU59" s="489">
        <v>4.5999999999999999E-2</v>
      </c>
      <c r="AV59" s="489">
        <v>3.117</v>
      </c>
      <c r="AW59" s="489">
        <v>0.30299999999999999</v>
      </c>
      <c r="AX59" s="489">
        <v>4.5999999999999999E-2</v>
      </c>
      <c r="AY59" s="489">
        <v>3.117</v>
      </c>
      <c r="AZ59" s="489">
        <v>0.30299999999999999</v>
      </c>
      <c r="BA59" s="489">
        <v>4.5999999999999999E-2</v>
      </c>
      <c r="BB59" s="489">
        <v>3.117</v>
      </c>
      <c r="BC59" s="489">
        <v>0.30299999999999999</v>
      </c>
      <c r="BD59" s="489">
        <v>4.5999999999999999E-2</v>
      </c>
      <c r="BE59" s="490">
        <v>3.117</v>
      </c>
      <c r="BF59" s="490">
        <v>0.30299999999999999</v>
      </c>
      <c r="BG59" s="490">
        <v>4.5999999999999999E-2</v>
      </c>
    </row>
    <row r="60" spans="2:59" x14ac:dyDescent="0.25">
      <c r="B60" s="205"/>
      <c r="C60" s="200"/>
      <c r="D60" s="200"/>
      <c r="E60" s="207" t="s">
        <v>1608</v>
      </c>
      <c r="F60" s="489">
        <v>1.331</v>
      </c>
      <c r="G60" s="489">
        <v>0.13400000000000001</v>
      </c>
      <c r="H60" s="489">
        <v>0.02</v>
      </c>
      <c r="I60" s="489">
        <v>1.331</v>
      </c>
      <c r="J60" s="489">
        <v>0.13400000000000001</v>
      </c>
      <c r="K60" s="489">
        <v>0.02</v>
      </c>
      <c r="L60" s="489">
        <v>1.331</v>
      </c>
      <c r="M60" s="489">
        <v>0.13400000000000001</v>
      </c>
      <c r="N60" s="489">
        <v>0.02</v>
      </c>
      <c r="O60" s="489">
        <v>1.331</v>
      </c>
      <c r="P60" s="489">
        <v>0.13400000000000001</v>
      </c>
      <c r="Q60" s="489">
        <v>0.02</v>
      </c>
      <c r="R60" s="489">
        <v>1.331</v>
      </c>
      <c r="S60" s="489">
        <v>0.13400000000000001</v>
      </c>
      <c r="T60" s="489">
        <v>0.02</v>
      </c>
      <c r="U60" s="489">
        <v>1.331</v>
      </c>
      <c r="V60" s="489">
        <v>0.13400000000000001</v>
      </c>
      <c r="W60" s="489">
        <v>0.02</v>
      </c>
      <c r="X60" s="489">
        <v>1.331</v>
      </c>
      <c r="Y60" s="489">
        <v>0.13400000000000001</v>
      </c>
      <c r="Z60" s="489">
        <v>0.02</v>
      </c>
      <c r="AA60" s="489">
        <v>1.331</v>
      </c>
      <c r="AB60" s="489">
        <v>0.13400000000000001</v>
      </c>
      <c r="AC60" s="489">
        <v>0.02</v>
      </c>
      <c r="AD60" s="489">
        <v>1.331</v>
      </c>
      <c r="AE60" s="489">
        <v>0.13400000000000001</v>
      </c>
      <c r="AF60" s="489">
        <v>0.02</v>
      </c>
      <c r="AG60" s="489">
        <v>1.331</v>
      </c>
      <c r="AH60" s="489">
        <v>0.13400000000000001</v>
      </c>
      <c r="AI60" s="489">
        <v>0.02</v>
      </c>
      <c r="AJ60" s="489">
        <v>1.331</v>
      </c>
      <c r="AK60" s="489">
        <v>0.13400000000000001</v>
      </c>
      <c r="AL60" s="489">
        <v>0.02</v>
      </c>
      <c r="AM60" s="489">
        <v>1.331</v>
      </c>
      <c r="AN60" s="489">
        <v>0.13400000000000001</v>
      </c>
      <c r="AO60" s="489">
        <v>0.02</v>
      </c>
      <c r="AP60" s="489">
        <v>1.331</v>
      </c>
      <c r="AQ60" s="489">
        <v>0.13400000000000001</v>
      </c>
      <c r="AR60" s="489">
        <v>0.02</v>
      </c>
      <c r="AS60" s="489">
        <v>1.331</v>
      </c>
      <c r="AT60" s="489">
        <v>0.13400000000000001</v>
      </c>
      <c r="AU60" s="489">
        <v>0.02</v>
      </c>
      <c r="AV60" s="489">
        <v>1.331</v>
      </c>
      <c r="AW60" s="489">
        <v>0.13400000000000001</v>
      </c>
      <c r="AX60" s="489">
        <v>0.02</v>
      </c>
      <c r="AY60" s="489">
        <v>1.331</v>
      </c>
      <c r="AZ60" s="489">
        <v>0.13400000000000001</v>
      </c>
      <c r="BA60" s="489">
        <v>0.02</v>
      </c>
      <c r="BB60" s="489">
        <v>1.331</v>
      </c>
      <c r="BC60" s="489">
        <v>0.13400000000000001</v>
      </c>
      <c r="BD60" s="489">
        <v>0.02</v>
      </c>
      <c r="BE60" s="490">
        <v>1.331</v>
      </c>
      <c r="BF60" s="490">
        <v>0.13400000000000001</v>
      </c>
      <c r="BG60" s="490">
        <v>0.02</v>
      </c>
    </row>
    <row r="61" spans="2:59" x14ac:dyDescent="0.25">
      <c r="B61" s="205"/>
      <c r="C61" s="200"/>
      <c r="D61" s="200"/>
      <c r="E61" s="207" t="s">
        <v>1609</v>
      </c>
      <c r="F61" s="489">
        <v>2.6789999999999998</v>
      </c>
      <c r="G61" s="489">
        <v>0.36199999999999999</v>
      </c>
      <c r="H61" s="489">
        <v>2.1999999999999999E-2</v>
      </c>
      <c r="I61" s="489">
        <v>2.6789999999999998</v>
      </c>
      <c r="J61" s="489">
        <v>0.36199999999999999</v>
      </c>
      <c r="K61" s="489">
        <v>2.1999999999999999E-2</v>
      </c>
      <c r="L61" s="489">
        <v>2.6789999999999998</v>
      </c>
      <c r="M61" s="489">
        <v>0.36199999999999999</v>
      </c>
      <c r="N61" s="489">
        <v>2.1999999999999999E-2</v>
      </c>
      <c r="O61" s="489">
        <v>2.6789999999999998</v>
      </c>
      <c r="P61" s="489">
        <v>0.36199999999999999</v>
      </c>
      <c r="Q61" s="489">
        <v>2.1999999999999999E-2</v>
      </c>
      <c r="R61" s="489">
        <v>2.5270000000000001</v>
      </c>
      <c r="S61" s="489">
        <v>0.36199999999999999</v>
      </c>
      <c r="T61" s="489">
        <v>2.1999999999999999E-2</v>
      </c>
      <c r="U61" s="489">
        <v>2.5009999999999999</v>
      </c>
      <c r="V61" s="489">
        <v>0.36199999999999999</v>
      </c>
      <c r="W61" s="489">
        <v>2.1999999999999999E-2</v>
      </c>
      <c r="X61" s="489">
        <v>2.5750000000000002</v>
      </c>
      <c r="Y61" s="489">
        <v>0.36199999999999999</v>
      </c>
      <c r="Z61" s="489">
        <v>2.1999999999999999E-2</v>
      </c>
      <c r="AA61" s="489">
        <v>2.5750000000000002</v>
      </c>
      <c r="AB61" s="489">
        <v>0.36199999999999999</v>
      </c>
      <c r="AC61" s="489">
        <v>2.1999999999999999E-2</v>
      </c>
      <c r="AD61" s="489">
        <v>2.5750000000000002</v>
      </c>
      <c r="AE61" s="489">
        <v>0.36199999999999999</v>
      </c>
      <c r="AF61" s="489">
        <v>2.1999999999999999E-2</v>
      </c>
      <c r="AG61" s="489">
        <v>2.57</v>
      </c>
      <c r="AH61" s="489">
        <v>0.36199999999999999</v>
      </c>
      <c r="AI61" s="489">
        <v>2.1999999999999999E-2</v>
      </c>
      <c r="AJ61" s="489">
        <v>2.552</v>
      </c>
      <c r="AK61" s="489">
        <v>0.36199999999999999</v>
      </c>
      <c r="AL61" s="489">
        <v>2.1999999999999999E-2</v>
      </c>
      <c r="AM61" s="489">
        <v>2.5270000000000001</v>
      </c>
      <c r="AN61" s="489">
        <v>0.36199999999999999</v>
      </c>
      <c r="AO61" s="489">
        <v>2.1999999999999999E-2</v>
      </c>
      <c r="AP61" s="491" t="s">
        <v>31</v>
      </c>
      <c r="AQ61" s="491" t="s">
        <v>31</v>
      </c>
      <c r="AR61" s="491" t="s">
        <v>31</v>
      </c>
      <c r="AS61" s="491" t="s">
        <v>31</v>
      </c>
      <c r="AT61" s="491" t="s">
        <v>31</v>
      </c>
      <c r="AU61" s="491" t="s">
        <v>31</v>
      </c>
      <c r="AV61" s="491" t="s">
        <v>31</v>
      </c>
      <c r="AW61" s="491" t="s">
        <v>31</v>
      </c>
      <c r="AX61" s="491" t="s">
        <v>31</v>
      </c>
      <c r="AY61" s="491" t="s">
        <v>31</v>
      </c>
      <c r="AZ61" s="491" t="s">
        <v>31</v>
      </c>
      <c r="BA61" s="491" t="s">
        <v>31</v>
      </c>
      <c r="BB61" s="491" t="s">
        <v>31</v>
      </c>
      <c r="BC61" s="491" t="s">
        <v>31</v>
      </c>
      <c r="BD61" s="491" t="s">
        <v>31</v>
      </c>
      <c r="BE61" s="490" t="s">
        <v>31</v>
      </c>
      <c r="BF61" s="490" t="s">
        <v>31</v>
      </c>
      <c r="BG61" s="490" t="s">
        <v>31</v>
      </c>
    </row>
    <row r="62" spans="2:59" x14ac:dyDescent="0.25">
      <c r="B62" s="205"/>
      <c r="C62" s="200"/>
      <c r="D62" s="200"/>
      <c r="E62" s="207" t="s">
        <v>22</v>
      </c>
      <c r="F62" s="491" t="s">
        <v>31</v>
      </c>
      <c r="G62" s="491" t="s">
        <v>31</v>
      </c>
      <c r="H62" s="491" t="s">
        <v>31</v>
      </c>
      <c r="I62" s="491" t="s">
        <v>31</v>
      </c>
      <c r="J62" s="491" t="s">
        <v>31</v>
      </c>
      <c r="K62" s="491" t="s">
        <v>31</v>
      </c>
      <c r="L62" s="491" t="s">
        <v>31</v>
      </c>
      <c r="M62" s="491" t="s">
        <v>31</v>
      </c>
      <c r="N62" s="491" t="s">
        <v>31</v>
      </c>
      <c r="O62" s="491" t="s">
        <v>31</v>
      </c>
      <c r="P62" s="491" t="s">
        <v>31</v>
      </c>
      <c r="Q62" s="491" t="s">
        <v>31</v>
      </c>
      <c r="R62" s="491" t="s">
        <v>31</v>
      </c>
      <c r="S62" s="491" t="s">
        <v>31</v>
      </c>
      <c r="T62" s="491" t="s">
        <v>31</v>
      </c>
      <c r="U62" s="491" t="s">
        <v>31</v>
      </c>
      <c r="V62" s="491" t="s">
        <v>31</v>
      </c>
      <c r="W62" s="491" t="s">
        <v>31</v>
      </c>
      <c r="X62" s="491" t="s">
        <v>31</v>
      </c>
      <c r="Y62" s="491" t="s">
        <v>31</v>
      </c>
      <c r="Z62" s="491" t="s">
        <v>31</v>
      </c>
      <c r="AA62" s="491" t="s">
        <v>31</v>
      </c>
      <c r="AB62" s="491" t="s">
        <v>31</v>
      </c>
      <c r="AC62" s="491" t="s">
        <v>31</v>
      </c>
      <c r="AD62" s="491" t="s">
        <v>31</v>
      </c>
      <c r="AE62" s="491" t="s">
        <v>31</v>
      </c>
      <c r="AF62" s="491" t="s">
        <v>31</v>
      </c>
      <c r="AG62" s="491" t="s">
        <v>31</v>
      </c>
      <c r="AH62" s="491" t="s">
        <v>31</v>
      </c>
      <c r="AI62" s="491" t="s">
        <v>31</v>
      </c>
      <c r="AJ62" s="491" t="s">
        <v>31</v>
      </c>
      <c r="AK62" s="491" t="s">
        <v>31</v>
      </c>
      <c r="AL62" s="491" t="s">
        <v>31</v>
      </c>
      <c r="AM62" s="491" t="s">
        <v>31</v>
      </c>
      <c r="AN62" s="491" t="s">
        <v>31</v>
      </c>
      <c r="AO62" s="491" t="s">
        <v>31</v>
      </c>
      <c r="AP62" s="489">
        <v>2.5009999999999999</v>
      </c>
      <c r="AQ62" s="489">
        <v>0.36199999999999999</v>
      </c>
      <c r="AR62" s="489">
        <v>2.1999999999999999E-2</v>
      </c>
      <c r="AS62" s="489">
        <v>2.5009999999999999</v>
      </c>
      <c r="AT62" s="489">
        <v>0.36199999999999999</v>
      </c>
      <c r="AU62" s="489">
        <v>2.1999999999999999E-2</v>
      </c>
      <c r="AV62" s="489">
        <v>2.5</v>
      </c>
      <c r="AW62" s="489">
        <v>0.36199999999999999</v>
      </c>
      <c r="AX62" s="489">
        <v>2.1999999999999999E-2</v>
      </c>
      <c r="AY62" s="489">
        <v>2.5</v>
      </c>
      <c r="AZ62" s="489">
        <v>0.36199999999999999</v>
      </c>
      <c r="BA62" s="489">
        <v>2.1999999999999999E-2</v>
      </c>
      <c r="BB62" s="489">
        <v>2.5009999999999999</v>
      </c>
      <c r="BC62" s="489">
        <v>0.36199999999999999</v>
      </c>
      <c r="BD62" s="489">
        <v>2.1999999999999999E-2</v>
      </c>
      <c r="BE62" s="490">
        <v>2.5009999999999999</v>
      </c>
      <c r="BF62" s="490">
        <v>0.36199999999999999</v>
      </c>
      <c r="BG62" s="490">
        <v>2.1999999999999999E-2</v>
      </c>
    </row>
    <row r="63" spans="2:59" x14ac:dyDescent="0.25">
      <c r="B63" s="205"/>
      <c r="C63" s="200"/>
      <c r="D63" s="200"/>
      <c r="E63" s="207" t="s">
        <v>24</v>
      </c>
      <c r="F63" s="491" t="s">
        <v>31</v>
      </c>
      <c r="G63" s="491" t="s">
        <v>31</v>
      </c>
      <c r="H63" s="491" t="s">
        <v>31</v>
      </c>
      <c r="I63" s="491" t="s">
        <v>31</v>
      </c>
      <c r="J63" s="491" t="s">
        <v>31</v>
      </c>
      <c r="K63" s="491" t="s">
        <v>31</v>
      </c>
      <c r="L63" s="491" t="s">
        <v>31</v>
      </c>
      <c r="M63" s="491" t="s">
        <v>31</v>
      </c>
      <c r="N63" s="491" t="s">
        <v>31</v>
      </c>
      <c r="O63" s="491" t="s">
        <v>31</v>
      </c>
      <c r="P63" s="491" t="s">
        <v>31</v>
      </c>
      <c r="Q63" s="491" t="s">
        <v>31</v>
      </c>
      <c r="R63" s="491" t="s">
        <v>31</v>
      </c>
      <c r="S63" s="491" t="s">
        <v>31</v>
      </c>
      <c r="T63" s="491" t="s">
        <v>31</v>
      </c>
      <c r="U63" s="491" t="s">
        <v>31</v>
      </c>
      <c r="V63" s="491" t="s">
        <v>31</v>
      </c>
      <c r="W63" s="491" t="s">
        <v>31</v>
      </c>
      <c r="X63" s="491" t="s">
        <v>31</v>
      </c>
      <c r="Y63" s="491" t="s">
        <v>31</v>
      </c>
      <c r="Z63" s="491" t="s">
        <v>31</v>
      </c>
      <c r="AA63" s="491" t="s">
        <v>31</v>
      </c>
      <c r="AB63" s="491" t="s">
        <v>31</v>
      </c>
      <c r="AC63" s="491" t="s">
        <v>31</v>
      </c>
      <c r="AD63" s="491" t="s">
        <v>31</v>
      </c>
      <c r="AE63" s="491" t="s">
        <v>31</v>
      </c>
      <c r="AF63" s="491" t="s">
        <v>31</v>
      </c>
      <c r="AG63" s="491" t="s">
        <v>31</v>
      </c>
      <c r="AH63" s="491" t="s">
        <v>31</v>
      </c>
      <c r="AI63" s="491" t="s">
        <v>31</v>
      </c>
      <c r="AJ63" s="491" t="s">
        <v>31</v>
      </c>
      <c r="AK63" s="491" t="s">
        <v>31</v>
      </c>
      <c r="AL63" s="491" t="s">
        <v>31</v>
      </c>
      <c r="AM63" s="491" t="s">
        <v>31</v>
      </c>
      <c r="AN63" s="491" t="s">
        <v>31</v>
      </c>
      <c r="AO63" s="491" t="s">
        <v>31</v>
      </c>
      <c r="AP63" s="489">
        <v>2.4249999999999998</v>
      </c>
      <c r="AQ63" s="489">
        <v>0.36199999999999999</v>
      </c>
      <c r="AR63" s="489">
        <v>2.1999999999999999E-2</v>
      </c>
      <c r="AS63" s="489">
        <v>2.4249999999999998</v>
      </c>
      <c r="AT63" s="489">
        <v>0.36199999999999999</v>
      </c>
      <c r="AU63" s="489">
        <v>2.1999999999999999E-2</v>
      </c>
      <c r="AV63" s="489">
        <v>2.423</v>
      </c>
      <c r="AW63" s="489">
        <v>0.36199999999999999</v>
      </c>
      <c r="AX63" s="489">
        <v>2.1999999999999999E-2</v>
      </c>
      <c r="AY63" s="489">
        <v>2.423</v>
      </c>
      <c r="AZ63" s="489">
        <v>0.36199999999999999</v>
      </c>
      <c r="BA63" s="489">
        <v>2.1999999999999999E-2</v>
      </c>
      <c r="BB63" s="489">
        <v>2.4249999999999998</v>
      </c>
      <c r="BC63" s="489">
        <v>0.36199999999999999</v>
      </c>
      <c r="BD63" s="489">
        <v>2.1999999999999999E-2</v>
      </c>
      <c r="BE63" s="490">
        <v>2.4249999999999998</v>
      </c>
      <c r="BF63" s="490">
        <v>0.36199999999999999</v>
      </c>
      <c r="BG63" s="490">
        <v>2.1999999999999999E-2</v>
      </c>
    </row>
    <row r="64" spans="2:59" x14ac:dyDescent="0.25">
      <c r="B64" s="205"/>
      <c r="C64" s="200"/>
      <c r="D64" s="200"/>
      <c r="E64" s="207" t="s">
        <v>25</v>
      </c>
      <c r="F64" s="491" t="s">
        <v>31</v>
      </c>
      <c r="G64" s="491" t="s">
        <v>31</v>
      </c>
      <c r="H64" s="491" t="s">
        <v>31</v>
      </c>
      <c r="I64" s="491" t="s">
        <v>31</v>
      </c>
      <c r="J64" s="491" t="s">
        <v>31</v>
      </c>
      <c r="K64" s="491" t="s">
        <v>31</v>
      </c>
      <c r="L64" s="491" t="s">
        <v>31</v>
      </c>
      <c r="M64" s="491" t="s">
        <v>31</v>
      </c>
      <c r="N64" s="491" t="s">
        <v>31</v>
      </c>
      <c r="O64" s="491" t="s">
        <v>31</v>
      </c>
      <c r="P64" s="491" t="s">
        <v>31</v>
      </c>
      <c r="Q64" s="491" t="s">
        <v>31</v>
      </c>
      <c r="R64" s="491" t="s">
        <v>31</v>
      </c>
      <c r="S64" s="491" t="s">
        <v>31</v>
      </c>
      <c r="T64" s="491" t="s">
        <v>31</v>
      </c>
      <c r="U64" s="491" t="s">
        <v>31</v>
      </c>
      <c r="V64" s="491" t="s">
        <v>31</v>
      </c>
      <c r="W64" s="491" t="s">
        <v>31</v>
      </c>
      <c r="X64" s="491" t="s">
        <v>31</v>
      </c>
      <c r="Y64" s="491" t="s">
        <v>31</v>
      </c>
      <c r="Z64" s="491" t="s">
        <v>31</v>
      </c>
      <c r="AA64" s="491" t="s">
        <v>31</v>
      </c>
      <c r="AB64" s="491" t="s">
        <v>31</v>
      </c>
      <c r="AC64" s="491" t="s">
        <v>31</v>
      </c>
      <c r="AD64" s="491" t="s">
        <v>31</v>
      </c>
      <c r="AE64" s="491" t="s">
        <v>31</v>
      </c>
      <c r="AF64" s="491" t="s">
        <v>31</v>
      </c>
      <c r="AG64" s="491" t="s">
        <v>31</v>
      </c>
      <c r="AH64" s="491" t="s">
        <v>31</v>
      </c>
      <c r="AI64" s="491" t="s">
        <v>31</v>
      </c>
      <c r="AJ64" s="491" t="s">
        <v>31</v>
      </c>
      <c r="AK64" s="491" t="s">
        <v>31</v>
      </c>
      <c r="AL64" s="491" t="s">
        <v>31</v>
      </c>
      <c r="AM64" s="491" t="s">
        <v>31</v>
      </c>
      <c r="AN64" s="491" t="s">
        <v>31</v>
      </c>
      <c r="AO64" s="491" t="s">
        <v>31</v>
      </c>
      <c r="AP64" s="489">
        <v>2.1709999999999998</v>
      </c>
      <c r="AQ64" s="489">
        <v>0.36199999999999999</v>
      </c>
      <c r="AR64" s="489">
        <v>2.1999999999999999E-2</v>
      </c>
      <c r="AS64" s="489">
        <v>2.1709999999999998</v>
      </c>
      <c r="AT64" s="489">
        <v>0.36199999999999999</v>
      </c>
      <c r="AU64" s="489">
        <v>2.1999999999999999E-2</v>
      </c>
      <c r="AV64" s="489">
        <v>2.1669999999999998</v>
      </c>
      <c r="AW64" s="489">
        <v>0.36199999999999999</v>
      </c>
      <c r="AX64" s="489">
        <v>2.1999999999999999E-2</v>
      </c>
      <c r="AY64" s="489">
        <v>2.1669999999999998</v>
      </c>
      <c r="AZ64" s="489">
        <v>0.36199999999999999</v>
      </c>
      <c r="BA64" s="489">
        <v>2.1999999999999999E-2</v>
      </c>
      <c r="BB64" s="489">
        <v>2.1709999999999998</v>
      </c>
      <c r="BC64" s="489">
        <v>0.36199999999999999</v>
      </c>
      <c r="BD64" s="489">
        <v>2.1999999999999999E-2</v>
      </c>
      <c r="BE64" s="490">
        <v>2.1709999999999998</v>
      </c>
      <c r="BF64" s="490">
        <v>0.36199999999999999</v>
      </c>
      <c r="BG64" s="490">
        <v>2.1999999999999999E-2</v>
      </c>
    </row>
    <row r="65" spans="2:59" x14ac:dyDescent="0.25">
      <c r="B65" s="205"/>
      <c r="C65" s="200"/>
      <c r="D65" s="200"/>
      <c r="E65" s="207" t="s">
        <v>27</v>
      </c>
      <c r="F65" s="491" t="s">
        <v>31</v>
      </c>
      <c r="G65" s="491" t="s">
        <v>31</v>
      </c>
      <c r="H65" s="491" t="s">
        <v>31</v>
      </c>
      <c r="I65" s="491" t="s">
        <v>31</v>
      </c>
      <c r="J65" s="491" t="s">
        <v>31</v>
      </c>
      <c r="K65" s="491" t="s">
        <v>31</v>
      </c>
      <c r="L65" s="491" t="s">
        <v>31</v>
      </c>
      <c r="M65" s="491" t="s">
        <v>31</v>
      </c>
      <c r="N65" s="491" t="s">
        <v>31</v>
      </c>
      <c r="O65" s="491" t="s">
        <v>31</v>
      </c>
      <c r="P65" s="491" t="s">
        <v>31</v>
      </c>
      <c r="Q65" s="491" t="s">
        <v>31</v>
      </c>
      <c r="R65" s="491" t="s">
        <v>31</v>
      </c>
      <c r="S65" s="491" t="s">
        <v>31</v>
      </c>
      <c r="T65" s="491" t="s">
        <v>31</v>
      </c>
      <c r="U65" s="491" t="s">
        <v>31</v>
      </c>
      <c r="V65" s="491" t="s">
        <v>31</v>
      </c>
      <c r="W65" s="491" t="s">
        <v>31</v>
      </c>
      <c r="X65" s="491" t="s">
        <v>31</v>
      </c>
      <c r="Y65" s="491" t="s">
        <v>31</v>
      </c>
      <c r="Z65" s="491" t="s">
        <v>31</v>
      </c>
      <c r="AA65" s="491" t="s">
        <v>31</v>
      </c>
      <c r="AB65" s="491" t="s">
        <v>31</v>
      </c>
      <c r="AC65" s="491" t="s">
        <v>31</v>
      </c>
      <c r="AD65" s="491" t="s">
        <v>31</v>
      </c>
      <c r="AE65" s="491" t="s">
        <v>31</v>
      </c>
      <c r="AF65" s="491" t="s">
        <v>31</v>
      </c>
      <c r="AG65" s="491" t="s">
        <v>31</v>
      </c>
      <c r="AH65" s="491" t="s">
        <v>31</v>
      </c>
      <c r="AI65" s="491" t="s">
        <v>31</v>
      </c>
      <c r="AJ65" s="491" t="s">
        <v>31</v>
      </c>
      <c r="AK65" s="491" t="s">
        <v>31</v>
      </c>
      <c r="AL65" s="491" t="s">
        <v>31</v>
      </c>
      <c r="AM65" s="491" t="s">
        <v>31</v>
      </c>
      <c r="AN65" s="491" t="s">
        <v>31</v>
      </c>
      <c r="AO65" s="491" t="s">
        <v>31</v>
      </c>
      <c r="AP65" s="489">
        <v>1.917</v>
      </c>
      <c r="AQ65" s="489">
        <v>0.36199999999999999</v>
      </c>
      <c r="AR65" s="489">
        <v>2.1999999999999999E-2</v>
      </c>
      <c r="AS65" s="489">
        <v>1.9159999999999999</v>
      </c>
      <c r="AT65" s="489">
        <v>0.36199999999999999</v>
      </c>
      <c r="AU65" s="489">
        <v>2.1999999999999999E-2</v>
      </c>
      <c r="AV65" s="489">
        <v>1.911</v>
      </c>
      <c r="AW65" s="489">
        <v>0.36199999999999999</v>
      </c>
      <c r="AX65" s="489">
        <v>2.1999999999999999E-2</v>
      </c>
      <c r="AY65" s="489">
        <v>1.911</v>
      </c>
      <c r="AZ65" s="489">
        <v>0.36199999999999999</v>
      </c>
      <c r="BA65" s="489">
        <v>2.1999999999999999E-2</v>
      </c>
      <c r="BB65" s="489">
        <v>1.9159999999999999</v>
      </c>
      <c r="BC65" s="489">
        <v>0.36199999999999999</v>
      </c>
      <c r="BD65" s="489">
        <v>2.1999999999999999E-2</v>
      </c>
      <c r="BE65" s="490">
        <v>1.9159999999999999</v>
      </c>
      <c r="BF65" s="490">
        <v>0.36199999999999999</v>
      </c>
      <c r="BG65" s="490">
        <v>2.1999999999999999E-2</v>
      </c>
    </row>
    <row r="66" spans="2:59" x14ac:dyDescent="0.25">
      <c r="B66" s="205"/>
      <c r="C66" s="200"/>
      <c r="D66" s="200"/>
      <c r="E66" s="207" t="s">
        <v>28</v>
      </c>
      <c r="F66" s="491" t="s">
        <v>31</v>
      </c>
      <c r="G66" s="491" t="s">
        <v>31</v>
      </c>
      <c r="H66" s="491" t="s">
        <v>31</v>
      </c>
      <c r="I66" s="491" t="s">
        <v>31</v>
      </c>
      <c r="J66" s="491" t="s">
        <v>31</v>
      </c>
      <c r="K66" s="491" t="s">
        <v>31</v>
      </c>
      <c r="L66" s="491" t="s">
        <v>31</v>
      </c>
      <c r="M66" s="491" t="s">
        <v>31</v>
      </c>
      <c r="N66" s="491" t="s">
        <v>31</v>
      </c>
      <c r="O66" s="491" t="s">
        <v>31</v>
      </c>
      <c r="P66" s="491" t="s">
        <v>31</v>
      </c>
      <c r="Q66" s="491" t="s">
        <v>31</v>
      </c>
      <c r="R66" s="491" t="s">
        <v>31</v>
      </c>
      <c r="S66" s="491" t="s">
        <v>31</v>
      </c>
      <c r="T66" s="491" t="s">
        <v>31</v>
      </c>
      <c r="U66" s="491" t="s">
        <v>31</v>
      </c>
      <c r="V66" s="491" t="s">
        <v>31</v>
      </c>
      <c r="W66" s="491" t="s">
        <v>31</v>
      </c>
      <c r="X66" s="491" t="s">
        <v>31</v>
      </c>
      <c r="Y66" s="491" t="s">
        <v>31</v>
      </c>
      <c r="Z66" s="491" t="s">
        <v>31</v>
      </c>
      <c r="AA66" s="491" t="s">
        <v>31</v>
      </c>
      <c r="AB66" s="491" t="s">
        <v>31</v>
      </c>
      <c r="AC66" s="491" t="s">
        <v>31</v>
      </c>
      <c r="AD66" s="491" t="s">
        <v>31</v>
      </c>
      <c r="AE66" s="491" t="s">
        <v>31</v>
      </c>
      <c r="AF66" s="491" t="s">
        <v>31</v>
      </c>
      <c r="AG66" s="491" t="s">
        <v>31</v>
      </c>
      <c r="AH66" s="491" t="s">
        <v>31</v>
      </c>
      <c r="AI66" s="491" t="s">
        <v>31</v>
      </c>
      <c r="AJ66" s="491" t="s">
        <v>31</v>
      </c>
      <c r="AK66" s="491" t="s">
        <v>31</v>
      </c>
      <c r="AL66" s="491" t="s">
        <v>31</v>
      </c>
      <c r="AM66" s="491" t="s">
        <v>31</v>
      </c>
      <c r="AN66" s="491" t="s">
        <v>31</v>
      </c>
      <c r="AO66" s="491" t="s">
        <v>31</v>
      </c>
      <c r="AP66" s="489">
        <v>0.13700000000000001</v>
      </c>
      <c r="AQ66" s="489">
        <v>0.36199999999999999</v>
      </c>
      <c r="AR66" s="489">
        <v>2.1999999999999999E-2</v>
      </c>
      <c r="AS66" s="489">
        <v>0.13600000000000001</v>
      </c>
      <c r="AT66" s="489">
        <v>0.36199999999999999</v>
      </c>
      <c r="AU66" s="489">
        <v>2.1999999999999999E-2</v>
      </c>
      <c r="AV66" s="489">
        <v>0.12</v>
      </c>
      <c r="AW66" s="489">
        <v>0.36199999999999999</v>
      </c>
      <c r="AX66" s="489">
        <v>2.1999999999999999E-2</v>
      </c>
      <c r="AY66" s="489">
        <v>0.11700000000000001</v>
      </c>
      <c r="AZ66" s="489">
        <v>0.36199999999999999</v>
      </c>
      <c r="BA66" s="489">
        <v>2.1999999999999999E-2</v>
      </c>
      <c r="BB66" s="489">
        <v>0.13600000000000001</v>
      </c>
      <c r="BC66" s="489">
        <v>0.36199999999999999</v>
      </c>
      <c r="BD66" s="489">
        <v>2.1999999999999999E-2</v>
      </c>
      <c r="BE66" s="490">
        <v>0.13600000000000001</v>
      </c>
      <c r="BF66" s="490">
        <v>0.36199999999999999</v>
      </c>
      <c r="BG66" s="490">
        <v>2.1999999999999999E-2</v>
      </c>
    </row>
    <row r="67" spans="2:59" x14ac:dyDescent="0.25">
      <c r="B67" s="205"/>
      <c r="C67" s="200"/>
      <c r="D67" s="200"/>
      <c r="E67" s="207" t="s">
        <v>1610</v>
      </c>
      <c r="F67" s="489">
        <v>2.1739999999999999</v>
      </c>
      <c r="G67" s="489">
        <v>0.314</v>
      </c>
      <c r="H67" s="489">
        <v>1.9E-2</v>
      </c>
      <c r="I67" s="489">
        <v>2.1739999999999999</v>
      </c>
      <c r="J67" s="489">
        <v>0.314</v>
      </c>
      <c r="K67" s="489">
        <v>1.9E-2</v>
      </c>
      <c r="L67" s="489">
        <v>2.1739999999999999</v>
      </c>
      <c r="M67" s="489">
        <v>0.314</v>
      </c>
      <c r="N67" s="489">
        <v>1.9E-2</v>
      </c>
      <c r="O67" s="489">
        <v>2.1739999999999999</v>
      </c>
      <c r="P67" s="489">
        <v>0.314</v>
      </c>
      <c r="Q67" s="489">
        <v>1.9E-2</v>
      </c>
      <c r="R67" s="489">
        <v>2.089</v>
      </c>
      <c r="S67" s="489">
        <v>0.314</v>
      </c>
      <c r="T67" s="489">
        <v>1.9E-2</v>
      </c>
      <c r="U67" s="489">
        <v>2.085</v>
      </c>
      <c r="V67" s="489">
        <v>0.314</v>
      </c>
      <c r="W67" s="489">
        <v>1.9E-2</v>
      </c>
      <c r="X67" s="489">
        <v>2.089</v>
      </c>
      <c r="Y67" s="489">
        <v>0.314</v>
      </c>
      <c r="Z67" s="489">
        <v>1.9E-2</v>
      </c>
      <c r="AA67" s="489">
        <v>2.089</v>
      </c>
      <c r="AB67" s="489">
        <v>0.314</v>
      </c>
      <c r="AC67" s="489">
        <v>1.9E-2</v>
      </c>
      <c r="AD67" s="489">
        <v>2.089</v>
      </c>
      <c r="AE67" s="489">
        <v>0.314</v>
      </c>
      <c r="AF67" s="489">
        <v>1.9E-2</v>
      </c>
      <c r="AG67" s="489">
        <v>2.081</v>
      </c>
      <c r="AH67" s="489">
        <v>0.314</v>
      </c>
      <c r="AI67" s="489">
        <v>1.9E-2</v>
      </c>
      <c r="AJ67" s="489">
        <v>2.0649999999999999</v>
      </c>
      <c r="AK67" s="489">
        <v>0.314</v>
      </c>
      <c r="AL67" s="489">
        <v>1.9E-2</v>
      </c>
      <c r="AM67" s="489">
        <v>2.044</v>
      </c>
      <c r="AN67" s="489">
        <v>0.314</v>
      </c>
      <c r="AO67" s="489">
        <v>1.9E-2</v>
      </c>
      <c r="AP67" s="491" t="s">
        <v>31</v>
      </c>
      <c r="AQ67" s="491" t="s">
        <v>31</v>
      </c>
      <c r="AR67" s="491" t="s">
        <v>31</v>
      </c>
      <c r="AS67" s="491" t="s">
        <v>31</v>
      </c>
      <c r="AT67" s="491" t="s">
        <v>31</v>
      </c>
      <c r="AU67" s="491" t="s">
        <v>31</v>
      </c>
      <c r="AV67" s="491" t="s">
        <v>31</v>
      </c>
      <c r="AW67" s="491" t="s">
        <v>31</v>
      </c>
      <c r="AX67" s="491" t="s">
        <v>31</v>
      </c>
      <c r="AY67" s="491" t="s">
        <v>31</v>
      </c>
      <c r="AZ67" s="491" t="s">
        <v>31</v>
      </c>
      <c r="BA67" s="491" t="s">
        <v>31</v>
      </c>
      <c r="BB67" s="491" t="s">
        <v>31</v>
      </c>
      <c r="BC67" s="491" t="s">
        <v>31</v>
      </c>
      <c r="BD67" s="491" t="s">
        <v>31</v>
      </c>
      <c r="BE67" s="490" t="s">
        <v>31</v>
      </c>
      <c r="BF67" s="490" t="s">
        <v>31</v>
      </c>
      <c r="BG67" s="490" t="s">
        <v>31</v>
      </c>
    </row>
    <row r="68" spans="2:59" x14ac:dyDescent="0.25">
      <c r="B68" s="205"/>
      <c r="C68" s="200"/>
      <c r="D68" s="200"/>
      <c r="E68" s="207" t="s">
        <v>10</v>
      </c>
      <c r="F68" s="491" t="s">
        <v>31</v>
      </c>
      <c r="G68" s="491" t="s">
        <v>31</v>
      </c>
      <c r="H68" s="491" t="s">
        <v>31</v>
      </c>
      <c r="I68" s="491" t="s">
        <v>31</v>
      </c>
      <c r="J68" s="491" t="s">
        <v>31</v>
      </c>
      <c r="K68" s="491" t="s">
        <v>31</v>
      </c>
      <c r="L68" s="491" t="s">
        <v>31</v>
      </c>
      <c r="M68" s="491" t="s">
        <v>31</v>
      </c>
      <c r="N68" s="491" t="s">
        <v>31</v>
      </c>
      <c r="O68" s="491" t="s">
        <v>31</v>
      </c>
      <c r="P68" s="491" t="s">
        <v>31</v>
      </c>
      <c r="Q68" s="491" t="s">
        <v>31</v>
      </c>
      <c r="R68" s="491" t="s">
        <v>31</v>
      </c>
      <c r="S68" s="491" t="s">
        <v>31</v>
      </c>
      <c r="T68" s="491" t="s">
        <v>31</v>
      </c>
      <c r="U68" s="491" t="s">
        <v>31</v>
      </c>
      <c r="V68" s="491" t="s">
        <v>31</v>
      </c>
      <c r="W68" s="491" t="s">
        <v>31</v>
      </c>
      <c r="X68" s="491" t="s">
        <v>31</v>
      </c>
      <c r="Y68" s="491" t="s">
        <v>31</v>
      </c>
      <c r="Z68" s="491" t="s">
        <v>31</v>
      </c>
      <c r="AA68" s="491" t="s">
        <v>31</v>
      </c>
      <c r="AB68" s="491" t="s">
        <v>31</v>
      </c>
      <c r="AC68" s="491" t="s">
        <v>31</v>
      </c>
      <c r="AD68" s="491" t="s">
        <v>31</v>
      </c>
      <c r="AE68" s="491" t="s">
        <v>31</v>
      </c>
      <c r="AF68" s="491" t="s">
        <v>31</v>
      </c>
      <c r="AG68" s="491" t="s">
        <v>31</v>
      </c>
      <c r="AH68" s="491" t="s">
        <v>31</v>
      </c>
      <c r="AI68" s="491" t="s">
        <v>31</v>
      </c>
      <c r="AJ68" s="491" t="s">
        <v>31</v>
      </c>
      <c r="AK68" s="491" t="s">
        <v>31</v>
      </c>
      <c r="AL68" s="491" t="s">
        <v>31</v>
      </c>
      <c r="AM68" s="491" t="s">
        <v>31</v>
      </c>
      <c r="AN68" s="491" t="s">
        <v>31</v>
      </c>
      <c r="AO68" s="491" t="s">
        <v>31</v>
      </c>
      <c r="AP68" s="489">
        <v>2.0649999999999999</v>
      </c>
      <c r="AQ68" s="489">
        <v>0.314</v>
      </c>
      <c r="AR68" s="489">
        <v>1.9E-2</v>
      </c>
      <c r="AS68" s="489">
        <v>2.0649999999999999</v>
      </c>
      <c r="AT68" s="489">
        <v>0.314</v>
      </c>
      <c r="AU68" s="489">
        <v>1.9E-2</v>
      </c>
      <c r="AV68" s="489">
        <v>2.0649999999999999</v>
      </c>
      <c r="AW68" s="489">
        <v>0.314</v>
      </c>
      <c r="AX68" s="489">
        <v>1.9E-2</v>
      </c>
      <c r="AY68" s="489">
        <v>2.0649999999999999</v>
      </c>
      <c r="AZ68" s="489">
        <v>0.314</v>
      </c>
      <c r="BA68" s="489">
        <v>1.9E-2</v>
      </c>
      <c r="BB68" s="489">
        <v>2.0649999999999999</v>
      </c>
      <c r="BC68" s="489">
        <v>0.314</v>
      </c>
      <c r="BD68" s="489">
        <v>1.9E-2</v>
      </c>
      <c r="BE68" s="490">
        <v>2.0649999999999999</v>
      </c>
      <c r="BF68" s="490">
        <v>0.314</v>
      </c>
      <c r="BG68" s="490">
        <v>1.9E-2</v>
      </c>
    </row>
    <row r="69" spans="2:59" x14ac:dyDescent="0.25">
      <c r="B69" s="205"/>
      <c r="C69" s="200"/>
      <c r="D69" s="200"/>
      <c r="E69" s="207" t="s">
        <v>30</v>
      </c>
      <c r="F69" s="491" t="s">
        <v>31</v>
      </c>
      <c r="G69" s="491" t="s">
        <v>31</v>
      </c>
      <c r="H69" s="491" t="s">
        <v>31</v>
      </c>
      <c r="I69" s="491" t="s">
        <v>31</v>
      </c>
      <c r="J69" s="491" t="s">
        <v>31</v>
      </c>
      <c r="K69" s="491" t="s">
        <v>31</v>
      </c>
      <c r="L69" s="491" t="s">
        <v>31</v>
      </c>
      <c r="M69" s="491" t="s">
        <v>31</v>
      </c>
      <c r="N69" s="491" t="s">
        <v>31</v>
      </c>
      <c r="O69" s="491" t="s">
        <v>31</v>
      </c>
      <c r="P69" s="491" t="s">
        <v>31</v>
      </c>
      <c r="Q69" s="491" t="s">
        <v>31</v>
      </c>
      <c r="R69" s="491" t="s">
        <v>31</v>
      </c>
      <c r="S69" s="491" t="s">
        <v>31</v>
      </c>
      <c r="T69" s="491" t="s">
        <v>31</v>
      </c>
      <c r="U69" s="491" t="s">
        <v>31</v>
      </c>
      <c r="V69" s="491" t="s">
        <v>31</v>
      </c>
      <c r="W69" s="491" t="s">
        <v>31</v>
      </c>
      <c r="X69" s="491" t="s">
        <v>31</v>
      </c>
      <c r="Y69" s="491" t="s">
        <v>31</v>
      </c>
      <c r="Z69" s="491" t="s">
        <v>31</v>
      </c>
      <c r="AA69" s="491" t="s">
        <v>31</v>
      </c>
      <c r="AB69" s="491" t="s">
        <v>31</v>
      </c>
      <c r="AC69" s="491" t="s">
        <v>31</v>
      </c>
      <c r="AD69" s="491" t="s">
        <v>31</v>
      </c>
      <c r="AE69" s="491" t="s">
        <v>31</v>
      </c>
      <c r="AF69" s="491" t="s">
        <v>31</v>
      </c>
      <c r="AG69" s="491" t="s">
        <v>31</v>
      </c>
      <c r="AH69" s="491" t="s">
        <v>31</v>
      </c>
      <c r="AI69" s="491" t="s">
        <v>31</v>
      </c>
      <c r="AJ69" s="491" t="s">
        <v>31</v>
      </c>
      <c r="AK69" s="491" t="s">
        <v>31</v>
      </c>
      <c r="AL69" s="491" t="s">
        <v>31</v>
      </c>
      <c r="AM69" s="491" t="s">
        <v>31</v>
      </c>
      <c r="AN69" s="491" t="s">
        <v>31</v>
      </c>
      <c r="AO69" s="491" t="s">
        <v>31</v>
      </c>
      <c r="AP69" s="489">
        <v>1.9570000000000001</v>
      </c>
      <c r="AQ69" s="489">
        <v>0.314</v>
      </c>
      <c r="AR69" s="489">
        <v>1.9E-2</v>
      </c>
      <c r="AS69" s="489">
        <v>1.9570000000000001</v>
      </c>
      <c r="AT69" s="489">
        <v>0.314</v>
      </c>
      <c r="AU69" s="489">
        <v>1.9E-2</v>
      </c>
      <c r="AV69" s="489">
        <v>1.9570000000000001</v>
      </c>
      <c r="AW69" s="489">
        <v>0.314</v>
      </c>
      <c r="AX69" s="489">
        <v>1.9E-2</v>
      </c>
      <c r="AY69" s="489">
        <v>1.9570000000000001</v>
      </c>
      <c r="AZ69" s="489">
        <v>0.314</v>
      </c>
      <c r="BA69" s="489">
        <v>1.9E-2</v>
      </c>
      <c r="BB69" s="489">
        <v>1.9570000000000001</v>
      </c>
      <c r="BC69" s="489">
        <v>0.314</v>
      </c>
      <c r="BD69" s="489">
        <v>1.9E-2</v>
      </c>
      <c r="BE69" s="490">
        <v>1.9570000000000001</v>
      </c>
      <c r="BF69" s="490">
        <v>0.314</v>
      </c>
      <c r="BG69" s="490">
        <v>1.9E-2</v>
      </c>
    </row>
    <row r="70" spans="2:59" x14ac:dyDescent="0.25">
      <c r="B70" s="205"/>
      <c r="C70" s="200"/>
      <c r="D70" s="200"/>
      <c r="E70" s="207" t="s">
        <v>16</v>
      </c>
      <c r="F70" s="491" t="s">
        <v>31</v>
      </c>
      <c r="G70" s="491" t="s">
        <v>31</v>
      </c>
      <c r="H70" s="491" t="s">
        <v>31</v>
      </c>
      <c r="I70" s="491" t="s">
        <v>31</v>
      </c>
      <c r="J70" s="491" t="s">
        <v>31</v>
      </c>
      <c r="K70" s="491" t="s">
        <v>31</v>
      </c>
      <c r="L70" s="491" t="s">
        <v>31</v>
      </c>
      <c r="M70" s="491" t="s">
        <v>31</v>
      </c>
      <c r="N70" s="491" t="s">
        <v>31</v>
      </c>
      <c r="O70" s="491" t="s">
        <v>31</v>
      </c>
      <c r="P70" s="491" t="s">
        <v>31</v>
      </c>
      <c r="Q70" s="491" t="s">
        <v>31</v>
      </c>
      <c r="R70" s="491" t="s">
        <v>31</v>
      </c>
      <c r="S70" s="491" t="s">
        <v>31</v>
      </c>
      <c r="T70" s="491" t="s">
        <v>31</v>
      </c>
      <c r="U70" s="491" t="s">
        <v>31</v>
      </c>
      <c r="V70" s="491" t="s">
        <v>31</v>
      </c>
      <c r="W70" s="491" t="s">
        <v>31</v>
      </c>
      <c r="X70" s="491" t="s">
        <v>31</v>
      </c>
      <c r="Y70" s="491" t="s">
        <v>31</v>
      </c>
      <c r="Z70" s="491" t="s">
        <v>31</v>
      </c>
      <c r="AA70" s="491" t="s">
        <v>31</v>
      </c>
      <c r="AB70" s="491" t="s">
        <v>31</v>
      </c>
      <c r="AC70" s="491" t="s">
        <v>31</v>
      </c>
      <c r="AD70" s="491" t="s">
        <v>31</v>
      </c>
      <c r="AE70" s="491" t="s">
        <v>31</v>
      </c>
      <c r="AF70" s="491" t="s">
        <v>31</v>
      </c>
      <c r="AG70" s="491" t="s">
        <v>31</v>
      </c>
      <c r="AH70" s="491" t="s">
        <v>31</v>
      </c>
      <c r="AI70" s="491" t="s">
        <v>31</v>
      </c>
      <c r="AJ70" s="491" t="s">
        <v>31</v>
      </c>
      <c r="AK70" s="491" t="s">
        <v>31</v>
      </c>
      <c r="AL70" s="491" t="s">
        <v>31</v>
      </c>
      <c r="AM70" s="491" t="s">
        <v>31</v>
      </c>
      <c r="AN70" s="491" t="s">
        <v>31</v>
      </c>
      <c r="AO70" s="491" t="s">
        <v>31</v>
      </c>
      <c r="AP70" s="489">
        <v>0.32600000000000001</v>
      </c>
      <c r="AQ70" s="489">
        <v>0.314</v>
      </c>
      <c r="AR70" s="489">
        <v>1.9E-2</v>
      </c>
      <c r="AS70" s="489">
        <v>0.32600000000000001</v>
      </c>
      <c r="AT70" s="489">
        <v>0.314</v>
      </c>
      <c r="AU70" s="489">
        <v>1.9E-2</v>
      </c>
      <c r="AV70" s="489">
        <v>0.32600000000000001</v>
      </c>
      <c r="AW70" s="489">
        <v>0.314</v>
      </c>
      <c r="AX70" s="489">
        <v>1.9E-2</v>
      </c>
      <c r="AY70" s="489">
        <v>0.32600000000000001</v>
      </c>
      <c r="AZ70" s="489">
        <v>0.314</v>
      </c>
      <c r="BA70" s="489">
        <v>1.9E-2</v>
      </c>
      <c r="BB70" s="489">
        <v>0.32600000000000001</v>
      </c>
      <c r="BC70" s="489">
        <v>0.314</v>
      </c>
      <c r="BD70" s="489">
        <v>1.9E-2</v>
      </c>
      <c r="BE70" s="490">
        <v>0.32600000000000001</v>
      </c>
      <c r="BF70" s="490">
        <v>0.314</v>
      </c>
      <c r="BG70" s="490">
        <v>1.9E-2</v>
      </c>
    </row>
    <row r="71" spans="2:59" x14ac:dyDescent="0.25">
      <c r="B71" s="205"/>
      <c r="C71" s="200"/>
      <c r="D71" s="200"/>
      <c r="E71" s="207" t="s">
        <v>20</v>
      </c>
      <c r="F71" s="491" t="s">
        <v>31</v>
      </c>
      <c r="G71" s="491" t="s">
        <v>31</v>
      </c>
      <c r="H71" s="491" t="s">
        <v>31</v>
      </c>
      <c r="I71" s="491" t="s">
        <v>31</v>
      </c>
      <c r="J71" s="491" t="s">
        <v>31</v>
      </c>
      <c r="K71" s="491" t="s">
        <v>31</v>
      </c>
      <c r="L71" s="491" t="s">
        <v>31</v>
      </c>
      <c r="M71" s="491" t="s">
        <v>31</v>
      </c>
      <c r="N71" s="491" t="s">
        <v>31</v>
      </c>
      <c r="O71" s="491" t="s">
        <v>31</v>
      </c>
      <c r="P71" s="491" t="s">
        <v>31</v>
      </c>
      <c r="Q71" s="491" t="s">
        <v>31</v>
      </c>
      <c r="R71" s="491" t="s">
        <v>31</v>
      </c>
      <c r="S71" s="491" t="s">
        <v>31</v>
      </c>
      <c r="T71" s="491" t="s">
        <v>31</v>
      </c>
      <c r="U71" s="491" t="s">
        <v>31</v>
      </c>
      <c r="V71" s="491" t="s">
        <v>31</v>
      </c>
      <c r="W71" s="491" t="s">
        <v>31</v>
      </c>
      <c r="X71" s="491" t="s">
        <v>31</v>
      </c>
      <c r="Y71" s="491" t="s">
        <v>31</v>
      </c>
      <c r="Z71" s="491" t="s">
        <v>31</v>
      </c>
      <c r="AA71" s="491" t="s">
        <v>31</v>
      </c>
      <c r="AB71" s="491" t="s">
        <v>31</v>
      </c>
      <c r="AC71" s="491" t="s">
        <v>31</v>
      </c>
      <c r="AD71" s="491" t="s">
        <v>31</v>
      </c>
      <c r="AE71" s="491" t="s">
        <v>31</v>
      </c>
      <c r="AF71" s="491" t="s">
        <v>31</v>
      </c>
      <c r="AG71" s="491" t="s">
        <v>31</v>
      </c>
      <c r="AH71" s="491" t="s">
        <v>31</v>
      </c>
      <c r="AI71" s="491" t="s">
        <v>31</v>
      </c>
      <c r="AJ71" s="491" t="s">
        <v>31</v>
      </c>
      <c r="AK71" s="491" t="s">
        <v>31</v>
      </c>
      <c r="AL71" s="491" t="s">
        <v>31</v>
      </c>
      <c r="AM71" s="491" t="s">
        <v>31</v>
      </c>
      <c r="AN71" s="491" t="s">
        <v>31</v>
      </c>
      <c r="AO71" s="491" t="s">
        <v>31</v>
      </c>
      <c r="AP71" s="489">
        <v>0</v>
      </c>
      <c r="AQ71" s="489">
        <v>0.314</v>
      </c>
      <c r="AR71" s="489">
        <v>1.9E-2</v>
      </c>
      <c r="AS71" s="489">
        <v>0</v>
      </c>
      <c r="AT71" s="489">
        <v>0.314</v>
      </c>
      <c r="AU71" s="489">
        <v>1.9E-2</v>
      </c>
      <c r="AV71" s="489">
        <v>0</v>
      </c>
      <c r="AW71" s="489">
        <v>0.314</v>
      </c>
      <c r="AX71" s="489">
        <v>1.9E-2</v>
      </c>
      <c r="AY71" s="489">
        <v>0</v>
      </c>
      <c r="AZ71" s="489">
        <v>0.314</v>
      </c>
      <c r="BA71" s="489">
        <v>1.9E-2</v>
      </c>
      <c r="BB71" s="489">
        <v>0</v>
      </c>
      <c r="BC71" s="489">
        <v>0.314</v>
      </c>
      <c r="BD71" s="489">
        <v>1.9E-2</v>
      </c>
      <c r="BE71" s="490">
        <v>0</v>
      </c>
      <c r="BF71" s="490">
        <v>0.314</v>
      </c>
      <c r="BG71" s="490">
        <v>1.9E-2</v>
      </c>
    </row>
    <row r="72" spans="2:59" x14ac:dyDescent="0.25">
      <c r="B72" s="205"/>
      <c r="C72" s="200"/>
      <c r="D72" s="200"/>
      <c r="E72" s="207" t="s">
        <v>1611</v>
      </c>
      <c r="F72" s="491" t="s">
        <v>31</v>
      </c>
      <c r="G72" s="491" t="s">
        <v>31</v>
      </c>
      <c r="H72" s="491" t="s">
        <v>31</v>
      </c>
      <c r="I72" s="491" t="s">
        <v>31</v>
      </c>
      <c r="J72" s="491" t="s">
        <v>31</v>
      </c>
      <c r="K72" s="491" t="s">
        <v>31</v>
      </c>
      <c r="L72" s="491" t="s">
        <v>31</v>
      </c>
      <c r="M72" s="491" t="s">
        <v>31</v>
      </c>
      <c r="N72" s="491" t="s">
        <v>31</v>
      </c>
      <c r="O72" s="491" t="s">
        <v>31</v>
      </c>
      <c r="P72" s="491" t="s">
        <v>31</v>
      </c>
      <c r="Q72" s="491" t="s">
        <v>31</v>
      </c>
      <c r="R72" s="491" t="s">
        <v>31</v>
      </c>
      <c r="S72" s="491" t="s">
        <v>31</v>
      </c>
      <c r="T72" s="491" t="s">
        <v>31</v>
      </c>
      <c r="U72" s="491" t="s">
        <v>31</v>
      </c>
      <c r="V72" s="491" t="s">
        <v>31</v>
      </c>
      <c r="W72" s="491" t="s">
        <v>31</v>
      </c>
      <c r="X72" s="491" t="s">
        <v>31</v>
      </c>
      <c r="Y72" s="491" t="s">
        <v>31</v>
      </c>
      <c r="Z72" s="491" t="s">
        <v>31</v>
      </c>
      <c r="AA72" s="491" t="s">
        <v>31</v>
      </c>
      <c r="AB72" s="491" t="s">
        <v>31</v>
      </c>
      <c r="AC72" s="491" t="s">
        <v>31</v>
      </c>
      <c r="AD72" s="491" t="s">
        <v>31</v>
      </c>
      <c r="AE72" s="491" t="s">
        <v>31</v>
      </c>
      <c r="AF72" s="491" t="s">
        <v>31</v>
      </c>
      <c r="AG72" s="491" t="s">
        <v>31</v>
      </c>
      <c r="AH72" s="491" t="s">
        <v>31</v>
      </c>
      <c r="AI72" s="491" t="s">
        <v>31</v>
      </c>
      <c r="AJ72" s="491" t="s">
        <v>31</v>
      </c>
      <c r="AK72" s="491" t="s">
        <v>31</v>
      </c>
      <c r="AL72" s="491" t="s">
        <v>31</v>
      </c>
      <c r="AM72" s="491" t="s">
        <v>31</v>
      </c>
      <c r="AN72" s="491" t="s">
        <v>31</v>
      </c>
      <c r="AO72" s="491" t="s">
        <v>31</v>
      </c>
      <c r="AP72" s="491" t="s">
        <v>31</v>
      </c>
      <c r="AQ72" s="491" t="s">
        <v>31</v>
      </c>
      <c r="AR72" s="491" t="s">
        <v>31</v>
      </c>
      <c r="AS72" s="491" t="s">
        <v>31</v>
      </c>
      <c r="AT72" s="491" t="s">
        <v>31</v>
      </c>
      <c r="AU72" s="491" t="s">
        <v>31</v>
      </c>
      <c r="AV72" s="491" t="s">
        <v>31</v>
      </c>
      <c r="AW72" s="491" t="s">
        <v>31</v>
      </c>
      <c r="AX72" s="491" t="s">
        <v>31</v>
      </c>
      <c r="AY72" s="491" t="s">
        <v>31</v>
      </c>
      <c r="AZ72" s="491" t="s">
        <v>31</v>
      </c>
      <c r="BA72" s="491" t="s">
        <v>31</v>
      </c>
      <c r="BB72" s="491" t="s">
        <v>31</v>
      </c>
      <c r="BC72" s="491" t="s">
        <v>31</v>
      </c>
      <c r="BD72" s="491" t="s">
        <v>31</v>
      </c>
      <c r="BE72" s="492" t="s">
        <v>31</v>
      </c>
      <c r="BF72" s="492" t="s">
        <v>31</v>
      </c>
      <c r="BG72" s="492" t="s">
        <v>31</v>
      </c>
    </row>
    <row r="73" spans="2:59" x14ac:dyDescent="0.25">
      <c r="B73" s="205"/>
      <c r="C73" s="200"/>
      <c r="D73" s="200"/>
      <c r="E73" s="200"/>
      <c r="F73" s="200"/>
      <c r="G73" s="200"/>
      <c r="H73" s="200"/>
      <c r="I73" s="200"/>
      <c r="J73" s="200"/>
      <c r="K73" s="200"/>
      <c r="L73" s="200"/>
      <c r="M73" s="200"/>
      <c r="N73" s="200"/>
      <c r="O73" s="200"/>
      <c r="P73" s="200"/>
      <c r="Q73" s="200"/>
      <c r="R73" s="200"/>
      <c r="S73" s="200"/>
      <c r="T73" s="200"/>
      <c r="U73" s="200"/>
      <c r="V73" s="200"/>
      <c r="W73" s="200"/>
      <c r="X73" s="200"/>
      <c r="Y73" s="200"/>
      <c r="Z73" s="200"/>
      <c r="AA73" s="200"/>
      <c r="AB73" s="200"/>
      <c r="AC73" s="200"/>
      <c r="AD73" s="200"/>
      <c r="AE73" s="200"/>
      <c r="AF73" s="200"/>
      <c r="AG73" s="200"/>
      <c r="AH73" s="200"/>
      <c r="AI73" s="200"/>
      <c r="AJ73" s="200"/>
      <c r="AK73" s="200"/>
      <c r="AL73" s="200"/>
      <c r="AM73" s="200"/>
      <c r="AN73" s="200"/>
      <c r="AO73" s="200"/>
      <c r="AP73" s="200"/>
      <c r="AQ73" s="200"/>
      <c r="AR73" s="200"/>
      <c r="AS73" s="200"/>
      <c r="AT73" s="200"/>
      <c r="AU73" s="200"/>
      <c r="AV73" s="200"/>
      <c r="AW73" s="200"/>
      <c r="AX73" s="200"/>
      <c r="AY73" s="200"/>
      <c r="AZ73" s="200"/>
      <c r="BA73" s="200"/>
      <c r="BB73" s="200"/>
      <c r="BC73" s="200"/>
      <c r="BD73" s="200"/>
    </row>
    <row r="74" spans="2:59" x14ac:dyDescent="0.25">
      <c r="B74" s="205"/>
      <c r="C74" s="208"/>
      <c r="D74" s="200"/>
      <c r="F74" s="456"/>
      <c r="G74" s="456"/>
      <c r="H74" s="456"/>
      <c r="I74" s="456"/>
      <c r="J74" s="456"/>
      <c r="K74" s="456"/>
      <c r="L74" s="456"/>
      <c r="M74" s="456"/>
      <c r="N74" s="456"/>
      <c r="O74" s="456"/>
      <c r="P74" s="456"/>
      <c r="Q74" s="456"/>
      <c r="R74" s="456"/>
      <c r="S74" s="456"/>
      <c r="T74" s="456"/>
      <c r="U74" s="456"/>
      <c r="V74" s="456"/>
      <c r="W74" s="456"/>
      <c r="X74" s="456"/>
      <c r="Y74" s="456"/>
      <c r="Z74" s="456"/>
      <c r="AA74" s="456"/>
      <c r="AB74" s="456"/>
      <c r="AC74" s="456"/>
      <c r="AD74" s="456"/>
      <c r="AE74" s="456"/>
      <c r="AF74" s="456"/>
      <c r="AG74" s="456"/>
      <c r="AH74" s="456"/>
      <c r="AI74" s="456"/>
      <c r="AJ74" s="456"/>
      <c r="AK74" s="456"/>
      <c r="AL74" s="456"/>
      <c r="AM74" s="456"/>
      <c r="AN74" s="456"/>
      <c r="AO74" s="456"/>
      <c r="AP74" s="456"/>
      <c r="AQ74" s="456"/>
      <c r="AR74" s="456"/>
      <c r="AS74" s="456"/>
      <c r="AT74" s="456"/>
      <c r="AU74" s="456"/>
      <c r="AV74" s="456"/>
      <c r="AW74" s="456"/>
      <c r="AX74" s="456"/>
      <c r="AY74" s="456"/>
      <c r="AZ74" s="456"/>
      <c r="BA74" s="456"/>
      <c r="BB74" s="456"/>
      <c r="BC74" s="456"/>
      <c r="BD74" s="456"/>
    </row>
    <row r="75" spans="2:59" ht="16.5" customHeight="1" x14ac:dyDescent="0.25">
      <c r="B75" s="205"/>
      <c r="C75" s="200"/>
      <c r="D75" s="200"/>
      <c r="F75" s="456"/>
      <c r="G75" s="456"/>
      <c r="H75" s="456"/>
      <c r="I75" s="456"/>
      <c r="J75" s="456"/>
      <c r="K75" s="456"/>
      <c r="L75" s="456"/>
      <c r="M75" s="456"/>
      <c r="N75" s="456"/>
      <c r="O75" s="456"/>
      <c r="P75" s="456"/>
      <c r="Q75" s="456"/>
      <c r="R75" s="456"/>
      <c r="S75" s="456"/>
      <c r="T75" s="456"/>
      <c r="U75" s="456"/>
      <c r="V75" s="456"/>
      <c r="W75" s="456"/>
      <c r="X75" s="456"/>
      <c r="Y75" s="456"/>
      <c r="Z75" s="456"/>
      <c r="AA75" s="456"/>
      <c r="AB75" s="456"/>
      <c r="AC75" s="456"/>
      <c r="AD75" s="456"/>
      <c r="AE75" s="456"/>
      <c r="AF75" s="456"/>
      <c r="AG75" s="456"/>
      <c r="AH75" s="456"/>
      <c r="AI75" s="456"/>
      <c r="AJ75" s="456"/>
      <c r="AK75" s="456"/>
      <c r="AL75" s="456"/>
      <c r="AM75" s="456"/>
      <c r="AN75" s="456"/>
      <c r="AO75" s="456"/>
      <c r="AP75" s="456"/>
      <c r="AQ75" s="456"/>
      <c r="AR75" s="456"/>
      <c r="AS75" s="456"/>
      <c r="AT75" s="456"/>
      <c r="AU75" s="456"/>
      <c r="AV75" s="456"/>
      <c r="AW75" s="456"/>
      <c r="AX75" s="456"/>
      <c r="AY75" s="456"/>
      <c r="AZ75" s="456"/>
      <c r="BA75" s="456"/>
      <c r="BB75" s="456"/>
      <c r="BC75" s="456"/>
      <c r="BD75" s="456"/>
    </row>
    <row r="76" spans="2:59" x14ac:dyDescent="0.25">
      <c r="B76" s="205"/>
      <c r="C76" s="200"/>
      <c r="D76" s="200"/>
      <c r="F76" s="456"/>
      <c r="G76" s="456"/>
      <c r="H76" s="456"/>
      <c r="I76" s="456"/>
      <c r="J76" s="456"/>
      <c r="K76" s="456"/>
      <c r="L76" s="456"/>
      <c r="M76" s="456"/>
      <c r="N76" s="456"/>
      <c r="O76" s="456"/>
      <c r="P76" s="456"/>
      <c r="Q76" s="456"/>
      <c r="R76" s="456"/>
      <c r="S76" s="456"/>
      <c r="T76" s="456"/>
      <c r="U76" s="456"/>
      <c r="V76" s="456"/>
      <c r="W76" s="456"/>
      <c r="X76" s="456"/>
      <c r="Y76" s="456"/>
      <c r="Z76" s="456"/>
      <c r="AA76" s="456"/>
      <c r="AB76" s="456"/>
      <c r="AC76" s="456"/>
      <c r="AD76" s="456"/>
      <c r="AE76" s="456"/>
      <c r="AF76" s="456"/>
      <c r="AG76" s="456"/>
      <c r="AH76" s="456"/>
      <c r="AI76" s="456"/>
      <c r="AJ76" s="456"/>
      <c r="AK76" s="456"/>
      <c r="AL76" s="456"/>
      <c r="AM76" s="456"/>
      <c r="AN76" s="456"/>
      <c r="AO76" s="456"/>
      <c r="AP76" s="456"/>
      <c r="AQ76" s="456"/>
      <c r="AR76" s="456"/>
      <c r="AS76" s="456"/>
      <c r="AT76" s="456"/>
      <c r="AU76" s="456"/>
      <c r="AV76" s="456"/>
      <c r="AW76" s="456"/>
      <c r="AX76" s="456"/>
      <c r="AY76" s="456"/>
      <c r="AZ76" s="456"/>
      <c r="BA76" s="456"/>
      <c r="BB76" s="456"/>
      <c r="BC76" s="456"/>
      <c r="BD76" s="456"/>
    </row>
    <row r="77" spans="2:59" x14ac:dyDescent="0.25">
      <c r="B77" s="205"/>
      <c r="C77" s="200"/>
      <c r="D77" s="200"/>
      <c r="E77" s="457"/>
      <c r="F77" s="458"/>
      <c r="G77" s="458"/>
      <c r="H77" s="458"/>
      <c r="I77" s="458"/>
      <c r="J77" s="458"/>
      <c r="K77" s="458"/>
      <c r="L77" s="458"/>
      <c r="M77" s="458"/>
      <c r="N77" s="458"/>
      <c r="O77" s="458"/>
      <c r="P77" s="458"/>
      <c r="Q77" s="458"/>
      <c r="R77" s="458"/>
      <c r="S77" s="458"/>
      <c r="T77" s="458"/>
      <c r="U77" s="458"/>
      <c r="V77" s="458"/>
      <c r="W77" s="458"/>
      <c r="X77" s="458"/>
      <c r="Y77" s="458"/>
      <c r="Z77" s="458"/>
      <c r="AA77" s="458"/>
      <c r="AB77" s="458"/>
      <c r="AC77" s="458"/>
      <c r="AD77" s="458"/>
      <c r="AE77" s="458"/>
      <c r="AF77" s="458"/>
      <c r="AG77" s="458"/>
      <c r="AH77" s="458"/>
      <c r="AI77" s="458"/>
      <c r="AJ77" s="458"/>
      <c r="AK77" s="458"/>
      <c r="AL77" s="458"/>
      <c r="AM77" s="458"/>
      <c r="AN77" s="458"/>
      <c r="AO77" s="458"/>
      <c r="AP77" s="458"/>
      <c r="AQ77" s="458"/>
      <c r="AR77" s="458"/>
      <c r="AS77" s="458"/>
      <c r="AT77" s="458"/>
      <c r="AU77" s="458"/>
      <c r="AV77" s="458"/>
      <c r="AW77" s="458"/>
      <c r="AX77" s="458"/>
      <c r="AY77" s="458"/>
      <c r="AZ77" s="458"/>
      <c r="BA77" s="458"/>
      <c r="BB77" s="458"/>
      <c r="BC77" s="458"/>
      <c r="BD77" s="458"/>
    </row>
    <row r="78" spans="2:59" x14ac:dyDescent="0.25">
      <c r="B78" s="205"/>
      <c r="C78" s="200"/>
      <c r="D78" s="200"/>
      <c r="E78" s="457"/>
      <c r="F78" s="458"/>
      <c r="G78" s="458"/>
      <c r="H78" s="458"/>
      <c r="I78" s="458"/>
      <c r="J78" s="458"/>
      <c r="K78" s="458"/>
      <c r="L78" s="458"/>
      <c r="M78" s="458"/>
      <c r="N78" s="458"/>
      <c r="O78" s="458"/>
      <c r="P78" s="458"/>
      <c r="Q78" s="458"/>
      <c r="R78" s="458"/>
      <c r="S78" s="458"/>
      <c r="T78" s="458"/>
      <c r="U78" s="458"/>
      <c r="V78" s="458"/>
      <c r="W78" s="458"/>
      <c r="X78" s="458"/>
      <c r="Y78" s="458"/>
      <c r="Z78" s="458"/>
      <c r="AA78" s="458"/>
      <c r="AB78" s="458"/>
      <c r="AC78" s="458"/>
      <c r="AD78" s="458"/>
      <c r="AE78" s="458"/>
      <c r="AF78" s="458"/>
      <c r="AG78" s="458"/>
      <c r="AH78" s="458"/>
      <c r="AI78" s="458"/>
      <c r="AJ78" s="458"/>
      <c r="AK78" s="458"/>
      <c r="AL78" s="458"/>
      <c r="AM78" s="458"/>
      <c r="AN78" s="458"/>
      <c r="AO78" s="458"/>
      <c r="AP78" s="458"/>
      <c r="AQ78" s="458"/>
      <c r="AR78" s="458"/>
      <c r="AS78" s="458"/>
      <c r="AT78" s="458"/>
      <c r="AU78" s="458"/>
      <c r="AV78" s="458"/>
      <c r="AW78" s="458"/>
      <c r="AX78" s="458"/>
      <c r="AY78" s="458"/>
      <c r="AZ78" s="458"/>
      <c r="BA78" s="458"/>
      <c r="BB78" s="458"/>
      <c r="BC78" s="458"/>
      <c r="BD78" s="458"/>
    </row>
    <row r="79" spans="2:59" x14ac:dyDescent="0.25">
      <c r="B79" s="205"/>
      <c r="C79" s="200"/>
      <c r="D79" s="200"/>
      <c r="E79" s="457"/>
      <c r="F79" s="458"/>
      <c r="G79" s="458"/>
      <c r="H79" s="458"/>
      <c r="I79" s="458"/>
      <c r="J79" s="458"/>
      <c r="K79" s="458"/>
      <c r="L79" s="458"/>
      <c r="M79" s="458"/>
      <c r="N79" s="458"/>
      <c r="O79" s="458"/>
      <c r="P79" s="458"/>
      <c r="Q79" s="458"/>
      <c r="R79" s="458"/>
      <c r="S79" s="458"/>
      <c r="T79" s="458"/>
      <c r="U79" s="458"/>
      <c r="V79" s="458"/>
      <c r="W79" s="458"/>
      <c r="X79" s="458"/>
      <c r="Y79" s="458"/>
      <c r="Z79" s="458"/>
      <c r="AA79" s="458"/>
      <c r="AB79" s="458"/>
      <c r="AC79" s="458"/>
      <c r="AD79" s="458"/>
      <c r="AE79" s="458"/>
      <c r="AF79" s="458"/>
      <c r="AG79" s="458"/>
      <c r="AH79" s="458"/>
      <c r="AI79" s="458"/>
      <c r="AJ79" s="458"/>
      <c r="AK79" s="458"/>
      <c r="AL79" s="458"/>
      <c r="AM79" s="458"/>
      <c r="AN79" s="458"/>
      <c r="AO79" s="458"/>
      <c r="AP79" s="458"/>
      <c r="AQ79" s="458"/>
      <c r="AR79" s="458"/>
      <c r="AS79" s="458"/>
      <c r="AT79" s="458"/>
      <c r="AU79" s="458"/>
      <c r="AV79" s="458"/>
      <c r="AW79" s="458"/>
      <c r="AX79" s="458"/>
      <c r="AY79" s="458"/>
      <c r="AZ79" s="458"/>
      <c r="BA79" s="458"/>
      <c r="BB79" s="458"/>
      <c r="BC79" s="458"/>
      <c r="BD79" s="458"/>
    </row>
    <row r="80" spans="2:59" x14ac:dyDescent="0.25">
      <c r="B80" s="208"/>
      <c r="C80" s="200"/>
      <c r="D80" s="200"/>
      <c r="E80" s="457"/>
      <c r="F80" s="458"/>
      <c r="G80" s="458"/>
      <c r="H80" s="458"/>
      <c r="I80" s="458"/>
      <c r="J80" s="458"/>
      <c r="K80" s="458"/>
      <c r="L80" s="458"/>
      <c r="M80" s="458"/>
      <c r="N80" s="458"/>
      <c r="O80" s="458"/>
      <c r="P80" s="458"/>
      <c r="Q80" s="458"/>
      <c r="R80" s="458"/>
      <c r="S80" s="458"/>
      <c r="T80" s="458"/>
      <c r="U80" s="458"/>
      <c r="V80" s="458"/>
      <c r="W80" s="458"/>
      <c r="X80" s="458"/>
      <c r="Y80" s="458"/>
      <c r="Z80" s="458"/>
      <c r="AA80" s="458"/>
      <c r="AB80" s="458"/>
      <c r="AC80" s="458"/>
      <c r="AD80" s="458"/>
      <c r="AE80" s="458"/>
      <c r="AF80" s="458"/>
      <c r="AG80" s="458"/>
      <c r="AH80" s="458"/>
      <c r="AI80" s="458"/>
      <c r="AJ80" s="458"/>
      <c r="AK80" s="458"/>
      <c r="AL80" s="458"/>
      <c r="AM80" s="458"/>
      <c r="AN80" s="458"/>
      <c r="AO80" s="458"/>
      <c r="AP80" s="458"/>
      <c r="AQ80" s="458"/>
      <c r="AR80" s="458"/>
      <c r="AS80" s="458"/>
      <c r="AT80" s="458"/>
      <c r="AU80" s="458"/>
      <c r="AV80" s="458"/>
      <c r="AW80" s="458"/>
      <c r="AX80" s="458"/>
      <c r="AY80" s="458"/>
      <c r="AZ80" s="458"/>
      <c r="BA80" s="458"/>
      <c r="BB80" s="458"/>
      <c r="BC80" s="458"/>
      <c r="BD80" s="458"/>
    </row>
    <row r="81" spans="2:56" x14ac:dyDescent="0.25">
      <c r="E81" s="457"/>
      <c r="F81" s="458"/>
      <c r="G81" s="458"/>
      <c r="H81" s="458"/>
      <c r="I81" s="458"/>
      <c r="J81" s="458"/>
      <c r="K81" s="458"/>
      <c r="L81" s="458"/>
      <c r="M81" s="458"/>
      <c r="N81" s="458"/>
      <c r="O81" s="458"/>
      <c r="P81" s="458"/>
      <c r="Q81" s="458"/>
      <c r="R81" s="458"/>
      <c r="S81" s="458"/>
      <c r="T81" s="458"/>
      <c r="U81" s="458"/>
      <c r="V81" s="458"/>
      <c r="W81" s="458"/>
      <c r="X81" s="458"/>
      <c r="Y81" s="458"/>
      <c r="Z81" s="458"/>
      <c r="AA81" s="458"/>
      <c r="AB81" s="458"/>
      <c r="AC81" s="458"/>
      <c r="AD81" s="458"/>
      <c r="AE81" s="458"/>
      <c r="AF81" s="458"/>
      <c r="AG81" s="458"/>
      <c r="AH81" s="458"/>
      <c r="AI81" s="458"/>
      <c r="AJ81" s="458"/>
      <c r="AK81" s="458"/>
      <c r="AL81" s="458"/>
      <c r="AM81" s="458"/>
      <c r="AN81" s="458"/>
      <c r="AO81" s="458"/>
      <c r="AP81" s="458"/>
      <c r="AQ81" s="458"/>
      <c r="AR81" s="458"/>
      <c r="AS81" s="458"/>
      <c r="AT81" s="458"/>
      <c r="AU81" s="458"/>
      <c r="AV81" s="458"/>
      <c r="AW81" s="458"/>
      <c r="AX81" s="458"/>
      <c r="AY81" s="458"/>
      <c r="AZ81" s="458"/>
      <c r="BA81" s="458"/>
      <c r="BB81" s="458"/>
      <c r="BC81" s="458"/>
      <c r="BD81" s="458"/>
    </row>
    <row r="82" spans="2:56" x14ac:dyDescent="0.25">
      <c r="E82" s="457"/>
      <c r="F82" s="458"/>
      <c r="G82" s="458"/>
      <c r="H82" s="458"/>
      <c r="I82" s="458"/>
      <c r="J82" s="458"/>
      <c r="K82" s="458"/>
      <c r="L82" s="458"/>
      <c r="M82" s="458"/>
      <c r="N82" s="458"/>
      <c r="O82" s="458"/>
      <c r="P82" s="458"/>
      <c r="Q82" s="458"/>
      <c r="R82" s="458"/>
      <c r="S82" s="458"/>
      <c r="T82" s="458"/>
      <c r="U82" s="458"/>
      <c r="V82" s="458"/>
      <c r="W82" s="458"/>
      <c r="X82" s="458"/>
      <c r="Y82" s="458"/>
      <c r="Z82" s="458"/>
      <c r="AA82" s="458"/>
      <c r="AB82" s="458"/>
      <c r="AC82" s="458"/>
      <c r="AD82" s="458"/>
      <c r="AE82" s="458"/>
      <c r="AF82" s="458"/>
      <c r="AG82" s="458"/>
      <c r="AH82" s="458"/>
      <c r="AI82" s="458"/>
      <c r="AJ82" s="458"/>
      <c r="AK82" s="458"/>
      <c r="AL82" s="458"/>
      <c r="AM82" s="458"/>
      <c r="AN82" s="458"/>
      <c r="AO82" s="458"/>
      <c r="AP82" s="458"/>
      <c r="AQ82" s="458"/>
      <c r="AR82" s="458"/>
      <c r="AS82" s="458"/>
      <c r="AT82" s="458"/>
      <c r="AU82" s="458"/>
      <c r="AV82" s="458"/>
      <c r="AW82" s="458"/>
      <c r="AX82" s="458"/>
      <c r="AY82" s="458"/>
      <c r="AZ82" s="458"/>
      <c r="BA82" s="458"/>
      <c r="BB82" s="458"/>
      <c r="BC82" s="458"/>
      <c r="BD82" s="458"/>
    </row>
    <row r="83" spans="2:56" x14ac:dyDescent="0.25">
      <c r="E83" s="457"/>
      <c r="F83" s="458"/>
      <c r="G83" s="458"/>
      <c r="H83" s="458"/>
      <c r="I83" s="458"/>
      <c r="J83" s="458"/>
      <c r="K83" s="458"/>
      <c r="L83" s="458"/>
      <c r="M83" s="458"/>
      <c r="N83" s="458"/>
      <c r="O83" s="458"/>
      <c r="P83" s="458"/>
      <c r="Q83" s="458"/>
      <c r="R83" s="458"/>
      <c r="S83" s="458"/>
      <c r="T83" s="458"/>
      <c r="U83" s="458"/>
      <c r="V83" s="458"/>
      <c r="W83" s="458"/>
      <c r="X83" s="458"/>
      <c r="Y83" s="458"/>
      <c r="Z83" s="458"/>
      <c r="AA83" s="458"/>
      <c r="AB83" s="458"/>
      <c r="AC83" s="458"/>
      <c r="AD83" s="458"/>
      <c r="AE83" s="458"/>
      <c r="AF83" s="458"/>
      <c r="AG83" s="458"/>
      <c r="AH83" s="458"/>
      <c r="AI83" s="458"/>
      <c r="AJ83" s="458"/>
      <c r="AK83" s="458"/>
      <c r="AL83" s="458"/>
      <c r="AM83" s="458"/>
      <c r="AN83" s="458"/>
      <c r="AO83" s="458"/>
      <c r="AP83" s="458"/>
      <c r="AQ83" s="458"/>
      <c r="AR83" s="458"/>
      <c r="AS83" s="458"/>
      <c r="AT83" s="458"/>
      <c r="AU83" s="458"/>
      <c r="AV83" s="458"/>
      <c r="AW83" s="458"/>
      <c r="AX83" s="458"/>
      <c r="AY83" s="458"/>
      <c r="AZ83" s="458"/>
      <c r="BA83" s="458"/>
      <c r="BB83" s="458"/>
      <c r="BC83" s="458"/>
      <c r="BD83" s="458"/>
    </row>
    <row r="84" spans="2:56" x14ac:dyDescent="0.25">
      <c r="E84" s="457"/>
      <c r="F84" s="312"/>
      <c r="G84" s="312"/>
      <c r="H84" s="312"/>
      <c r="I84" s="312"/>
      <c r="J84" s="312"/>
      <c r="K84" s="312"/>
      <c r="L84" s="312"/>
      <c r="M84" s="312"/>
      <c r="N84" s="312"/>
      <c r="O84" s="312"/>
      <c r="P84" s="312"/>
      <c r="Q84" s="312"/>
      <c r="R84" s="312"/>
      <c r="S84" s="312"/>
      <c r="T84" s="312"/>
      <c r="U84" s="312"/>
      <c r="V84" s="312"/>
      <c r="W84" s="312"/>
      <c r="X84" s="312"/>
      <c r="Y84" s="312"/>
      <c r="Z84" s="312"/>
      <c r="AA84" s="312"/>
      <c r="AB84" s="312"/>
      <c r="AC84" s="312"/>
      <c r="AD84" s="312"/>
      <c r="AE84" s="312"/>
      <c r="AF84" s="312"/>
      <c r="AG84" s="312"/>
      <c r="AH84" s="312"/>
      <c r="AI84" s="312"/>
      <c r="AJ84" s="312"/>
      <c r="AK84" s="312"/>
      <c r="AL84" s="312"/>
      <c r="AM84" s="312"/>
      <c r="AN84" s="312"/>
      <c r="AO84" s="312"/>
      <c r="AP84" s="312"/>
      <c r="AQ84" s="312"/>
      <c r="AR84" s="312"/>
      <c r="AS84" s="312"/>
      <c r="AT84" s="312"/>
      <c r="AU84" s="312"/>
      <c r="AV84" s="312"/>
      <c r="AW84" s="312"/>
      <c r="AX84" s="312"/>
      <c r="AY84" s="312"/>
      <c r="AZ84" s="312"/>
      <c r="BA84" s="312"/>
      <c r="BB84" s="312"/>
      <c r="BC84" s="312"/>
      <c r="BD84" s="312"/>
    </row>
    <row r="85" spans="2:56" x14ac:dyDescent="0.25">
      <c r="B85" s="198" t="s">
        <v>801</v>
      </c>
      <c r="E85" s="457"/>
    </row>
    <row r="86" spans="2:56" x14ac:dyDescent="0.25">
      <c r="B86" s="198"/>
      <c r="E86" s="457"/>
    </row>
    <row r="87" spans="2:56" x14ac:dyDescent="0.25">
      <c r="C87" s="209" t="s">
        <v>802</v>
      </c>
      <c r="E87" s="457"/>
    </row>
    <row r="88" spans="2:56" x14ac:dyDescent="0.25">
      <c r="C88" s="459"/>
    </row>
    <row r="89" spans="2:56" x14ac:dyDescent="0.25">
      <c r="C89" s="207" t="s">
        <v>1393</v>
      </c>
      <c r="E89" s="457"/>
    </row>
    <row r="90" spans="2:56" x14ac:dyDescent="0.25">
      <c r="C90" s="207" t="s">
        <v>1394</v>
      </c>
      <c r="E90" s="457"/>
    </row>
    <row r="91" spans="2:56" x14ac:dyDescent="0.25">
      <c r="C91" s="207" t="s">
        <v>800</v>
      </c>
      <c r="E91" s="457"/>
    </row>
    <row r="92" spans="2:56" x14ac:dyDescent="0.25">
      <c r="C92" s="207" t="s">
        <v>1395</v>
      </c>
      <c r="E92" s="457"/>
    </row>
    <row r="93" spans="2:56" x14ac:dyDescent="0.25">
      <c r="C93" s="207" t="s">
        <v>23</v>
      </c>
      <c r="E93" s="457"/>
    </row>
    <row r="94" spans="2:56" x14ac:dyDescent="0.25">
      <c r="C94" s="207" t="s">
        <v>1396</v>
      </c>
      <c r="E94" s="457"/>
    </row>
    <row r="95" spans="2:56" x14ac:dyDescent="0.25">
      <c r="C95" s="207" t="s">
        <v>1397</v>
      </c>
      <c r="E95" s="457"/>
    </row>
    <row r="96" spans="2:56" x14ac:dyDescent="0.25">
      <c r="C96" s="207" t="s">
        <v>1398</v>
      </c>
      <c r="E96" s="457"/>
    </row>
    <row r="97" spans="3:5" x14ac:dyDescent="0.25">
      <c r="C97" s="207" t="s">
        <v>1399</v>
      </c>
      <c r="E97" s="457"/>
    </row>
    <row r="98" spans="3:5" x14ac:dyDescent="0.25">
      <c r="C98" s="207" t="s">
        <v>1605</v>
      </c>
      <c r="E98" s="457"/>
    </row>
    <row r="99" spans="3:5" x14ac:dyDescent="0.25">
      <c r="C99" s="207" t="s">
        <v>1400</v>
      </c>
      <c r="E99" s="457"/>
    </row>
    <row r="100" spans="3:5" x14ac:dyDescent="0.25">
      <c r="C100" s="207" t="s">
        <v>1401</v>
      </c>
      <c r="E100" s="457"/>
    </row>
    <row r="101" spans="3:5" x14ac:dyDescent="0.25">
      <c r="C101" s="207" t="s">
        <v>1402</v>
      </c>
      <c r="E101" s="457"/>
    </row>
    <row r="102" spans="3:5" x14ac:dyDescent="0.25">
      <c r="C102" s="207" t="s">
        <v>1606</v>
      </c>
      <c r="E102" s="457"/>
    </row>
    <row r="103" spans="3:5" x14ac:dyDescent="0.25">
      <c r="C103" s="207" t="s">
        <v>1403</v>
      </c>
      <c r="E103" s="457"/>
    </row>
    <row r="104" spans="3:5" x14ac:dyDescent="0.25">
      <c r="C104" s="207" t="s">
        <v>1404</v>
      </c>
      <c r="E104" s="457"/>
    </row>
    <row r="105" spans="3:5" x14ac:dyDescent="0.25">
      <c r="C105" s="207" t="s">
        <v>1405</v>
      </c>
      <c r="E105" s="457"/>
    </row>
    <row r="106" spans="3:5" x14ac:dyDescent="0.25">
      <c r="C106" s="207" t="s">
        <v>1406</v>
      </c>
      <c r="E106" s="457"/>
    </row>
    <row r="107" spans="3:5" x14ac:dyDescent="0.25">
      <c r="C107" s="207" t="s">
        <v>1407</v>
      </c>
      <c r="E107" s="457"/>
    </row>
    <row r="108" spans="3:5" x14ac:dyDescent="0.25">
      <c r="C108" s="207" t="s">
        <v>1607</v>
      </c>
      <c r="E108" s="457"/>
    </row>
    <row r="109" spans="3:5" x14ac:dyDescent="0.25">
      <c r="C109" s="207" t="s">
        <v>1608</v>
      </c>
      <c r="E109" s="457"/>
    </row>
    <row r="110" spans="3:5" x14ac:dyDescent="0.25">
      <c r="C110" s="207" t="s">
        <v>22</v>
      </c>
      <c r="E110" s="457"/>
    </row>
    <row r="111" spans="3:5" x14ac:dyDescent="0.25">
      <c r="C111" s="207" t="s">
        <v>24</v>
      </c>
      <c r="E111" s="457"/>
    </row>
    <row r="112" spans="3:5" x14ac:dyDescent="0.25">
      <c r="C112" s="207" t="s">
        <v>25</v>
      </c>
      <c r="E112" s="457"/>
    </row>
    <row r="113" spans="2:29" x14ac:dyDescent="0.25">
      <c r="C113" s="207" t="s">
        <v>27</v>
      </c>
      <c r="E113" s="457"/>
    </row>
    <row r="114" spans="2:29" x14ac:dyDescent="0.25">
      <c r="C114" s="207" t="s">
        <v>28</v>
      </c>
      <c r="E114" s="457"/>
    </row>
    <row r="115" spans="2:29" x14ac:dyDescent="0.25">
      <c r="C115" s="207" t="s">
        <v>10</v>
      </c>
      <c r="E115" s="457"/>
    </row>
    <row r="116" spans="2:29" x14ac:dyDescent="0.25">
      <c r="C116" s="207" t="s">
        <v>30</v>
      </c>
      <c r="E116" s="457"/>
    </row>
    <row r="117" spans="2:29" x14ac:dyDescent="0.25">
      <c r="C117" s="207" t="s">
        <v>16</v>
      </c>
      <c r="E117" s="457"/>
    </row>
    <row r="118" spans="2:29" x14ac:dyDescent="0.25">
      <c r="C118" s="207" t="s">
        <v>20</v>
      </c>
      <c r="E118" s="457"/>
    </row>
    <row r="119" spans="2:29" x14ac:dyDescent="0.25">
      <c r="C119" s="207" t="s">
        <v>1611</v>
      </c>
      <c r="E119" s="457"/>
    </row>
    <row r="120" spans="2:29" x14ac:dyDescent="0.25">
      <c r="C120" s="114"/>
      <c r="D120" s="114"/>
      <c r="Q120" s="195"/>
      <c r="R120" s="112"/>
      <c r="S120" s="196"/>
      <c r="T120" s="112"/>
      <c r="U120" s="112"/>
      <c r="V120" s="112"/>
      <c r="W120" s="112"/>
      <c r="X120" s="196"/>
      <c r="Y120" s="112"/>
      <c r="Z120" s="112"/>
      <c r="AA120" s="112"/>
      <c r="AB120" s="112"/>
      <c r="AC120" s="112"/>
    </row>
    <row r="121" spans="2:29" x14ac:dyDescent="0.25">
      <c r="C121" s="114"/>
      <c r="D121" s="114"/>
      <c r="Q121" s="195"/>
      <c r="R121" s="112"/>
      <c r="S121" s="196"/>
      <c r="T121" s="112"/>
      <c r="U121" s="112"/>
      <c r="V121" s="112"/>
      <c r="W121" s="112"/>
      <c r="X121" s="196"/>
      <c r="Y121" s="112"/>
      <c r="Z121" s="112"/>
      <c r="AA121" s="112"/>
      <c r="AB121" s="112"/>
      <c r="AC121" s="112"/>
    </row>
    <row r="122" spans="2:29" x14ac:dyDescent="0.25">
      <c r="C122" s="197" t="s">
        <v>806</v>
      </c>
      <c r="D122" s="114"/>
      <c r="Q122" s="195"/>
      <c r="R122" s="112"/>
      <c r="S122" s="196"/>
      <c r="T122" s="112"/>
      <c r="U122" s="112"/>
      <c r="V122" s="112"/>
      <c r="W122" s="112"/>
      <c r="X122" s="196"/>
      <c r="Y122" s="112"/>
      <c r="Z122" s="112"/>
      <c r="AA122" s="112"/>
      <c r="AB122" s="112"/>
      <c r="AC122" s="112"/>
    </row>
    <row r="123" spans="2:29" x14ac:dyDescent="0.25">
      <c r="C123" s="114"/>
      <c r="D123" s="114"/>
      <c r="Q123" s="195"/>
      <c r="R123" s="112"/>
      <c r="S123" s="196"/>
      <c r="T123" s="112"/>
      <c r="U123" s="112"/>
      <c r="V123" s="112"/>
      <c r="W123" s="112"/>
      <c r="X123" s="196"/>
      <c r="Y123" s="112"/>
      <c r="Z123" s="112"/>
      <c r="AA123" s="112"/>
      <c r="AB123" s="112"/>
      <c r="AC123" s="112"/>
    </row>
    <row r="124" spans="2:29" x14ac:dyDescent="0.25">
      <c r="B124" s="198" t="s">
        <v>801</v>
      </c>
      <c r="G124" s="217"/>
      <c r="Q124" s="195"/>
      <c r="R124" s="112"/>
      <c r="S124" s="196"/>
      <c r="T124" s="112"/>
      <c r="U124" s="112"/>
      <c r="V124" s="112"/>
      <c r="W124" s="112"/>
      <c r="X124" s="196"/>
      <c r="Y124" s="112"/>
      <c r="Z124" s="112"/>
      <c r="AA124" s="112"/>
      <c r="AB124" s="112"/>
      <c r="AC124" s="112"/>
    </row>
    <row r="125" spans="2:29" x14ac:dyDescent="0.25">
      <c r="B125" s="198"/>
      <c r="G125" s="217"/>
      <c r="Q125" s="195"/>
      <c r="R125" s="112"/>
      <c r="S125" s="196"/>
      <c r="T125" s="112"/>
      <c r="U125" s="112"/>
      <c r="V125" s="112"/>
      <c r="W125" s="112"/>
      <c r="X125" s="196"/>
      <c r="Y125" s="112"/>
      <c r="Z125" s="112"/>
      <c r="AA125" s="112"/>
      <c r="AB125" s="112"/>
      <c r="AC125" s="112"/>
    </row>
    <row r="126" spans="2:29" x14ac:dyDescent="0.25">
      <c r="B126" s="198"/>
      <c r="C126" s="209" t="s">
        <v>807</v>
      </c>
      <c r="G126" s="217"/>
      <c r="Q126" s="195"/>
      <c r="R126" s="112"/>
      <c r="S126" s="196"/>
      <c r="T126" s="112"/>
      <c r="U126" s="112"/>
      <c r="V126" s="112"/>
      <c r="W126" s="112"/>
      <c r="X126" s="196"/>
      <c r="Y126" s="112"/>
      <c r="Z126" s="112"/>
      <c r="AA126" s="112"/>
      <c r="AB126" s="112"/>
      <c r="AC126" s="112"/>
    </row>
    <row r="127" spans="2:29" x14ac:dyDescent="0.25">
      <c r="C127" s="218"/>
      <c r="Q127" s="195"/>
      <c r="R127" s="112"/>
      <c r="S127" s="196"/>
      <c r="T127" s="112"/>
      <c r="U127" s="112"/>
      <c r="V127" s="112"/>
      <c r="W127" s="112"/>
      <c r="X127" s="196"/>
      <c r="Y127" s="112"/>
      <c r="Z127" s="112"/>
      <c r="AA127" s="112"/>
      <c r="AB127" s="112"/>
      <c r="AC127" s="112"/>
    </row>
    <row r="128" spans="2:29" x14ac:dyDescent="0.25">
      <c r="C128" s="219" t="s">
        <v>1364</v>
      </c>
      <c r="Q128" s="195"/>
      <c r="R128" s="112"/>
      <c r="S128" s="196"/>
      <c r="T128" s="112"/>
      <c r="U128" s="112"/>
      <c r="V128" s="112"/>
      <c r="W128" s="112"/>
      <c r="X128" s="196"/>
      <c r="Y128" s="112"/>
      <c r="Z128" s="112"/>
      <c r="AA128" s="112"/>
      <c r="AB128" s="112"/>
      <c r="AC128" s="112"/>
    </row>
    <row r="129" spans="3:29" x14ac:dyDescent="0.25">
      <c r="C129" s="219" t="s">
        <v>1365</v>
      </c>
      <c r="Q129" s="195"/>
      <c r="R129" s="112"/>
      <c r="S129" s="196"/>
      <c r="T129" s="112"/>
      <c r="U129" s="112"/>
      <c r="V129" s="112"/>
      <c r="W129" s="112"/>
      <c r="X129" s="196"/>
      <c r="Y129" s="112"/>
      <c r="Z129" s="112"/>
      <c r="AA129" s="112"/>
      <c r="AB129" s="112"/>
      <c r="AC129" s="112"/>
    </row>
    <row r="130" spans="3:29" x14ac:dyDescent="0.25">
      <c r="C130" s="219" t="s">
        <v>1366</v>
      </c>
      <c r="Q130" s="195"/>
      <c r="R130" s="112"/>
      <c r="S130" s="196"/>
      <c r="T130" s="112"/>
      <c r="U130" s="112"/>
      <c r="V130" s="112"/>
      <c r="W130" s="112"/>
      <c r="X130" s="196"/>
      <c r="Y130" s="112"/>
      <c r="Z130" s="112"/>
      <c r="AA130" s="112"/>
      <c r="AB130" s="112"/>
      <c r="AC130" s="112"/>
    </row>
    <row r="131" spans="3:29" x14ac:dyDescent="0.25">
      <c r="C131" s="219" t="s">
        <v>1367</v>
      </c>
      <c r="Q131" s="195"/>
      <c r="R131" s="112"/>
      <c r="S131" s="196"/>
      <c r="T131" s="112"/>
      <c r="U131" s="112"/>
      <c r="V131" s="112"/>
      <c r="W131" s="112"/>
      <c r="X131" s="196"/>
      <c r="Y131" s="112"/>
      <c r="Z131" s="112"/>
      <c r="AA131" s="112"/>
      <c r="AB131" s="112"/>
      <c r="AC131" s="112"/>
    </row>
    <row r="132" spans="3:29" x14ac:dyDescent="0.25">
      <c r="C132" s="219" t="s">
        <v>1368</v>
      </c>
      <c r="Q132" s="195"/>
      <c r="R132" s="112"/>
      <c r="S132" s="196"/>
      <c r="T132" s="112"/>
      <c r="U132" s="112"/>
      <c r="V132" s="112"/>
      <c r="W132" s="112"/>
      <c r="X132" s="196"/>
      <c r="Y132" s="112"/>
      <c r="Z132" s="112"/>
      <c r="AA132" s="112"/>
      <c r="AB132" s="112"/>
      <c r="AC132" s="112"/>
    </row>
    <row r="133" spans="3:29" x14ac:dyDescent="0.25">
      <c r="C133" s="219" t="s">
        <v>1369</v>
      </c>
      <c r="Q133" s="195"/>
      <c r="R133" s="112"/>
      <c r="S133" s="196"/>
      <c r="T133" s="112"/>
      <c r="U133" s="112"/>
      <c r="V133" s="112"/>
      <c r="W133" s="112"/>
      <c r="X133" s="196"/>
      <c r="Y133" s="112"/>
      <c r="Z133" s="112"/>
      <c r="AA133" s="112"/>
      <c r="AB133" s="112"/>
      <c r="AC133" s="112"/>
    </row>
    <row r="134" spans="3:29" x14ac:dyDescent="0.25">
      <c r="C134" s="219" t="s">
        <v>1370</v>
      </c>
      <c r="Q134" s="195"/>
      <c r="R134" s="112"/>
      <c r="S134" s="196"/>
      <c r="T134" s="112"/>
      <c r="U134" s="112"/>
      <c r="V134" s="112"/>
      <c r="W134" s="112"/>
      <c r="X134" s="196"/>
      <c r="Y134" s="112"/>
      <c r="Z134" s="112"/>
      <c r="AA134" s="112"/>
      <c r="AB134" s="112"/>
      <c r="AC134" s="112"/>
    </row>
    <row r="135" spans="3:29" x14ac:dyDescent="0.25">
      <c r="C135" s="219" t="s">
        <v>1371</v>
      </c>
      <c r="Q135" s="195"/>
      <c r="R135" s="112"/>
      <c r="S135" s="196"/>
      <c r="T135" s="112"/>
      <c r="U135" s="112"/>
      <c r="V135" s="112"/>
      <c r="W135" s="112"/>
      <c r="X135" s="196"/>
      <c r="Y135" s="112"/>
      <c r="Z135" s="112"/>
      <c r="AA135" s="112"/>
      <c r="AB135" s="112"/>
      <c r="AC135" s="112"/>
    </row>
    <row r="136" spans="3:29" x14ac:dyDescent="0.25">
      <c r="C136" s="219" t="s">
        <v>1372</v>
      </c>
      <c r="Q136" s="195"/>
      <c r="R136" s="112"/>
      <c r="S136" s="196"/>
      <c r="T136" s="112"/>
      <c r="U136" s="112"/>
      <c r="V136" s="112"/>
      <c r="W136" s="112"/>
      <c r="X136" s="196"/>
      <c r="Y136" s="112"/>
      <c r="Z136" s="112"/>
      <c r="AA136" s="112"/>
      <c r="AB136" s="112"/>
      <c r="AC136" s="112"/>
    </row>
    <row r="137" spans="3:29" x14ac:dyDescent="0.25">
      <c r="C137" s="219" t="s">
        <v>1373</v>
      </c>
      <c r="Q137" s="195"/>
      <c r="R137" s="112"/>
      <c r="S137" s="196"/>
      <c r="T137" s="112"/>
      <c r="U137" s="112"/>
      <c r="V137" s="112"/>
      <c r="W137" s="112"/>
      <c r="X137" s="196"/>
      <c r="Y137" s="112"/>
      <c r="Z137" s="112"/>
      <c r="AA137" s="112"/>
      <c r="AB137" s="112"/>
      <c r="AC137" s="112"/>
    </row>
    <row r="138" spans="3:29" x14ac:dyDescent="0.25">
      <c r="C138" s="219" t="s">
        <v>1374</v>
      </c>
      <c r="Q138" s="195"/>
      <c r="R138" s="112"/>
      <c r="S138" s="196"/>
      <c r="T138" s="112"/>
      <c r="U138" s="112"/>
      <c r="V138" s="112"/>
      <c r="W138" s="112"/>
      <c r="X138" s="196"/>
      <c r="Y138" s="112"/>
      <c r="Z138" s="112"/>
      <c r="AA138" s="112"/>
      <c r="AB138" s="112"/>
      <c r="AC138" s="112"/>
    </row>
    <row r="139" spans="3:29" x14ac:dyDescent="0.25">
      <c r="C139" s="219" t="s">
        <v>1375</v>
      </c>
      <c r="Q139" s="195"/>
      <c r="R139" s="112"/>
      <c r="S139" s="196"/>
      <c r="T139" s="112"/>
      <c r="U139" s="112"/>
      <c r="V139" s="112"/>
      <c r="W139" s="112"/>
      <c r="X139" s="196"/>
      <c r="Y139" s="112"/>
      <c r="Z139" s="112"/>
      <c r="AA139" s="112"/>
      <c r="AB139" s="112"/>
      <c r="AC139" s="112"/>
    </row>
    <row r="140" spans="3:29" x14ac:dyDescent="0.25">
      <c r="C140" s="219" t="s">
        <v>1376</v>
      </c>
      <c r="Q140" s="195"/>
      <c r="R140" s="112"/>
      <c r="S140" s="196"/>
      <c r="T140" s="112"/>
      <c r="U140" s="112"/>
      <c r="V140" s="112"/>
      <c r="W140" s="112"/>
      <c r="X140" s="196"/>
      <c r="Y140" s="112"/>
      <c r="Z140" s="112"/>
      <c r="AA140" s="112"/>
      <c r="AB140" s="112"/>
      <c r="AC140" s="112"/>
    </row>
    <row r="141" spans="3:29" x14ac:dyDescent="0.25">
      <c r="C141" s="219" t="s">
        <v>1377</v>
      </c>
      <c r="Q141" s="195"/>
      <c r="R141" s="112"/>
      <c r="S141" s="196"/>
      <c r="T141" s="112"/>
      <c r="U141" s="112"/>
      <c r="V141" s="112"/>
      <c r="W141" s="112"/>
      <c r="X141" s="196"/>
      <c r="Y141" s="112"/>
      <c r="Z141" s="112"/>
      <c r="AA141" s="112"/>
      <c r="AB141" s="112"/>
      <c r="AC141" s="112"/>
    </row>
    <row r="142" spans="3:29" x14ac:dyDescent="0.25">
      <c r="C142" s="219" t="s">
        <v>1378</v>
      </c>
      <c r="Q142" s="195"/>
      <c r="R142" s="112"/>
      <c r="S142" s="196"/>
      <c r="T142" s="112"/>
      <c r="U142" s="112"/>
      <c r="V142" s="112"/>
      <c r="W142" s="112"/>
      <c r="X142" s="196"/>
      <c r="Y142" s="112"/>
      <c r="Z142" s="112"/>
      <c r="AA142" s="112"/>
      <c r="AB142" s="112"/>
      <c r="AC142" s="112"/>
    </row>
    <row r="143" spans="3:29" x14ac:dyDescent="0.25">
      <c r="C143" s="219" t="s">
        <v>1379</v>
      </c>
      <c r="Q143" s="195"/>
      <c r="R143" s="112"/>
      <c r="S143" s="196"/>
      <c r="T143" s="112"/>
      <c r="U143" s="112"/>
      <c r="V143" s="112"/>
      <c r="W143" s="112"/>
      <c r="X143" s="196"/>
      <c r="Y143" s="112"/>
      <c r="Z143" s="112"/>
      <c r="AA143" s="112"/>
      <c r="AB143" s="112"/>
      <c r="AC143" s="112"/>
    </row>
    <row r="144" spans="3:29" x14ac:dyDescent="0.25">
      <c r="C144" s="219" t="s">
        <v>1380</v>
      </c>
      <c r="Q144" s="195"/>
      <c r="R144" s="112"/>
      <c r="S144" s="196"/>
      <c r="T144" s="112"/>
      <c r="U144" s="112"/>
      <c r="V144" s="112"/>
      <c r="W144" s="112"/>
      <c r="X144" s="196"/>
      <c r="Y144" s="112"/>
      <c r="Z144" s="112"/>
      <c r="AA144" s="112"/>
      <c r="AB144" s="112"/>
      <c r="AC144" s="112"/>
    </row>
    <row r="145" spans="1:43" x14ac:dyDescent="0.25">
      <c r="C145" s="219" t="s">
        <v>1381</v>
      </c>
      <c r="Q145" s="195"/>
      <c r="R145" s="112"/>
      <c r="S145" s="196"/>
      <c r="T145" s="112"/>
      <c r="U145" s="112"/>
      <c r="V145" s="112"/>
      <c r="W145" s="112"/>
      <c r="X145" s="196"/>
      <c r="Y145" s="112"/>
      <c r="Z145" s="112"/>
      <c r="AA145" s="112"/>
      <c r="AB145" s="112"/>
      <c r="AC145" s="112"/>
    </row>
    <row r="146" spans="1:43" x14ac:dyDescent="0.25">
      <c r="C146" s="219" t="s">
        <v>1382</v>
      </c>
      <c r="Q146" s="195"/>
      <c r="R146" s="112"/>
      <c r="S146" s="196"/>
      <c r="T146" s="112"/>
      <c r="U146" s="112"/>
      <c r="V146" s="112"/>
      <c r="W146" s="112"/>
      <c r="X146" s="196"/>
      <c r="Y146" s="112"/>
      <c r="Z146" s="112"/>
      <c r="AA146" s="112"/>
      <c r="AB146" s="112"/>
      <c r="AC146" s="112"/>
    </row>
    <row r="147" spans="1:43" x14ac:dyDescent="0.25">
      <c r="C147" s="219" t="s">
        <v>1383</v>
      </c>
      <c r="Q147" s="195"/>
      <c r="R147" s="112"/>
      <c r="S147" s="196"/>
      <c r="T147" s="112"/>
      <c r="U147" s="112"/>
      <c r="V147" s="112"/>
      <c r="W147" s="112"/>
      <c r="X147" s="196"/>
      <c r="Y147" s="112"/>
      <c r="Z147" s="112"/>
      <c r="AA147" s="112"/>
      <c r="AB147" s="112"/>
      <c r="AC147" s="112"/>
    </row>
    <row r="148" spans="1:43" x14ac:dyDescent="0.25">
      <c r="C148" s="219" t="s">
        <v>1384</v>
      </c>
      <c r="Q148" s="195"/>
      <c r="R148" s="112"/>
      <c r="S148" s="196"/>
      <c r="T148" s="112"/>
      <c r="U148" s="112"/>
      <c r="V148" s="112"/>
      <c r="W148" s="112"/>
      <c r="X148" s="196"/>
      <c r="Y148" s="112"/>
      <c r="Z148" s="112"/>
      <c r="AA148" s="112"/>
      <c r="AB148" s="112"/>
      <c r="AC148" s="112"/>
    </row>
    <row r="149" spans="1:43" x14ac:dyDescent="0.25">
      <c r="C149" s="219" t="s">
        <v>1385</v>
      </c>
      <c r="Q149" s="195"/>
      <c r="R149" s="112"/>
      <c r="S149" s="196"/>
      <c r="T149" s="112"/>
      <c r="U149" s="112"/>
      <c r="V149" s="112"/>
      <c r="W149" s="112"/>
      <c r="X149" s="196"/>
      <c r="Y149" s="112"/>
      <c r="Z149" s="112"/>
      <c r="AA149" s="112"/>
      <c r="AB149" s="112"/>
      <c r="AC149" s="112"/>
    </row>
    <row r="150" spans="1:43" x14ac:dyDescent="0.25">
      <c r="C150" s="219" t="s">
        <v>1386</v>
      </c>
      <c r="Q150" s="195"/>
      <c r="R150" s="112"/>
      <c r="S150" s="196"/>
      <c r="T150" s="112"/>
      <c r="U150" s="112"/>
      <c r="V150" s="112"/>
      <c r="W150" s="112"/>
      <c r="X150" s="196"/>
      <c r="Y150" s="112"/>
      <c r="Z150" s="112"/>
      <c r="AA150" s="112"/>
      <c r="AB150" s="112"/>
      <c r="AC150" s="112"/>
    </row>
    <row r="151" spans="1:43" x14ac:dyDescent="0.25">
      <c r="C151" s="219" t="s">
        <v>1387</v>
      </c>
      <c r="Q151" s="195"/>
      <c r="R151" s="112"/>
      <c r="S151" s="196"/>
      <c r="T151" s="112"/>
      <c r="U151" s="112"/>
      <c r="V151" s="112"/>
      <c r="W151" s="112"/>
      <c r="X151" s="196"/>
      <c r="Y151" s="112"/>
      <c r="Z151" s="112"/>
      <c r="AA151" s="112"/>
      <c r="AB151" s="112"/>
      <c r="AC151" s="112"/>
    </row>
    <row r="152" spans="1:43" x14ac:dyDescent="0.25">
      <c r="C152" s="219" t="s">
        <v>1388</v>
      </c>
      <c r="Q152" s="195"/>
      <c r="R152" s="112"/>
      <c r="S152" s="196"/>
      <c r="T152" s="112"/>
      <c r="U152" s="112"/>
      <c r="V152" s="112"/>
      <c r="W152" s="112"/>
      <c r="X152" s="196"/>
      <c r="Y152" s="112"/>
      <c r="Z152" s="112"/>
      <c r="AA152" s="112"/>
      <c r="AB152" s="112"/>
      <c r="AC152" s="112"/>
    </row>
    <row r="153" spans="1:43" x14ac:dyDescent="0.25">
      <c r="C153" s="219" t="s">
        <v>1389</v>
      </c>
      <c r="Q153" s="195"/>
      <c r="R153" s="112"/>
      <c r="S153" s="196"/>
      <c r="T153" s="112"/>
      <c r="U153" s="112"/>
      <c r="V153" s="112"/>
      <c r="W153" s="112"/>
      <c r="X153" s="196"/>
      <c r="Y153" s="112"/>
      <c r="Z153" s="112"/>
      <c r="AA153" s="112"/>
      <c r="AB153" s="112"/>
      <c r="AC153" s="112"/>
    </row>
    <row r="154" spans="1:43" x14ac:dyDescent="0.25">
      <c r="C154" s="219" t="s">
        <v>1390</v>
      </c>
      <c r="Q154" s="195"/>
      <c r="R154" s="112"/>
      <c r="S154" s="196"/>
      <c r="T154" s="112"/>
      <c r="U154" s="112"/>
      <c r="V154" s="112"/>
      <c r="W154" s="112"/>
      <c r="X154" s="196"/>
      <c r="Y154" s="112"/>
      <c r="Z154" s="112"/>
      <c r="AA154" s="112"/>
      <c r="AB154" s="112"/>
      <c r="AC154" s="112"/>
    </row>
    <row r="155" spans="1:43" x14ac:dyDescent="0.25">
      <c r="C155" s="219" t="s">
        <v>1391</v>
      </c>
      <c r="Q155" s="195"/>
      <c r="R155" s="112"/>
      <c r="S155" s="196"/>
      <c r="T155" s="112"/>
      <c r="U155" s="112"/>
      <c r="V155" s="112"/>
      <c r="W155" s="112"/>
      <c r="X155" s="196"/>
      <c r="Y155" s="112"/>
      <c r="Z155" s="112"/>
      <c r="AA155" s="112"/>
      <c r="AB155" s="112"/>
      <c r="AC155" s="112"/>
    </row>
    <row r="156" spans="1:43" x14ac:dyDescent="0.25">
      <c r="C156" s="220" t="s">
        <v>1392</v>
      </c>
      <c r="G156" s="217"/>
      <c r="R156" s="119"/>
      <c r="S156" s="119"/>
      <c r="AH156" s="156"/>
      <c r="AI156" s="156"/>
      <c r="AJ156" s="156"/>
      <c r="AK156" s="156"/>
      <c r="AL156" s="156"/>
      <c r="AM156" s="156"/>
      <c r="AO156" s="119"/>
      <c r="AP156" s="119" t="e">
        <f>#REF!</f>
        <v>#REF!</v>
      </c>
      <c r="AQ156" s="119" t="e">
        <f>#REF!</f>
        <v>#REF!</v>
      </c>
    </row>
    <row r="157" spans="1:43" x14ac:dyDescent="0.25">
      <c r="G157" s="217"/>
      <c r="R157" s="119"/>
      <c r="S157" s="119"/>
      <c r="AH157" s="156"/>
      <c r="AI157" s="156"/>
      <c r="AJ157" s="156"/>
      <c r="AK157" s="156"/>
      <c r="AL157" s="156"/>
      <c r="AM157" s="156"/>
      <c r="AO157" s="119"/>
      <c r="AP157" s="119"/>
      <c r="AQ157" s="119"/>
    </row>
    <row r="158" spans="1:43" x14ac:dyDescent="0.25">
      <c r="G158" s="217"/>
      <c r="R158" s="119"/>
      <c r="S158" s="119"/>
      <c r="AH158" s="156"/>
      <c r="AI158" s="156"/>
      <c r="AJ158" s="156"/>
      <c r="AK158" s="156"/>
      <c r="AL158" s="156"/>
      <c r="AM158" s="156"/>
      <c r="AO158" s="119"/>
      <c r="AP158" s="119"/>
      <c r="AQ158" s="119"/>
    </row>
    <row r="159" spans="1:43" s="211" customFormat="1" ht="21" x14ac:dyDescent="0.35">
      <c r="A159" s="210" t="s">
        <v>811</v>
      </c>
      <c r="C159" s="212"/>
      <c r="D159" s="212"/>
      <c r="Q159" s="213"/>
      <c r="S159" s="214"/>
      <c r="X159" s="214"/>
    </row>
    <row r="160" spans="1:43" x14ac:dyDescent="0.25">
      <c r="G160" s="217"/>
      <c r="R160" s="119"/>
      <c r="S160" s="119"/>
      <c r="AH160" s="156"/>
      <c r="AI160" s="156"/>
      <c r="AJ160" s="156"/>
      <c r="AK160" s="156"/>
      <c r="AL160" s="156"/>
      <c r="AM160" s="156"/>
      <c r="AO160" s="119"/>
      <c r="AP160" s="119"/>
      <c r="AQ160" s="119"/>
    </row>
    <row r="161" spans="2:59" x14ac:dyDescent="0.25">
      <c r="C161" s="197" t="s">
        <v>1135</v>
      </c>
      <c r="G161" s="217"/>
      <c r="R161" s="119"/>
      <c r="S161" s="119"/>
      <c r="AH161" s="156"/>
      <c r="AI161" s="156"/>
      <c r="AJ161" s="156"/>
      <c r="AK161" s="156"/>
      <c r="AL161" s="156"/>
      <c r="AM161" s="156"/>
      <c r="AO161" s="119"/>
      <c r="AP161" s="119"/>
      <c r="AQ161" s="119"/>
    </row>
    <row r="162" spans="2:59" x14ac:dyDescent="0.25">
      <c r="G162" s="217"/>
      <c r="R162" s="119"/>
      <c r="S162" s="119"/>
      <c r="AH162" s="156"/>
      <c r="AI162" s="156"/>
      <c r="AJ162" s="156"/>
      <c r="AK162" s="156"/>
      <c r="AL162" s="156"/>
      <c r="AM162" s="156"/>
      <c r="AO162" s="119"/>
      <c r="AP162" s="119"/>
      <c r="AQ162" s="119"/>
    </row>
    <row r="163" spans="2:59" x14ac:dyDescent="0.25">
      <c r="B163" s="198" t="s">
        <v>750</v>
      </c>
      <c r="C163" s="199"/>
      <c r="D163" s="200"/>
      <c r="F163" s="200"/>
      <c r="G163" s="200"/>
      <c r="H163" s="200"/>
      <c r="J163" s="200"/>
      <c r="K163" s="201"/>
      <c r="L163" s="201"/>
      <c r="M163" s="201"/>
      <c r="N163" s="201"/>
      <c r="O163" s="201"/>
      <c r="P163" s="201"/>
      <c r="R163" s="200"/>
      <c r="S163" s="200"/>
      <c r="T163" s="200"/>
      <c r="U163" s="200"/>
      <c r="V163" s="200"/>
      <c r="W163" s="201"/>
      <c r="X163" s="201"/>
      <c r="Y163" s="201"/>
      <c r="Z163" s="201"/>
      <c r="AA163" s="201"/>
      <c r="AB163" s="201"/>
      <c r="AC163" s="200"/>
      <c r="AD163" s="200"/>
      <c r="AE163" s="200"/>
      <c r="AF163" s="200"/>
      <c r="AG163" s="200"/>
      <c r="AH163" s="200"/>
      <c r="AI163" s="201"/>
      <c r="AJ163" s="201"/>
      <c r="AK163" s="201"/>
      <c r="AL163" s="201"/>
      <c r="AM163" s="201"/>
      <c r="AN163" s="201"/>
      <c r="AP163" s="200"/>
      <c r="AQ163" s="200"/>
      <c r="AR163" s="200"/>
      <c r="AS163" s="200"/>
      <c r="AT163" s="200"/>
      <c r="AU163" s="201"/>
      <c r="AV163" s="201"/>
      <c r="AW163" s="201"/>
      <c r="AX163" s="201"/>
      <c r="AY163" s="201"/>
      <c r="AZ163" s="201"/>
      <c r="BA163" s="200"/>
    </row>
    <row r="164" spans="2:59" x14ac:dyDescent="0.25">
      <c r="C164" s="200" t="s">
        <v>812</v>
      </c>
      <c r="D164" s="200"/>
      <c r="E164" s="200"/>
      <c r="F164" s="200"/>
      <c r="K164" s="201"/>
      <c r="L164" s="201"/>
      <c r="M164" s="201"/>
      <c r="N164" s="201"/>
      <c r="O164" s="201"/>
      <c r="P164" s="200"/>
      <c r="Q164" s="200"/>
      <c r="R164" s="200"/>
      <c r="S164" s="200"/>
      <c r="T164" s="200"/>
      <c r="U164" s="200"/>
      <c r="V164" s="201"/>
      <c r="W164" s="201"/>
      <c r="X164" s="201"/>
      <c r="Y164" s="201"/>
      <c r="Z164" s="201"/>
      <c r="AA164" s="201"/>
      <c r="AB164" s="200"/>
      <c r="AC164" s="200"/>
      <c r="AD164" s="200"/>
      <c r="AE164" s="200"/>
      <c r="AF164" s="200"/>
      <c r="AG164" s="200"/>
      <c r="AH164" s="201"/>
      <c r="AI164" s="201"/>
      <c r="AJ164" s="201"/>
      <c r="AK164" s="201"/>
      <c r="AL164" s="201"/>
      <c r="AM164" s="201"/>
      <c r="AN164" s="200"/>
      <c r="AO164" s="200"/>
      <c r="AP164" s="200"/>
      <c r="AQ164" s="200"/>
      <c r="AR164" s="200"/>
      <c r="AS164" s="200"/>
      <c r="AT164" s="201"/>
      <c r="AU164" s="201"/>
      <c r="AV164" s="201"/>
      <c r="AW164" s="201"/>
      <c r="AX164" s="201"/>
      <c r="AY164" s="201"/>
      <c r="AZ164" s="200"/>
      <c r="BA164" s="200"/>
    </row>
    <row r="165" spans="2:59" x14ac:dyDescent="0.25">
      <c r="C165" s="200" t="s">
        <v>813</v>
      </c>
      <c r="D165" s="200"/>
      <c r="E165" s="200"/>
      <c r="F165" s="200"/>
      <c r="K165" s="201"/>
      <c r="L165" s="201"/>
      <c r="M165" s="201"/>
      <c r="N165" s="201"/>
      <c r="O165" s="201"/>
      <c r="P165" s="200"/>
      <c r="Q165" s="200"/>
      <c r="R165" s="200"/>
      <c r="S165" s="200"/>
      <c r="T165" s="200"/>
      <c r="U165" s="200"/>
      <c r="V165" s="201"/>
      <c r="W165" s="201"/>
      <c r="X165" s="201"/>
      <c r="Y165" s="201"/>
      <c r="Z165" s="201"/>
      <c r="AA165" s="201"/>
      <c r="AB165" s="200"/>
      <c r="AC165" s="200"/>
      <c r="AD165" s="200"/>
      <c r="AE165" s="200"/>
      <c r="AF165" s="200"/>
      <c r="AG165" s="200"/>
      <c r="AH165" s="201"/>
      <c r="AI165" s="201"/>
      <c r="AJ165" s="201"/>
      <c r="AK165" s="201"/>
      <c r="AL165" s="201"/>
      <c r="AM165" s="201"/>
      <c r="AN165" s="200"/>
      <c r="AO165" s="200"/>
      <c r="AP165" s="200"/>
      <c r="AQ165" s="200"/>
      <c r="AR165" s="200"/>
      <c r="AS165" s="200"/>
      <c r="AT165" s="201"/>
      <c r="AU165" s="201"/>
      <c r="AV165" s="201"/>
      <c r="AW165" s="201"/>
      <c r="AX165" s="201"/>
      <c r="AY165" s="201"/>
      <c r="AZ165" s="200"/>
      <c r="BA165" s="200"/>
    </row>
    <row r="166" spans="2:59" x14ac:dyDescent="0.25">
      <c r="C166" s="221" t="s">
        <v>814</v>
      </c>
      <c r="D166" s="200"/>
      <c r="E166" s="200"/>
      <c r="F166" s="200"/>
      <c r="G166" s="200"/>
      <c r="H166" s="200"/>
      <c r="K166" s="201"/>
      <c r="L166" s="201"/>
      <c r="M166" s="201"/>
      <c r="N166" s="201"/>
      <c r="O166" s="201"/>
      <c r="P166" s="200"/>
      <c r="Q166" s="200"/>
      <c r="R166" s="200"/>
      <c r="S166" s="200"/>
      <c r="T166" s="200"/>
      <c r="U166" s="200"/>
      <c r="V166" s="201"/>
      <c r="W166" s="201"/>
      <c r="X166" s="201"/>
      <c r="Y166" s="201"/>
      <c r="Z166" s="201"/>
      <c r="AA166" s="201"/>
      <c r="AB166" s="200"/>
      <c r="AC166" s="200"/>
      <c r="AD166" s="200"/>
      <c r="AE166" s="200"/>
      <c r="AF166" s="200"/>
      <c r="AG166" s="200"/>
      <c r="AH166" s="201"/>
      <c r="AI166" s="201"/>
      <c r="AJ166" s="201"/>
      <c r="AK166" s="201"/>
      <c r="AL166" s="201"/>
      <c r="AM166" s="201"/>
      <c r="AN166" s="200"/>
      <c r="AO166" s="200"/>
      <c r="AP166" s="200"/>
      <c r="AQ166" s="200"/>
      <c r="AR166" s="200"/>
      <c r="AS166" s="200"/>
      <c r="AT166" s="201"/>
      <c r="AU166" s="201"/>
      <c r="AV166" s="201"/>
      <c r="AW166" s="201"/>
      <c r="AX166" s="201"/>
      <c r="AY166" s="201"/>
      <c r="AZ166" s="200"/>
      <c r="BA166" s="200"/>
    </row>
    <row r="167" spans="2:59" x14ac:dyDescent="0.25">
      <c r="C167" s="222" t="s">
        <v>815</v>
      </c>
      <c r="D167" s="200"/>
      <c r="E167" s="200"/>
      <c r="F167" s="200"/>
      <c r="G167" s="200"/>
      <c r="H167" s="200"/>
      <c r="K167" s="201"/>
      <c r="L167" s="201"/>
      <c r="M167" s="201"/>
      <c r="N167" s="201"/>
      <c r="O167" s="201"/>
      <c r="P167" s="200"/>
      <c r="Q167" s="200"/>
      <c r="R167" s="200"/>
      <c r="S167" s="200"/>
      <c r="T167" s="200"/>
      <c r="U167" s="200"/>
      <c r="V167" s="201"/>
      <c r="W167" s="201"/>
      <c r="X167" s="201"/>
      <c r="Y167" s="201"/>
      <c r="Z167" s="201"/>
      <c r="AA167" s="201"/>
      <c r="AB167" s="200"/>
      <c r="AC167" s="200"/>
      <c r="AD167" s="200"/>
      <c r="AE167" s="200"/>
      <c r="AF167" s="200"/>
      <c r="AG167" s="200"/>
      <c r="AH167" s="201"/>
      <c r="AI167" s="201"/>
      <c r="AJ167" s="201"/>
      <c r="AK167" s="201"/>
      <c r="AL167" s="201"/>
      <c r="AM167" s="201"/>
      <c r="AN167" s="200"/>
      <c r="AO167" s="200"/>
      <c r="AP167" s="200"/>
      <c r="AQ167" s="200"/>
      <c r="AR167" s="200"/>
      <c r="AS167" s="200"/>
      <c r="AT167" s="201"/>
      <c r="AU167" s="201"/>
      <c r="AV167" s="201"/>
      <c r="AW167" s="201"/>
      <c r="AX167" s="201"/>
      <c r="AY167" s="201"/>
      <c r="AZ167" s="200"/>
      <c r="BA167" s="200"/>
    </row>
    <row r="168" spans="2:59" x14ac:dyDescent="0.25">
      <c r="C168" s="222" t="s">
        <v>816</v>
      </c>
      <c r="D168" s="200"/>
      <c r="E168" s="200"/>
      <c r="F168" s="200"/>
      <c r="G168" s="200"/>
      <c r="H168" s="200"/>
      <c r="K168" s="201"/>
      <c r="L168" s="201"/>
      <c r="M168" s="201"/>
      <c r="N168" s="201"/>
      <c r="O168" s="201"/>
      <c r="P168" s="200"/>
      <c r="Q168" s="200"/>
      <c r="R168" s="200"/>
      <c r="S168" s="200"/>
      <c r="T168" s="200"/>
      <c r="U168" s="200"/>
      <c r="V168" s="201"/>
      <c r="W168" s="201"/>
      <c r="X168" s="201"/>
      <c r="Y168" s="201"/>
      <c r="Z168" s="201"/>
      <c r="AA168" s="201"/>
      <c r="AB168" s="200"/>
      <c r="AC168" s="200"/>
      <c r="AD168" s="200"/>
      <c r="AE168" s="200"/>
      <c r="AF168" s="200"/>
      <c r="AG168" s="200"/>
      <c r="AH168" s="201"/>
      <c r="AI168" s="201"/>
      <c r="AJ168" s="201"/>
      <c r="AK168" s="201"/>
      <c r="AL168" s="201"/>
      <c r="AM168" s="201"/>
      <c r="AN168" s="200"/>
      <c r="AO168" s="200"/>
      <c r="AP168" s="200"/>
      <c r="AQ168" s="200"/>
      <c r="AR168" s="200"/>
      <c r="AS168" s="200"/>
      <c r="AT168" s="201"/>
      <c r="AU168" s="201"/>
      <c r="AV168" s="201"/>
      <c r="AW168" s="201"/>
      <c r="AX168" s="201"/>
      <c r="AY168" s="201"/>
      <c r="AZ168" s="200"/>
      <c r="BA168" s="200"/>
    </row>
    <row r="169" spans="2:59" x14ac:dyDescent="0.25">
      <c r="C169" s="222" t="s">
        <v>817</v>
      </c>
      <c r="D169" s="200"/>
      <c r="E169" s="200"/>
      <c r="F169" s="200"/>
      <c r="G169" s="200"/>
      <c r="H169" s="200"/>
      <c r="J169" s="201"/>
      <c r="K169" s="201"/>
      <c r="L169" s="201"/>
      <c r="M169" s="201"/>
      <c r="N169" s="201"/>
      <c r="O169" s="201"/>
      <c r="P169" s="200"/>
      <c r="Q169" s="200"/>
      <c r="R169" s="200"/>
      <c r="S169" s="200"/>
      <c r="T169" s="200"/>
      <c r="U169" s="200"/>
      <c r="V169" s="201"/>
      <c r="W169" s="201"/>
      <c r="X169" s="201"/>
      <c r="Y169" s="201"/>
      <c r="Z169" s="201"/>
      <c r="AA169" s="201"/>
      <c r="AB169" s="200"/>
      <c r="AC169" s="200"/>
      <c r="AD169" s="200"/>
      <c r="AE169" s="200"/>
      <c r="AF169" s="200"/>
      <c r="AG169" s="200"/>
      <c r="AH169" s="201"/>
      <c r="AI169" s="201"/>
      <c r="AJ169" s="201"/>
      <c r="AK169" s="201"/>
      <c r="AL169" s="201"/>
      <c r="AM169" s="201"/>
      <c r="AN169" s="200"/>
      <c r="AO169" s="200"/>
      <c r="AP169" s="200"/>
      <c r="AQ169" s="200"/>
      <c r="AR169" s="200"/>
      <c r="AS169" s="200"/>
      <c r="AT169" s="201"/>
      <c r="AU169" s="201"/>
      <c r="AV169" s="201"/>
      <c r="AW169" s="201"/>
      <c r="AX169" s="201"/>
      <c r="AY169" s="201"/>
      <c r="AZ169" s="200"/>
      <c r="BA169" s="200"/>
    </row>
    <row r="170" spans="2:59" x14ac:dyDescent="0.25">
      <c r="D170" s="200"/>
      <c r="F170" s="223" t="s">
        <v>818</v>
      </c>
      <c r="G170" s="224"/>
      <c r="H170" s="224"/>
      <c r="I170" s="224"/>
      <c r="J170" s="224"/>
      <c r="K170" s="224"/>
      <c r="L170" s="225"/>
      <c r="M170" s="225"/>
      <c r="N170" s="225"/>
      <c r="O170" s="225"/>
      <c r="P170" s="225"/>
      <c r="Q170" s="225"/>
      <c r="R170" s="226" t="s">
        <v>819</v>
      </c>
      <c r="S170" s="227"/>
      <c r="T170" s="227"/>
      <c r="U170" s="227"/>
      <c r="V170" s="227"/>
      <c r="W170" s="227"/>
      <c r="X170" s="228"/>
      <c r="Y170" s="228"/>
      <c r="Z170" s="228"/>
      <c r="AA170" s="228"/>
      <c r="AB170" s="228"/>
      <c r="AC170" s="228"/>
      <c r="AD170" s="227"/>
      <c r="AE170" s="227"/>
      <c r="AF170" s="227"/>
      <c r="AG170" s="227"/>
      <c r="AH170" s="227"/>
      <c r="AI170" s="227"/>
      <c r="AJ170" s="228"/>
      <c r="AK170" s="228"/>
      <c r="AL170" s="228"/>
      <c r="AM170" s="228"/>
      <c r="AN170" s="228"/>
      <c r="AO170" s="228"/>
      <c r="AP170" s="229" t="s">
        <v>820</v>
      </c>
      <c r="AQ170" s="230"/>
      <c r="AR170" s="230"/>
      <c r="AS170" s="230"/>
      <c r="AT170" s="230"/>
      <c r="AU170" s="230"/>
      <c r="AV170" s="231"/>
      <c r="AW170" s="231"/>
      <c r="AX170" s="231"/>
      <c r="AY170" s="231"/>
      <c r="AZ170" s="231"/>
      <c r="BA170" s="231"/>
      <c r="BB170" s="231"/>
      <c r="BC170" s="231"/>
      <c r="BD170" s="231"/>
    </row>
    <row r="171" spans="2:59" x14ac:dyDescent="0.25">
      <c r="B171" s="200"/>
      <c r="C171" s="199"/>
      <c r="D171" s="200"/>
      <c r="F171" s="200"/>
      <c r="G171" s="200"/>
      <c r="H171" s="200"/>
      <c r="I171" s="200"/>
      <c r="J171" s="200"/>
      <c r="K171" s="200"/>
      <c r="L171" s="200"/>
      <c r="M171" s="200"/>
      <c r="N171" s="200"/>
      <c r="O171" s="200"/>
      <c r="P171" s="200"/>
      <c r="Q171" s="200"/>
      <c r="R171" s="200"/>
      <c r="S171" s="200"/>
      <c r="T171" s="200"/>
      <c r="U171" s="200"/>
      <c r="V171" s="200"/>
      <c r="W171" s="200"/>
      <c r="X171" s="200"/>
      <c r="Y171" s="200"/>
      <c r="Z171" s="200"/>
      <c r="AA171" s="200"/>
      <c r="AB171" s="200"/>
      <c r="AC171" s="200"/>
      <c r="AD171" s="200"/>
      <c r="AE171" s="200"/>
      <c r="AF171" s="200"/>
      <c r="AG171" s="200"/>
      <c r="AH171" s="200"/>
      <c r="AI171" s="200"/>
      <c r="AJ171" s="200"/>
      <c r="AK171" s="200"/>
      <c r="AL171" s="200"/>
      <c r="AM171" s="200"/>
      <c r="AN171" s="200"/>
      <c r="AO171" s="200"/>
      <c r="AP171" s="200"/>
      <c r="AQ171" s="200"/>
      <c r="AR171" s="200"/>
      <c r="AS171" s="200"/>
      <c r="AT171" s="200"/>
      <c r="AU171" s="200"/>
      <c r="AV171" s="200"/>
      <c r="AW171" s="200"/>
      <c r="AX171" s="200"/>
      <c r="AY171" s="200"/>
      <c r="AZ171" s="200"/>
      <c r="BA171" s="200"/>
      <c r="BB171" s="200"/>
      <c r="BC171" s="200"/>
      <c r="BD171" s="200"/>
    </row>
    <row r="172" spans="2:59" x14ac:dyDescent="0.25">
      <c r="B172" s="200"/>
      <c r="C172" s="199"/>
      <c r="D172" s="200"/>
      <c r="F172" s="203">
        <v>2007</v>
      </c>
      <c r="G172" s="203">
        <v>2007</v>
      </c>
      <c r="H172" s="203">
        <v>2007</v>
      </c>
      <c r="I172" s="203">
        <v>2008</v>
      </c>
      <c r="J172" s="203">
        <v>2008</v>
      </c>
      <c r="K172" s="203">
        <v>2008</v>
      </c>
      <c r="L172" s="203">
        <v>2009</v>
      </c>
      <c r="M172" s="203">
        <v>2009</v>
      </c>
      <c r="N172" s="203">
        <v>2009</v>
      </c>
      <c r="O172" s="203">
        <v>2010</v>
      </c>
      <c r="P172" s="203">
        <v>2010</v>
      </c>
      <c r="Q172" s="203">
        <v>2010</v>
      </c>
      <c r="R172" s="203">
        <v>2011</v>
      </c>
      <c r="S172" s="203">
        <v>2011</v>
      </c>
      <c r="T172" s="203">
        <v>2011</v>
      </c>
      <c r="U172" s="203">
        <v>2012</v>
      </c>
      <c r="V172" s="203">
        <v>2012</v>
      </c>
      <c r="W172" s="203">
        <v>2012</v>
      </c>
      <c r="X172" s="203">
        <v>2013</v>
      </c>
      <c r="Y172" s="203">
        <v>2013</v>
      </c>
      <c r="Z172" s="203">
        <v>2013</v>
      </c>
      <c r="AA172" s="203">
        <v>2014</v>
      </c>
      <c r="AB172" s="203">
        <v>2014</v>
      </c>
      <c r="AC172" s="203">
        <v>2014</v>
      </c>
      <c r="AD172" s="203">
        <v>2015</v>
      </c>
      <c r="AE172" s="203">
        <v>2015</v>
      </c>
      <c r="AF172" s="203">
        <v>2015</v>
      </c>
      <c r="AG172" s="203">
        <v>2016</v>
      </c>
      <c r="AH172" s="203">
        <v>2016</v>
      </c>
      <c r="AI172" s="203">
        <v>2016</v>
      </c>
      <c r="AJ172" s="203">
        <v>2017</v>
      </c>
      <c r="AK172" s="203">
        <v>2017</v>
      </c>
      <c r="AL172" s="203">
        <v>2017</v>
      </c>
      <c r="AM172" s="203">
        <v>2018</v>
      </c>
      <c r="AN172" s="203">
        <v>2018</v>
      </c>
      <c r="AO172" s="203">
        <v>2018</v>
      </c>
      <c r="AP172" s="203">
        <v>2019</v>
      </c>
      <c r="AQ172" s="203">
        <v>2019</v>
      </c>
      <c r="AR172" s="203">
        <v>2019</v>
      </c>
      <c r="AS172" s="203">
        <v>2020</v>
      </c>
      <c r="AT172" s="203">
        <v>2020</v>
      </c>
      <c r="AU172" s="203">
        <v>2020</v>
      </c>
      <c r="AV172" s="203">
        <v>2021</v>
      </c>
      <c r="AW172" s="203">
        <v>2021</v>
      </c>
      <c r="AX172" s="203">
        <v>2021</v>
      </c>
      <c r="AY172" s="203">
        <v>2022</v>
      </c>
      <c r="AZ172" s="203">
        <v>2022</v>
      </c>
      <c r="BA172" s="203">
        <v>2022</v>
      </c>
      <c r="BB172" s="203">
        <v>2023</v>
      </c>
      <c r="BC172" s="203">
        <v>2023</v>
      </c>
      <c r="BD172" s="203">
        <v>2023</v>
      </c>
      <c r="BE172" s="203">
        <v>2024</v>
      </c>
      <c r="BF172" s="203">
        <v>2024</v>
      </c>
      <c r="BG172" s="203">
        <v>2024</v>
      </c>
    </row>
    <row r="173" spans="2:59" x14ac:dyDescent="0.25">
      <c r="B173" s="200"/>
      <c r="C173" s="199"/>
      <c r="D173" s="200"/>
      <c r="F173" s="203" t="s">
        <v>752</v>
      </c>
      <c r="G173" s="203" t="s">
        <v>753</v>
      </c>
      <c r="H173" s="203" t="s">
        <v>754</v>
      </c>
      <c r="I173" s="203" t="s">
        <v>752</v>
      </c>
      <c r="J173" s="203" t="s">
        <v>753</v>
      </c>
      <c r="K173" s="203" t="s">
        <v>754</v>
      </c>
      <c r="L173" s="203" t="s">
        <v>752</v>
      </c>
      <c r="M173" s="203" t="s">
        <v>753</v>
      </c>
      <c r="N173" s="203" t="s">
        <v>754</v>
      </c>
      <c r="O173" s="203" t="s">
        <v>752</v>
      </c>
      <c r="P173" s="203" t="s">
        <v>753</v>
      </c>
      <c r="Q173" s="203" t="s">
        <v>754</v>
      </c>
      <c r="R173" s="203" t="s">
        <v>752</v>
      </c>
      <c r="S173" s="203" t="s">
        <v>753</v>
      </c>
      <c r="T173" s="203" t="s">
        <v>754</v>
      </c>
      <c r="U173" s="203" t="s">
        <v>752</v>
      </c>
      <c r="V173" s="203" t="s">
        <v>753</v>
      </c>
      <c r="W173" s="203" t="s">
        <v>754</v>
      </c>
      <c r="X173" s="203" t="s">
        <v>752</v>
      </c>
      <c r="Y173" s="203" t="s">
        <v>753</v>
      </c>
      <c r="Z173" s="203" t="s">
        <v>754</v>
      </c>
      <c r="AA173" s="203" t="s">
        <v>752</v>
      </c>
      <c r="AB173" s="203" t="s">
        <v>753</v>
      </c>
      <c r="AC173" s="203" t="s">
        <v>754</v>
      </c>
      <c r="AD173" s="203" t="s">
        <v>752</v>
      </c>
      <c r="AE173" s="203" t="s">
        <v>753</v>
      </c>
      <c r="AF173" s="203" t="s">
        <v>754</v>
      </c>
      <c r="AG173" s="203" t="s">
        <v>752</v>
      </c>
      <c r="AH173" s="203" t="s">
        <v>753</v>
      </c>
      <c r="AI173" s="203" t="s">
        <v>754</v>
      </c>
      <c r="AJ173" s="203" t="s">
        <v>752</v>
      </c>
      <c r="AK173" s="203" t="s">
        <v>753</v>
      </c>
      <c r="AL173" s="203" t="s">
        <v>754</v>
      </c>
      <c r="AM173" s="203" t="s">
        <v>752</v>
      </c>
      <c r="AN173" s="203" t="s">
        <v>753</v>
      </c>
      <c r="AO173" s="203" t="s">
        <v>754</v>
      </c>
      <c r="AP173" s="203" t="s">
        <v>752</v>
      </c>
      <c r="AQ173" s="203" t="s">
        <v>753</v>
      </c>
      <c r="AR173" s="203" t="s">
        <v>754</v>
      </c>
      <c r="AS173" s="203" t="s">
        <v>752</v>
      </c>
      <c r="AT173" s="203" t="s">
        <v>753</v>
      </c>
      <c r="AU173" s="203" t="s">
        <v>754</v>
      </c>
      <c r="AV173" s="203" t="s">
        <v>752</v>
      </c>
      <c r="AW173" s="203" t="s">
        <v>753</v>
      </c>
      <c r="AX173" s="203" t="s">
        <v>754</v>
      </c>
      <c r="AY173" s="203" t="s">
        <v>752</v>
      </c>
      <c r="AZ173" s="203" t="s">
        <v>753</v>
      </c>
      <c r="BA173" s="203" t="s">
        <v>754</v>
      </c>
      <c r="BB173" s="203" t="s">
        <v>752</v>
      </c>
      <c r="BC173" s="203" t="s">
        <v>753</v>
      </c>
      <c r="BD173" s="203" t="s">
        <v>754</v>
      </c>
      <c r="BE173" s="203" t="s">
        <v>752</v>
      </c>
      <c r="BF173" s="203" t="s">
        <v>753</v>
      </c>
      <c r="BG173" s="203" t="s">
        <v>754</v>
      </c>
    </row>
    <row r="174" spans="2:59" x14ac:dyDescent="0.25">
      <c r="B174" s="200"/>
      <c r="C174" s="199"/>
      <c r="D174" s="200"/>
      <c r="F174" s="204" t="s">
        <v>755</v>
      </c>
      <c r="G174" s="204" t="s">
        <v>756</v>
      </c>
      <c r="H174" s="204" t="s">
        <v>757</v>
      </c>
      <c r="I174" s="204" t="s">
        <v>758</v>
      </c>
      <c r="J174" s="204" t="s">
        <v>759</v>
      </c>
      <c r="K174" s="204" t="s">
        <v>760</v>
      </c>
      <c r="L174" s="204" t="s">
        <v>761</v>
      </c>
      <c r="M174" s="204" t="s">
        <v>762</v>
      </c>
      <c r="N174" s="204" t="s">
        <v>763</v>
      </c>
      <c r="O174" s="204" t="s">
        <v>764</v>
      </c>
      <c r="P174" s="204" t="s">
        <v>765</v>
      </c>
      <c r="Q174" s="204" t="s">
        <v>766</v>
      </c>
      <c r="R174" s="204" t="s">
        <v>767</v>
      </c>
      <c r="S174" s="204" t="s">
        <v>768</v>
      </c>
      <c r="T174" s="204" t="s">
        <v>769</v>
      </c>
      <c r="U174" s="204" t="s">
        <v>770</v>
      </c>
      <c r="V174" s="204" t="s">
        <v>771</v>
      </c>
      <c r="W174" s="204" t="s">
        <v>772</v>
      </c>
      <c r="X174" s="204" t="s">
        <v>773</v>
      </c>
      <c r="Y174" s="204" t="s">
        <v>774</v>
      </c>
      <c r="Z174" s="204" t="s">
        <v>775</v>
      </c>
      <c r="AA174" s="204" t="s">
        <v>776</v>
      </c>
      <c r="AB174" s="204" t="s">
        <v>777</v>
      </c>
      <c r="AC174" s="204" t="s">
        <v>778</v>
      </c>
      <c r="AD174" s="204" t="s">
        <v>779</v>
      </c>
      <c r="AE174" s="204" t="s">
        <v>780</v>
      </c>
      <c r="AF174" s="204" t="s">
        <v>781</v>
      </c>
      <c r="AG174" s="204" t="s">
        <v>782</v>
      </c>
      <c r="AH174" s="204" t="s">
        <v>783</v>
      </c>
      <c r="AI174" s="204" t="s">
        <v>784</v>
      </c>
      <c r="AJ174" s="204" t="s">
        <v>785</v>
      </c>
      <c r="AK174" s="204" t="s">
        <v>786</v>
      </c>
      <c r="AL174" s="204" t="s">
        <v>787</v>
      </c>
      <c r="AM174" s="204" t="s">
        <v>788</v>
      </c>
      <c r="AN174" s="204" t="s">
        <v>789</v>
      </c>
      <c r="AO174" s="204" t="s">
        <v>790</v>
      </c>
      <c r="AP174" s="204" t="s">
        <v>791</v>
      </c>
      <c r="AQ174" s="204" t="s">
        <v>792</v>
      </c>
      <c r="AR174" s="204" t="s">
        <v>793</v>
      </c>
      <c r="AS174" s="204" t="s">
        <v>794</v>
      </c>
      <c r="AT174" s="204" t="s">
        <v>795</v>
      </c>
      <c r="AU174" s="204" t="s">
        <v>796</v>
      </c>
      <c r="AV174" s="204" t="s">
        <v>797</v>
      </c>
      <c r="AW174" s="204" t="s">
        <v>798</v>
      </c>
      <c r="AX174" s="204" t="s">
        <v>799</v>
      </c>
      <c r="AY174" s="204" t="s">
        <v>898</v>
      </c>
      <c r="AZ174" s="204" t="s">
        <v>899</v>
      </c>
      <c r="BA174" s="204" t="s">
        <v>900</v>
      </c>
      <c r="BB174" s="204" t="s">
        <v>901</v>
      </c>
      <c r="BC174" s="204" t="s">
        <v>902</v>
      </c>
      <c r="BD174" s="204" t="s">
        <v>903</v>
      </c>
      <c r="BE174" s="204" t="s">
        <v>1603</v>
      </c>
      <c r="BF174" s="204" t="s">
        <v>1604</v>
      </c>
      <c r="BG174" s="204" t="s">
        <v>1602</v>
      </c>
    </row>
    <row r="175" spans="2:59" ht="16.5" customHeight="1" x14ac:dyDescent="0.25">
      <c r="B175" s="205"/>
      <c r="C175" s="232" t="s">
        <v>11</v>
      </c>
      <c r="D175" s="460" t="s">
        <v>821</v>
      </c>
      <c r="E175" s="233" t="str">
        <f>C175&amp;D175</f>
        <v>Gasolina (l)Turismos (M1)</v>
      </c>
      <c r="F175" s="493">
        <v>2.3540000000000001</v>
      </c>
      <c r="G175" s="493">
        <v>0.32900000000000001</v>
      </c>
      <c r="H175" s="493">
        <v>7.6999999999999999E-2</v>
      </c>
      <c r="I175" s="493">
        <v>2.3540000000000001</v>
      </c>
      <c r="J175" s="493">
        <v>0.318</v>
      </c>
      <c r="K175" s="493">
        <v>7.3999999999999996E-2</v>
      </c>
      <c r="L175" s="493">
        <v>2.3540000000000001</v>
      </c>
      <c r="M175" s="493">
        <v>0.308</v>
      </c>
      <c r="N175" s="493">
        <v>7.0000000000000007E-2</v>
      </c>
      <c r="O175" s="493">
        <v>2.3540000000000001</v>
      </c>
      <c r="P175" s="493">
        <v>0.29499999999999998</v>
      </c>
      <c r="Q175" s="493">
        <v>4.2000000000000003E-2</v>
      </c>
      <c r="R175" s="493">
        <v>2.2629999999999999</v>
      </c>
      <c r="S175" s="493">
        <v>0.28699999999999998</v>
      </c>
      <c r="T175" s="493">
        <v>0.04</v>
      </c>
      <c r="U175" s="493">
        <v>2.258</v>
      </c>
      <c r="V175" s="493">
        <v>0.28100000000000003</v>
      </c>
      <c r="W175" s="493">
        <v>3.7999999999999999E-2</v>
      </c>
      <c r="X175" s="493">
        <v>2.2629999999999999</v>
      </c>
      <c r="Y175" s="493">
        <v>0.27600000000000002</v>
      </c>
      <c r="Z175" s="493">
        <v>3.6999999999999998E-2</v>
      </c>
      <c r="AA175" s="493">
        <v>2.2629999999999999</v>
      </c>
      <c r="AB175" s="493">
        <v>0.27300000000000002</v>
      </c>
      <c r="AC175" s="493">
        <v>3.5000000000000003E-2</v>
      </c>
      <c r="AD175" s="493">
        <v>2.2629999999999999</v>
      </c>
      <c r="AE175" s="493">
        <v>0.255</v>
      </c>
      <c r="AF175" s="493">
        <v>3.2000000000000001E-2</v>
      </c>
      <c r="AG175" s="493">
        <v>2.2530000000000001</v>
      </c>
      <c r="AH175" s="493">
        <v>0.248</v>
      </c>
      <c r="AI175" s="493">
        <v>2.9000000000000001E-2</v>
      </c>
      <c r="AJ175" s="493">
        <v>2.2370000000000001</v>
      </c>
      <c r="AK175" s="493">
        <v>0.24399999999999999</v>
      </c>
      <c r="AL175" s="493">
        <v>2.7E-2</v>
      </c>
      <c r="AM175" s="493">
        <v>2.2130000000000001</v>
      </c>
      <c r="AN175" s="493">
        <v>0.24099999999999999</v>
      </c>
      <c r="AO175" s="493">
        <v>2.7E-2</v>
      </c>
      <c r="AP175" s="493" t="s">
        <v>31</v>
      </c>
      <c r="AQ175" s="493" t="s">
        <v>31</v>
      </c>
      <c r="AR175" s="493" t="s">
        <v>31</v>
      </c>
      <c r="AS175" s="493" t="s">
        <v>31</v>
      </c>
      <c r="AT175" s="493" t="s">
        <v>31</v>
      </c>
      <c r="AU175" s="493" t="s">
        <v>31</v>
      </c>
      <c r="AV175" s="493" t="s">
        <v>31</v>
      </c>
      <c r="AW175" s="493" t="s">
        <v>31</v>
      </c>
      <c r="AX175" s="493" t="s">
        <v>31</v>
      </c>
      <c r="AY175" s="493" t="s">
        <v>31</v>
      </c>
      <c r="AZ175" s="493" t="s">
        <v>31</v>
      </c>
      <c r="BA175" s="493" t="s">
        <v>31</v>
      </c>
      <c r="BB175" s="493" t="s">
        <v>31</v>
      </c>
      <c r="BC175" s="493" t="s">
        <v>31</v>
      </c>
      <c r="BD175" s="493" t="s">
        <v>31</v>
      </c>
      <c r="BE175" s="494" t="s">
        <v>31</v>
      </c>
      <c r="BF175" s="494" t="s">
        <v>31</v>
      </c>
      <c r="BG175" s="494" t="s">
        <v>31</v>
      </c>
    </row>
    <row r="176" spans="2:59" ht="16.5" customHeight="1" x14ac:dyDescent="0.25">
      <c r="B176" s="205"/>
      <c r="C176" s="232" t="s">
        <v>11</v>
      </c>
      <c r="D176" s="461" t="s">
        <v>822</v>
      </c>
      <c r="E176" s="233" t="str">
        <f t="shared" ref="E176:E232" si="0">C176&amp;D176</f>
        <v>Gasolina (l)Furgonetas y furgones (N1)</v>
      </c>
      <c r="F176" s="493">
        <v>2.3519999999999999</v>
      </c>
      <c r="G176" s="493">
        <v>0.68400000000000005</v>
      </c>
      <c r="H176" s="493">
        <v>6.7000000000000004E-2</v>
      </c>
      <c r="I176" s="493">
        <v>2.3519999999999999</v>
      </c>
      <c r="J176" s="493">
        <v>0.67900000000000005</v>
      </c>
      <c r="K176" s="493">
        <v>6.7000000000000004E-2</v>
      </c>
      <c r="L176" s="493">
        <v>2.3519999999999999</v>
      </c>
      <c r="M176" s="493">
        <v>0.67200000000000004</v>
      </c>
      <c r="N176" s="493">
        <v>6.7000000000000004E-2</v>
      </c>
      <c r="O176" s="493">
        <v>2.3519999999999999</v>
      </c>
      <c r="P176" s="493">
        <v>0.65400000000000003</v>
      </c>
      <c r="Q176" s="493">
        <v>6.2E-2</v>
      </c>
      <c r="R176" s="493">
        <v>2.2599999999999998</v>
      </c>
      <c r="S176" s="493">
        <v>0.65100000000000002</v>
      </c>
      <c r="T176" s="493">
        <v>6.0999999999999999E-2</v>
      </c>
      <c r="U176" s="493">
        <v>2.2559999999999998</v>
      </c>
      <c r="V176" s="493">
        <v>0.64800000000000002</v>
      </c>
      <c r="W176" s="493">
        <v>6.0999999999999999E-2</v>
      </c>
      <c r="X176" s="493">
        <v>2.2599999999999998</v>
      </c>
      <c r="Y176" s="493">
        <v>0.64600000000000002</v>
      </c>
      <c r="Z176" s="493">
        <v>6.0999999999999999E-2</v>
      </c>
      <c r="AA176" s="493">
        <v>2.2599999999999998</v>
      </c>
      <c r="AB176" s="493">
        <v>0.64400000000000002</v>
      </c>
      <c r="AC176" s="493">
        <v>6.0999999999999999E-2</v>
      </c>
      <c r="AD176" s="493">
        <v>2.2599999999999998</v>
      </c>
      <c r="AE176" s="493">
        <v>0.63</v>
      </c>
      <c r="AF176" s="493">
        <v>6.2E-2</v>
      </c>
      <c r="AG176" s="493">
        <v>2.2509999999999999</v>
      </c>
      <c r="AH176" s="493">
        <v>0.63300000000000001</v>
      </c>
      <c r="AI176" s="493">
        <v>6.2E-2</v>
      </c>
      <c r="AJ176" s="493">
        <v>2.2349999999999999</v>
      </c>
      <c r="AK176" s="493">
        <v>0.63600000000000001</v>
      </c>
      <c r="AL176" s="493">
        <v>6.0999999999999999E-2</v>
      </c>
      <c r="AM176" s="493">
        <v>2.2109999999999999</v>
      </c>
      <c r="AN176" s="493">
        <v>0.64600000000000002</v>
      </c>
      <c r="AO176" s="493">
        <v>6.2E-2</v>
      </c>
      <c r="AP176" s="493" t="s">
        <v>31</v>
      </c>
      <c r="AQ176" s="493" t="s">
        <v>31</v>
      </c>
      <c r="AR176" s="493" t="s">
        <v>31</v>
      </c>
      <c r="AS176" s="493" t="s">
        <v>31</v>
      </c>
      <c r="AT176" s="493" t="s">
        <v>31</v>
      </c>
      <c r="AU176" s="493" t="s">
        <v>31</v>
      </c>
      <c r="AV176" s="493" t="s">
        <v>31</v>
      </c>
      <c r="AW176" s="493" t="s">
        <v>31</v>
      </c>
      <c r="AX176" s="493" t="s">
        <v>31</v>
      </c>
      <c r="AY176" s="493" t="s">
        <v>31</v>
      </c>
      <c r="AZ176" s="493" t="s">
        <v>31</v>
      </c>
      <c r="BA176" s="493" t="s">
        <v>31</v>
      </c>
      <c r="BB176" s="493" t="s">
        <v>31</v>
      </c>
      <c r="BC176" s="493" t="s">
        <v>31</v>
      </c>
      <c r="BD176" s="493" t="s">
        <v>31</v>
      </c>
      <c r="BE176" s="494" t="s">
        <v>31</v>
      </c>
      <c r="BF176" s="494" t="s">
        <v>31</v>
      </c>
      <c r="BG176" s="494" t="s">
        <v>31</v>
      </c>
    </row>
    <row r="177" spans="2:59" ht="16.5" customHeight="1" x14ac:dyDescent="0.25">
      <c r="B177" s="205"/>
      <c r="C177" s="232" t="s">
        <v>11</v>
      </c>
      <c r="D177" s="461" t="s">
        <v>1612</v>
      </c>
      <c r="E177" s="233" t="str">
        <f t="shared" si="0"/>
        <v>Gasolina (l)Camiones (N2, N3)</v>
      </c>
      <c r="F177" s="493">
        <v>2.3519999999999999</v>
      </c>
      <c r="G177" s="493">
        <v>0.47299999999999998</v>
      </c>
      <c r="H177" s="493">
        <v>0.02</v>
      </c>
      <c r="I177" s="493">
        <v>2.3519999999999999</v>
      </c>
      <c r="J177" s="493">
        <v>0.47299999999999998</v>
      </c>
      <c r="K177" s="493">
        <v>0.02</v>
      </c>
      <c r="L177" s="493">
        <v>2.3519999999999999</v>
      </c>
      <c r="M177" s="493">
        <v>0.47299999999999998</v>
      </c>
      <c r="N177" s="493">
        <v>0.02</v>
      </c>
      <c r="O177" s="493">
        <v>2.3519999999999999</v>
      </c>
      <c r="P177" s="493">
        <v>0.47</v>
      </c>
      <c r="Q177" s="493">
        <v>0.02</v>
      </c>
      <c r="R177" s="493">
        <v>2.2599999999999998</v>
      </c>
      <c r="S177" s="493">
        <v>0.46600000000000003</v>
      </c>
      <c r="T177" s="493">
        <v>0.02</v>
      </c>
      <c r="U177" s="493">
        <v>2.2559999999999998</v>
      </c>
      <c r="V177" s="493">
        <v>0.46600000000000003</v>
      </c>
      <c r="W177" s="493">
        <v>0.02</v>
      </c>
      <c r="X177" s="493">
        <v>2.2599999999999998</v>
      </c>
      <c r="Y177" s="493">
        <v>0.46600000000000003</v>
      </c>
      <c r="Z177" s="493">
        <v>0.02</v>
      </c>
      <c r="AA177" s="493">
        <v>2.2599999999999998</v>
      </c>
      <c r="AB177" s="493">
        <v>0.46700000000000003</v>
      </c>
      <c r="AC177" s="493">
        <v>0.02</v>
      </c>
      <c r="AD177" s="493">
        <v>2.2599999999999998</v>
      </c>
      <c r="AE177" s="493">
        <v>0.46600000000000003</v>
      </c>
      <c r="AF177" s="493">
        <v>0.02</v>
      </c>
      <c r="AG177" s="493">
        <v>2.2509999999999999</v>
      </c>
      <c r="AH177" s="493">
        <v>0.46600000000000003</v>
      </c>
      <c r="AI177" s="493">
        <v>0.02</v>
      </c>
      <c r="AJ177" s="493">
        <v>2.2349999999999999</v>
      </c>
      <c r="AK177" s="493">
        <v>0.47</v>
      </c>
      <c r="AL177" s="493">
        <v>0.02</v>
      </c>
      <c r="AM177" s="493">
        <v>2.2109999999999999</v>
      </c>
      <c r="AN177" s="493">
        <v>0.47</v>
      </c>
      <c r="AO177" s="493">
        <v>0.02</v>
      </c>
      <c r="AP177" s="493" t="s">
        <v>31</v>
      </c>
      <c r="AQ177" s="493" t="s">
        <v>31</v>
      </c>
      <c r="AR177" s="493" t="s">
        <v>31</v>
      </c>
      <c r="AS177" s="493" t="s">
        <v>31</v>
      </c>
      <c r="AT177" s="493" t="s">
        <v>31</v>
      </c>
      <c r="AU177" s="493" t="s">
        <v>31</v>
      </c>
      <c r="AV177" s="493" t="s">
        <v>31</v>
      </c>
      <c r="AW177" s="493" t="s">
        <v>31</v>
      </c>
      <c r="AX177" s="493" t="s">
        <v>31</v>
      </c>
      <c r="AY177" s="493" t="s">
        <v>31</v>
      </c>
      <c r="AZ177" s="493" t="s">
        <v>31</v>
      </c>
      <c r="BA177" s="493" t="s">
        <v>31</v>
      </c>
      <c r="BB177" s="493" t="s">
        <v>31</v>
      </c>
      <c r="BC177" s="493" t="s">
        <v>31</v>
      </c>
      <c r="BD177" s="493" t="s">
        <v>31</v>
      </c>
      <c r="BE177" s="494" t="s">
        <v>31</v>
      </c>
      <c r="BF177" s="494" t="s">
        <v>31</v>
      </c>
      <c r="BG177" s="494" t="s">
        <v>31</v>
      </c>
    </row>
    <row r="178" spans="2:59" ht="16.5" customHeight="1" x14ac:dyDescent="0.25">
      <c r="B178" s="205"/>
      <c r="C178" s="232" t="s">
        <v>11</v>
      </c>
      <c r="D178" s="461" t="s">
        <v>1613</v>
      </c>
      <c r="E178" s="233" t="str">
        <f t="shared" si="0"/>
        <v>Gasolina (l)Ciclomotores (L1e, L2e)</v>
      </c>
      <c r="F178" s="493">
        <v>2.3879999999999999</v>
      </c>
      <c r="G178" s="493">
        <v>1.054</v>
      </c>
      <c r="H178" s="493">
        <v>3.7999999999999999E-2</v>
      </c>
      <c r="I178" s="493">
        <v>2.3879999999999999</v>
      </c>
      <c r="J178" s="493">
        <v>1.0029999999999999</v>
      </c>
      <c r="K178" s="493">
        <v>3.9E-2</v>
      </c>
      <c r="L178" s="493">
        <v>2.3879999999999999</v>
      </c>
      <c r="M178" s="493">
        <v>0.98099999999999998</v>
      </c>
      <c r="N178" s="493">
        <v>3.9E-2</v>
      </c>
      <c r="O178" s="493">
        <v>2.3879999999999999</v>
      </c>
      <c r="P178" s="493">
        <v>0.96599999999999997</v>
      </c>
      <c r="Q178" s="493">
        <v>3.9E-2</v>
      </c>
      <c r="R178" s="493">
        <v>2.2959999999999998</v>
      </c>
      <c r="S178" s="493">
        <v>0.95299999999999996</v>
      </c>
      <c r="T178" s="493">
        <v>3.9E-2</v>
      </c>
      <c r="U178" s="493">
        <v>2.2909999999999999</v>
      </c>
      <c r="V178" s="493">
        <v>0.94799999999999995</v>
      </c>
      <c r="W178" s="493">
        <v>3.9E-2</v>
      </c>
      <c r="X178" s="493">
        <v>2.2959999999999998</v>
      </c>
      <c r="Y178" s="493">
        <v>0.94699999999999995</v>
      </c>
      <c r="Z178" s="493">
        <v>3.9E-2</v>
      </c>
      <c r="AA178" s="493">
        <v>2.2959999999999998</v>
      </c>
      <c r="AB178" s="493">
        <v>0.94899999999999995</v>
      </c>
      <c r="AC178" s="493">
        <v>3.9E-2</v>
      </c>
      <c r="AD178" s="493">
        <v>2.2959999999999998</v>
      </c>
      <c r="AE178" s="493">
        <v>0.97</v>
      </c>
      <c r="AF178" s="493">
        <v>3.9E-2</v>
      </c>
      <c r="AG178" s="493">
        <v>2.2869999999999999</v>
      </c>
      <c r="AH178" s="493">
        <v>0.97</v>
      </c>
      <c r="AI178" s="493">
        <v>3.9E-2</v>
      </c>
      <c r="AJ178" s="493">
        <v>2.27</v>
      </c>
      <c r="AK178" s="493">
        <v>0.97799999999999998</v>
      </c>
      <c r="AL178" s="493">
        <v>3.9E-2</v>
      </c>
      <c r="AM178" s="493">
        <v>2.2469999999999999</v>
      </c>
      <c r="AN178" s="493">
        <v>0.97799999999999998</v>
      </c>
      <c r="AO178" s="493">
        <v>3.9E-2</v>
      </c>
      <c r="AP178" s="493" t="s">
        <v>31</v>
      </c>
      <c r="AQ178" s="493" t="s">
        <v>31</v>
      </c>
      <c r="AR178" s="493" t="s">
        <v>31</v>
      </c>
      <c r="AS178" s="493" t="s">
        <v>31</v>
      </c>
      <c r="AT178" s="493" t="s">
        <v>31</v>
      </c>
      <c r="AU178" s="493" t="s">
        <v>31</v>
      </c>
      <c r="AV178" s="493" t="s">
        <v>31</v>
      </c>
      <c r="AW178" s="493" t="s">
        <v>31</v>
      </c>
      <c r="AX178" s="493" t="s">
        <v>31</v>
      </c>
      <c r="AY178" s="493" t="s">
        <v>31</v>
      </c>
      <c r="AZ178" s="493" t="s">
        <v>31</v>
      </c>
      <c r="BA178" s="493" t="s">
        <v>31</v>
      </c>
      <c r="BB178" s="493" t="s">
        <v>31</v>
      </c>
      <c r="BC178" s="493" t="s">
        <v>31</v>
      </c>
      <c r="BD178" s="493" t="s">
        <v>31</v>
      </c>
      <c r="BE178" s="494" t="s">
        <v>31</v>
      </c>
      <c r="BF178" s="494" t="s">
        <v>31</v>
      </c>
      <c r="BG178" s="494" t="s">
        <v>31</v>
      </c>
    </row>
    <row r="179" spans="2:59" ht="16.5" customHeight="1" x14ac:dyDescent="0.25">
      <c r="B179" s="205"/>
      <c r="C179" s="232" t="s">
        <v>11</v>
      </c>
      <c r="D179" s="461" t="s">
        <v>1614</v>
      </c>
      <c r="E179" s="233" t="str">
        <f t="shared" si="0"/>
        <v>Gasolina (l)Motocicletas (L3e, L4e, L5e, L6e, L7e)</v>
      </c>
      <c r="F179" s="493">
        <v>2.3879999999999999</v>
      </c>
      <c r="G179" s="493">
        <v>3.238</v>
      </c>
      <c r="H179" s="493">
        <v>4.4999999999999998E-2</v>
      </c>
      <c r="I179" s="493">
        <v>2.3879999999999999</v>
      </c>
      <c r="J179" s="493">
        <v>2.8889999999999998</v>
      </c>
      <c r="K179" s="493">
        <v>4.4999999999999998E-2</v>
      </c>
      <c r="L179" s="493">
        <v>2.3879999999999999</v>
      </c>
      <c r="M179" s="493">
        <v>2.69</v>
      </c>
      <c r="N179" s="493">
        <v>4.3999999999999997E-2</v>
      </c>
      <c r="O179" s="493">
        <v>2.3879999999999999</v>
      </c>
      <c r="P179" s="493">
        <v>2.496</v>
      </c>
      <c r="Q179" s="493">
        <v>4.3999999999999997E-2</v>
      </c>
      <c r="R179" s="493">
        <v>2.2959999999999998</v>
      </c>
      <c r="S179" s="493">
        <v>2.4169999999999998</v>
      </c>
      <c r="T179" s="493">
        <v>4.2999999999999997E-2</v>
      </c>
      <c r="U179" s="493">
        <v>2.2909999999999999</v>
      </c>
      <c r="V179" s="493">
        <v>2.367</v>
      </c>
      <c r="W179" s="493">
        <v>4.2999999999999997E-2</v>
      </c>
      <c r="X179" s="493">
        <v>2.2959999999999998</v>
      </c>
      <c r="Y179" s="493">
        <v>2.3450000000000002</v>
      </c>
      <c r="Z179" s="493">
        <v>4.3999999999999997E-2</v>
      </c>
      <c r="AA179" s="493">
        <v>2.2959999999999998</v>
      </c>
      <c r="AB179" s="493">
        <v>2.319</v>
      </c>
      <c r="AC179" s="493">
        <v>4.3999999999999997E-2</v>
      </c>
      <c r="AD179" s="493">
        <v>2.2959999999999998</v>
      </c>
      <c r="AE179" s="493">
        <v>2.335</v>
      </c>
      <c r="AF179" s="493">
        <v>4.2999999999999997E-2</v>
      </c>
      <c r="AG179" s="493">
        <v>2.2869999999999999</v>
      </c>
      <c r="AH179" s="493">
        <v>2.29</v>
      </c>
      <c r="AI179" s="493">
        <v>4.2999999999999997E-2</v>
      </c>
      <c r="AJ179" s="493">
        <v>2.27</v>
      </c>
      <c r="AK179" s="493">
        <v>2.29</v>
      </c>
      <c r="AL179" s="493">
        <v>4.3999999999999997E-2</v>
      </c>
      <c r="AM179" s="493">
        <v>2.2469999999999999</v>
      </c>
      <c r="AN179" s="493">
        <v>2.2559999999999998</v>
      </c>
      <c r="AO179" s="493">
        <v>4.3999999999999997E-2</v>
      </c>
      <c r="AP179" s="493" t="s">
        <v>31</v>
      </c>
      <c r="AQ179" s="493" t="s">
        <v>31</v>
      </c>
      <c r="AR179" s="493" t="s">
        <v>31</v>
      </c>
      <c r="AS179" s="493" t="s">
        <v>31</v>
      </c>
      <c r="AT179" s="493" t="s">
        <v>31</v>
      </c>
      <c r="AU179" s="493" t="s">
        <v>31</v>
      </c>
      <c r="AV179" s="493" t="s">
        <v>31</v>
      </c>
      <c r="AW179" s="493" t="s">
        <v>31</v>
      </c>
      <c r="AX179" s="493" t="s">
        <v>31</v>
      </c>
      <c r="AY179" s="493" t="s">
        <v>31</v>
      </c>
      <c r="AZ179" s="493" t="s">
        <v>31</v>
      </c>
      <c r="BA179" s="493" t="s">
        <v>31</v>
      </c>
      <c r="BB179" s="493" t="s">
        <v>31</v>
      </c>
      <c r="BC179" s="493" t="s">
        <v>31</v>
      </c>
      <c r="BD179" s="493" t="s">
        <v>31</v>
      </c>
      <c r="BE179" s="494" t="s">
        <v>31</v>
      </c>
      <c r="BF179" s="494" t="s">
        <v>31</v>
      </c>
      <c r="BG179" s="494" t="s">
        <v>31</v>
      </c>
    </row>
    <row r="180" spans="2:59" ht="16.5" customHeight="1" x14ac:dyDescent="0.25">
      <c r="B180" s="205"/>
      <c r="C180" s="232" t="s">
        <v>823</v>
      </c>
      <c r="D180" s="461" t="s">
        <v>821</v>
      </c>
      <c r="E180" s="233" t="str">
        <f t="shared" si="0"/>
        <v>E5 (l)Turismos (M1)</v>
      </c>
      <c r="F180" s="493" t="s">
        <v>31</v>
      </c>
      <c r="G180" s="493" t="s">
        <v>31</v>
      </c>
      <c r="H180" s="493" t="s">
        <v>31</v>
      </c>
      <c r="I180" s="493" t="s">
        <v>31</v>
      </c>
      <c r="J180" s="493" t="s">
        <v>31</v>
      </c>
      <c r="K180" s="493" t="s">
        <v>31</v>
      </c>
      <c r="L180" s="493" t="s">
        <v>31</v>
      </c>
      <c r="M180" s="493" t="s">
        <v>31</v>
      </c>
      <c r="N180" s="493" t="s">
        <v>31</v>
      </c>
      <c r="O180" s="493" t="s">
        <v>31</v>
      </c>
      <c r="P180" s="493" t="s">
        <v>31</v>
      </c>
      <c r="Q180" s="493" t="s">
        <v>31</v>
      </c>
      <c r="R180" s="493" t="s">
        <v>31</v>
      </c>
      <c r="S180" s="493" t="s">
        <v>31</v>
      </c>
      <c r="T180" s="493" t="s">
        <v>31</v>
      </c>
      <c r="U180" s="493" t="s">
        <v>31</v>
      </c>
      <c r="V180" s="493" t="s">
        <v>31</v>
      </c>
      <c r="W180" s="493" t="s">
        <v>31</v>
      </c>
      <c r="X180" s="493" t="s">
        <v>31</v>
      </c>
      <c r="Y180" s="493" t="s">
        <v>31</v>
      </c>
      <c r="Z180" s="493" t="s">
        <v>31</v>
      </c>
      <c r="AA180" s="493" t="s">
        <v>31</v>
      </c>
      <c r="AB180" s="493" t="s">
        <v>31</v>
      </c>
      <c r="AC180" s="493" t="s">
        <v>31</v>
      </c>
      <c r="AD180" s="493" t="s">
        <v>31</v>
      </c>
      <c r="AE180" s="493" t="s">
        <v>31</v>
      </c>
      <c r="AF180" s="493" t="s">
        <v>31</v>
      </c>
      <c r="AG180" s="493" t="s">
        <v>31</v>
      </c>
      <c r="AH180" s="493" t="s">
        <v>31</v>
      </c>
      <c r="AI180" s="493" t="s">
        <v>31</v>
      </c>
      <c r="AJ180" s="493" t="s">
        <v>31</v>
      </c>
      <c r="AK180" s="493" t="s">
        <v>31</v>
      </c>
      <c r="AL180" s="493" t="s">
        <v>31</v>
      </c>
      <c r="AM180" s="493" t="s">
        <v>31</v>
      </c>
      <c r="AN180" s="493" t="s">
        <v>31</v>
      </c>
      <c r="AO180" s="493" t="s">
        <v>31</v>
      </c>
      <c r="AP180" s="493">
        <v>2.2370000000000001</v>
      </c>
      <c r="AQ180" s="493">
        <v>0.23799999999999999</v>
      </c>
      <c r="AR180" s="493">
        <v>2.5999999999999999E-2</v>
      </c>
      <c r="AS180" s="493">
        <v>2.2370000000000001</v>
      </c>
      <c r="AT180" s="493">
        <v>0.23200000000000001</v>
      </c>
      <c r="AU180" s="493">
        <v>2.4E-2</v>
      </c>
      <c r="AV180" s="493">
        <v>2.2370000000000001</v>
      </c>
      <c r="AW180" s="493">
        <v>0.22800000000000001</v>
      </c>
      <c r="AX180" s="493">
        <v>2.3E-2</v>
      </c>
      <c r="AY180" s="495">
        <v>2.2370000000000001</v>
      </c>
      <c r="AZ180" s="495">
        <v>0.22700000000000001</v>
      </c>
      <c r="BA180" s="495">
        <v>2.1999999999999999E-2</v>
      </c>
      <c r="BB180" s="495">
        <v>2.2370000000000001</v>
      </c>
      <c r="BC180" s="495">
        <v>0.22500000000000001</v>
      </c>
      <c r="BD180" s="495">
        <v>2.1000000000000001E-2</v>
      </c>
      <c r="BE180" s="494">
        <v>2.2370000000000001</v>
      </c>
      <c r="BF180" s="494">
        <v>0.22600000000000001</v>
      </c>
      <c r="BG180" s="494">
        <v>2.1999999999999999E-2</v>
      </c>
    </row>
    <row r="181" spans="2:59" ht="16.5" customHeight="1" x14ac:dyDescent="0.25">
      <c r="B181" s="205"/>
      <c r="C181" s="232" t="s">
        <v>10</v>
      </c>
      <c r="D181" s="461" t="s">
        <v>822</v>
      </c>
      <c r="E181" s="233" t="str">
        <f t="shared" si="0"/>
        <v>E5 (l)Furgonetas y furgones (N1)</v>
      </c>
      <c r="F181" s="493" t="s">
        <v>31</v>
      </c>
      <c r="G181" s="493" t="s">
        <v>31</v>
      </c>
      <c r="H181" s="493" t="s">
        <v>31</v>
      </c>
      <c r="I181" s="493" t="s">
        <v>31</v>
      </c>
      <c r="J181" s="493" t="s">
        <v>31</v>
      </c>
      <c r="K181" s="493" t="s">
        <v>31</v>
      </c>
      <c r="L181" s="493" t="s">
        <v>31</v>
      </c>
      <c r="M181" s="493" t="s">
        <v>31</v>
      </c>
      <c r="N181" s="493" t="s">
        <v>31</v>
      </c>
      <c r="O181" s="493" t="s">
        <v>31</v>
      </c>
      <c r="P181" s="493" t="s">
        <v>31</v>
      </c>
      <c r="Q181" s="493" t="s">
        <v>31</v>
      </c>
      <c r="R181" s="493" t="s">
        <v>31</v>
      </c>
      <c r="S181" s="493" t="s">
        <v>31</v>
      </c>
      <c r="T181" s="493" t="s">
        <v>31</v>
      </c>
      <c r="U181" s="493" t="s">
        <v>31</v>
      </c>
      <c r="V181" s="493" t="s">
        <v>31</v>
      </c>
      <c r="W181" s="493" t="s">
        <v>31</v>
      </c>
      <c r="X181" s="493" t="s">
        <v>31</v>
      </c>
      <c r="Y181" s="493" t="s">
        <v>31</v>
      </c>
      <c r="Z181" s="493" t="s">
        <v>31</v>
      </c>
      <c r="AA181" s="493" t="s">
        <v>31</v>
      </c>
      <c r="AB181" s="493" t="s">
        <v>31</v>
      </c>
      <c r="AC181" s="493" t="s">
        <v>31</v>
      </c>
      <c r="AD181" s="493" t="s">
        <v>31</v>
      </c>
      <c r="AE181" s="493" t="s">
        <v>31</v>
      </c>
      <c r="AF181" s="493" t="s">
        <v>31</v>
      </c>
      <c r="AG181" s="493" t="s">
        <v>31</v>
      </c>
      <c r="AH181" s="493" t="s">
        <v>31</v>
      </c>
      <c r="AI181" s="493" t="s">
        <v>31</v>
      </c>
      <c r="AJ181" s="493" t="s">
        <v>31</v>
      </c>
      <c r="AK181" s="493" t="s">
        <v>31</v>
      </c>
      <c r="AL181" s="493" t="s">
        <v>31</v>
      </c>
      <c r="AM181" s="493" t="s">
        <v>31</v>
      </c>
      <c r="AN181" s="493" t="s">
        <v>31</v>
      </c>
      <c r="AO181" s="493" t="s">
        <v>31</v>
      </c>
      <c r="AP181" s="493">
        <v>2.2349999999999999</v>
      </c>
      <c r="AQ181" s="493">
        <v>0.60799999999999998</v>
      </c>
      <c r="AR181" s="493">
        <v>5.8000000000000003E-2</v>
      </c>
      <c r="AS181" s="493">
        <v>2.2349999999999999</v>
      </c>
      <c r="AT181" s="493">
        <v>0.54900000000000004</v>
      </c>
      <c r="AU181" s="493">
        <v>5.2999999999999999E-2</v>
      </c>
      <c r="AV181" s="493">
        <v>2.2349999999999999</v>
      </c>
      <c r="AW181" s="493">
        <v>0.44800000000000001</v>
      </c>
      <c r="AX181" s="493">
        <v>4.3999999999999997E-2</v>
      </c>
      <c r="AY181" s="495">
        <v>2.2349999999999999</v>
      </c>
      <c r="AZ181" s="495">
        <v>0.36599999999999999</v>
      </c>
      <c r="BA181" s="495">
        <v>3.6999999999999998E-2</v>
      </c>
      <c r="BB181" s="495">
        <v>2.2349999999999999</v>
      </c>
      <c r="BC181" s="495">
        <v>0.182</v>
      </c>
      <c r="BD181" s="495">
        <v>2.1000000000000001E-2</v>
      </c>
      <c r="BE181" s="494">
        <v>2.2349999999999999</v>
      </c>
      <c r="BF181" s="494">
        <v>0.18099999999999999</v>
      </c>
      <c r="BG181" s="494">
        <v>2.1000000000000001E-2</v>
      </c>
    </row>
    <row r="182" spans="2:59" ht="16.5" customHeight="1" x14ac:dyDescent="0.25">
      <c r="B182" s="205"/>
      <c r="C182" s="232" t="s">
        <v>10</v>
      </c>
      <c r="D182" s="461" t="s">
        <v>1612</v>
      </c>
      <c r="E182" s="233" t="str">
        <f t="shared" si="0"/>
        <v>E5 (l)Camiones (N2, N3)</v>
      </c>
      <c r="F182" s="493" t="s">
        <v>31</v>
      </c>
      <c r="G182" s="493" t="s">
        <v>31</v>
      </c>
      <c r="H182" s="493" t="s">
        <v>31</v>
      </c>
      <c r="I182" s="493" t="s">
        <v>31</v>
      </c>
      <c r="J182" s="493" t="s">
        <v>31</v>
      </c>
      <c r="K182" s="493" t="s">
        <v>31</v>
      </c>
      <c r="L182" s="493" t="s">
        <v>31</v>
      </c>
      <c r="M182" s="493" t="s">
        <v>31</v>
      </c>
      <c r="N182" s="493" t="s">
        <v>31</v>
      </c>
      <c r="O182" s="493" t="s">
        <v>31</v>
      </c>
      <c r="P182" s="493" t="s">
        <v>31</v>
      </c>
      <c r="Q182" s="493" t="s">
        <v>31</v>
      </c>
      <c r="R182" s="493" t="s">
        <v>31</v>
      </c>
      <c r="S182" s="493" t="s">
        <v>31</v>
      </c>
      <c r="T182" s="493" t="s">
        <v>31</v>
      </c>
      <c r="U182" s="493" t="s">
        <v>31</v>
      </c>
      <c r="V182" s="493" t="s">
        <v>31</v>
      </c>
      <c r="W182" s="493" t="s">
        <v>31</v>
      </c>
      <c r="X182" s="493" t="s">
        <v>31</v>
      </c>
      <c r="Y182" s="493" t="s">
        <v>31</v>
      </c>
      <c r="Z182" s="493" t="s">
        <v>31</v>
      </c>
      <c r="AA182" s="493" t="s">
        <v>31</v>
      </c>
      <c r="AB182" s="493" t="s">
        <v>31</v>
      </c>
      <c r="AC182" s="493" t="s">
        <v>31</v>
      </c>
      <c r="AD182" s="493" t="s">
        <v>31</v>
      </c>
      <c r="AE182" s="493" t="s">
        <v>31</v>
      </c>
      <c r="AF182" s="493" t="s">
        <v>31</v>
      </c>
      <c r="AG182" s="493" t="s">
        <v>31</v>
      </c>
      <c r="AH182" s="493" t="s">
        <v>31</v>
      </c>
      <c r="AI182" s="493" t="s">
        <v>31</v>
      </c>
      <c r="AJ182" s="493" t="s">
        <v>31</v>
      </c>
      <c r="AK182" s="493" t="s">
        <v>31</v>
      </c>
      <c r="AL182" s="493" t="s">
        <v>31</v>
      </c>
      <c r="AM182" s="493" t="s">
        <v>31</v>
      </c>
      <c r="AN182" s="493" t="s">
        <v>31</v>
      </c>
      <c r="AO182" s="493" t="s">
        <v>31</v>
      </c>
      <c r="AP182" s="493">
        <v>2.2349999999999999</v>
      </c>
      <c r="AQ182" s="493">
        <v>0.46899999999999997</v>
      </c>
      <c r="AR182" s="493">
        <v>0.02</v>
      </c>
      <c r="AS182" s="493">
        <v>2.2349999999999999</v>
      </c>
      <c r="AT182" s="493">
        <v>0.47099999999999997</v>
      </c>
      <c r="AU182" s="493">
        <v>0.02</v>
      </c>
      <c r="AV182" s="493">
        <v>2.2349999999999999</v>
      </c>
      <c r="AW182" s="493">
        <v>0.47199999999999998</v>
      </c>
      <c r="AX182" s="493">
        <v>0.02</v>
      </c>
      <c r="AY182" s="495">
        <v>2.2349999999999999</v>
      </c>
      <c r="AZ182" s="495">
        <v>0.47099999999999997</v>
      </c>
      <c r="BA182" s="495">
        <v>0.02</v>
      </c>
      <c r="BB182" s="495">
        <v>2.2349999999999999</v>
      </c>
      <c r="BC182" s="495">
        <v>0.47199999999999998</v>
      </c>
      <c r="BD182" s="495">
        <v>0.02</v>
      </c>
      <c r="BE182" s="494">
        <v>2.2349999999999999</v>
      </c>
      <c r="BF182" s="494">
        <v>0.47</v>
      </c>
      <c r="BG182" s="494">
        <v>0.02</v>
      </c>
    </row>
    <row r="183" spans="2:59" ht="16.5" customHeight="1" x14ac:dyDescent="0.25">
      <c r="B183" s="205"/>
      <c r="C183" s="232" t="s">
        <v>10</v>
      </c>
      <c r="D183" s="461" t="s">
        <v>1613</v>
      </c>
      <c r="E183" s="233" t="str">
        <f t="shared" si="0"/>
        <v>E5 (l)Ciclomotores (L1e, L2e)</v>
      </c>
      <c r="F183" s="493" t="s">
        <v>31</v>
      </c>
      <c r="G183" s="493" t="s">
        <v>31</v>
      </c>
      <c r="H183" s="493" t="s">
        <v>31</v>
      </c>
      <c r="I183" s="493" t="s">
        <v>31</v>
      </c>
      <c r="J183" s="493" t="s">
        <v>31</v>
      </c>
      <c r="K183" s="493" t="s">
        <v>31</v>
      </c>
      <c r="L183" s="493" t="s">
        <v>31</v>
      </c>
      <c r="M183" s="493" t="s">
        <v>31</v>
      </c>
      <c r="N183" s="493" t="s">
        <v>31</v>
      </c>
      <c r="O183" s="493" t="s">
        <v>31</v>
      </c>
      <c r="P183" s="493" t="s">
        <v>31</v>
      </c>
      <c r="Q183" s="493" t="s">
        <v>31</v>
      </c>
      <c r="R183" s="493" t="s">
        <v>31</v>
      </c>
      <c r="S183" s="493" t="s">
        <v>31</v>
      </c>
      <c r="T183" s="493" t="s">
        <v>31</v>
      </c>
      <c r="U183" s="493" t="s">
        <v>31</v>
      </c>
      <c r="V183" s="493" t="s">
        <v>31</v>
      </c>
      <c r="W183" s="493" t="s">
        <v>31</v>
      </c>
      <c r="X183" s="493" t="s">
        <v>31</v>
      </c>
      <c r="Y183" s="493" t="s">
        <v>31</v>
      </c>
      <c r="Z183" s="493" t="s">
        <v>31</v>
      </c>
      <c r="AA183" s="493" t="s">
        <v>31</v>
      </c>
      <c r="AB183" s="493" t="s">
        <v>31</v>
      </c>
      <c r="AC183" s="493" t="s">
        <v>31</v>
      </c>
      <c r="AD183" s="493" t="s">
        <v>31</v>
      </c>
      <c r="AE183" s="493" t="s">
        <v>31</v>
      </c>
      <c r="AF183" s="493" t="s">
        <v>31</v>
      </c>
      <c r="AG183" s="493" t="s">
        <v>31</v>
      </c>
      <c r="AH183" s="493" t="s">
        <v>31</v>
      </c>
      <c r="AI183" s="493" t="s">
        <v>31</v>
      </c>
      <c r="AJ183" s="493" t="s">
        <v>31</v>
      </c>
      <c r="AK183" s="493" t="s">
        <v>31</v>
      </c>
      <c r="AL183" s="493" t="s">
        <v>31</v>
      </c>
      <c r="AM183" s="493" t="s">
        <v>31</v>
      </c>
      <c r="AN183" s="493" t="s">
        <v>31</v>
      </c>
      <c r="AO183" s="493" t="s">
        <v>31</v>
      </c>
      <c r="AP183" s="493">
        <v>2.27</v>
      </c>
      <c r="AQ183" s="493">
        <v>0.97699999999999998</v>
      </c>
      <c r="AR183" s="493">
        <v>3.9E-2</v>
      </c>
      <c r="AS183" s="493">
        <v>2.27</v>
      </c>
      <c r="AT183" s="493">
        <v>0.98099999999999998</v>
      </c>
      <c r="AU183" s="493">
        <v>0.04</v>
      </c>
      <c r="AV183" s="493">
        <v>2.27</v>
      </c>
      <c r="AW183" s="493">
        <v>0.98399999999999999</v>
      </c>
      <c r="AX183" s="493">
        <v>0.04</v>
      </c>
      <c r="AY183" s="495">
        <v>2.27</v>
      </c>
      <c r="AZ183" s="495">
        <v>0.98199999999999998</v>
      </c>
      <c r="BA183" s="495">
        <v>0.04</v>
      </c>
      <c r="BB183" s="495">
        <v>2.27</v>
      </c>
      <c r="BC183" s="495">
        <v>0.98399999999999999</v>
      </c>
      <c r="BD183" s="495">
        <v>0.04</v>
      </c>
      <c r="BE183" s="494">
        <v>2.27</v>
      </c>
      <c r="BF183" s="494">
        <v>0.98099999999999998</v>
      </c>
      <c r="BG183" s="494">
        <v>0.04</v>
      </c>
    </row>
    <row r="184" spans="2:59" ht="16.5" customHeight="1" x14ac:dyDescent="0.25">
      <c r="B184" s="205"/>
      <c r="C184" s="232" t="s">
        <v>10</v>
      </c>
      <c r="D184" s="461" t="s">
        <v>1614</v>
      </c>
      <c r="E184" s="233" t="str">
        <f t="shared" si="0"/>
        <v>E5 (l)Motocicletas (L3e, L4e, L5e, L6e, L7e)</v>
      </c>
      <c r="F184" s="493" t="s">
        <v>31</v>
      </c>
      <c r="G184" s="493" t="s">
        <v>31</v>
      </c>
      <c r="H184" s="493" t="s">
        <v>31</v>
      </c>
      <c r="I184" s="493" t="s">
        <v>31</v>
      </c>
      <c r="J184" s="493" t="s">
        <v>31</v>
      </c>
      <c r="K184" s="493" t="s">
        <v>31</v>
      </c>
      <c r="L184" s="493" t="s">
        <v>31</v>
      </c>
      <c r="M184" s="493" t="s">
        <v>31</v>
      </c>
      <c r="N184" s="493" t="s">
        <v>31</v>
      </c>
      <c r="O184" s="493" t="s">
        <v>31</v>
      </c>
      <c r="P184" s="493" t="s">
        <v>31</v>
      </c>
      <c r="Q184" s="493" t="s">
        <v>31</v>
      </c>
      <c r="R184" s="493" t="s">
        <v>31</v>
      </c>
      <c r="S184" s="493" t="s">
        <v>31</v>
      </c>
      <c r="T184" s="493" t="s">
        <v>31</v>
      </c>
      <c r="U184" s="493" t="s">
        <v>31</v>
      </c>
      <c r="V184" s="493" t="s">
        <v>31</v>
      </c>
      <c r="W184" s="493" t="s">
        <v>31</v>
      </c>
      <c r="X184" s="493" t="s">
        <v>31</v>
      </c>
      <c r="Y184" s="493" t="s">
        <v>31</v>
      </c>
      <c r="Z184" s="493" t="s">
        <v>31</v>
      </c>
      <c r="AA184" s="493" t="s">
        <v>31</v>
      </c>
      <c r="AB184" s="493" t="s">
        <v>31</v>
      </c>
      <c r="AC184" s="493" t="s">
        <v>31</v>
      </c>
      <c r="AD184" s="493" t="s">
        <v>31</v>
      </c>
      <c r="AE184" s="493" t="s">
        <v>31</v>
      </c>
      <c r="AF184" s="493" t="s">
        <v>31</v>
      </c>
      <c r="AG184" s="493" t="s">
        <v>31</v>
      </c>
      <c r="AH184" s="493" t="s">
        <v>31</v>
      </c>
      <c r="AI184" s="493" t="s">
        <v>31</v>
      </c>
      <c r="AJ184" s="493" t="s">
        <v>31</v>
      </c>
      <c r="AK184" s="493" t="s">
        <v>31</v>
      </c>
      <c r="AL184" s="493" t="s">
        <v>31</v>
      </c>
      <c r="AM184" s="493" t="s">
        <v>31</v>
      </c>
      <c r="AN184" s="493" t="s">
        <v>31</v>
      </c>
      <c r="AO184" s="493" t="s">
        <v>31</v>
      </c>
      <c r="AP184" s="493">
        <v>2.27</v>
      </c>
      <c r="AQ184" s="493">
        <v>2.226</v>
      </c>
      <c r="AR184" s="493">
        <v>4.3999999999999997E-2</v>
      </c>
      <c r="AS184" s="493">
        <v>2.27</v>
      </c>
      <c r="AT184" s="493">
        <v>2.181</v>
      </c>
      <c r="AU184" s="493">
        <v>4.3999999999999997E-2</v>
      </c>
      <c r="AV184" s="493">
        <v>2.27</v>
      </c>
      <c r="AW184" s="493">
        <v>2.1349999999999998</v>
      </c>
      <c r="AX184" s="493">
        <v>4.4999999999999998E-2</v>
      </c>
      <c r="AY184" s="495">
        <v>2.27</v>
      </c>
      <c r="AZ184" s="495">
        <v>2.0289999999999999</v>
      </c>
      <c r="BA184" s="495">
        <v>4.5999999999999999E-2</v>
      </c>
      <c r="BB184" s="495">
        <v>2.27</v>
      </c>
      <c r="BC184" s="495">
        <v>1.9390000000000001</v>
      </c>
      <c r="BD184" s="495">
        <v>4.7E-2</v>
      </c>
      <c r="BE184" s="494">
        <v>2.27</v>
      </c>
      <c r="BF184" s="494">
        <v>1.911</v>
      </c>
      <c r="BG184" s="494">
        <v>4.7E-2</v>
      </c>
    </row>
    <row r="185" spans="2:59" ht="16.5" customHeight="1" x14ac:dyDescent="0.25">
      <c r="B185" s="205"/>
      <c r="C185" s="232" t="s">
        <v>824</v>
      </c>
      <c r="D185" s="461" t="s">
        <v>821</v>
      </c>
      <c r="E185" s="233" t="str">
        <f t="shared" si="0"/>
        <v>E10 (l)Turismos (M1)</v>
      </c>
      <c r="F185" s="493" t="s">
        <v>31</v>
      </c>
      <c r="G185" s="493" t="s">
        <v>31</v>
      </c>
      <c r="H185" s="493" t="s">
        <v>31</v>
      </c>
      <c r="I185" s="493" t="s">
        <v>31</v>
      </c>
      <c r="J185" s="493" t="s">
        <v>31</v>
      </c>
      <c r="K185" s="493" t="s">
        <v>31</v>
      </c>
      <c r="L185" s="493" t="s">
        <v>31</v>
      </c>
      <c r="M185" s="493" t="s">
        <v>31</v>
      </c>
      <c r="N185" s="493" t="s">
        <v>31</v>
      </c>
      <c r="O185" s="493" t="s">
        <v>31</v>
      </c>
      <c r="P185" s="493" t="s">
        <v>31</v>
      </c>
      <c r="Q185" s="493" t="s">
        <v>31</v>
      </c>
      <c r="R185" s="493" t="s">
        <v>31</v>
      </c>
      <c r="S185" s="493" t="s">
        <v>31</v>
      </c>
      <c r="T185" s="493" t="s">
        <v>31</v>
      </c>
      <c r="U185" s="493" t="s">
        <v>31</v>
      </c>
      <c r="V185" s="493" t="s">
        <v>31</v>
      </c>
      <c r="W185" s="493" t="s">
        <v>31</v>
      </c>
      <c r="X185" s="493" t="s">
        <v>31</v>
      </c>
      <c r="Y185" s="493" t="s">
        <v>31</v>
      </c>
      <c r="Z185" s="493" t="s">
        <v>31</v>
      </c>
      <c r="AA185" s="493" t="s">
        <v>31</v>
      </c>
      <c r="AB185" s="493" t="s">
        <v>31</v>
      </c>
      <c r="AC185" s="493" t="s">
        <v>31</v>
      </c>
      <c r="AD185" s="493" t="s">
        <v>31</v>
      </c>
      <c r="AE185" s="493" t="s">
        <v>31</v>
      </c>
      <c r="AF185" s="493" t="s">
        <v>31</v>
      </c>
      <c r="AG185" s="493" t="s">
        <v>31</v>
      </c>
      <c r="AH185" s="493" t="s">
        <v>31</v>
      </c>
      <c r="AI185" s="493" t="s">
        <v>31</v>
      </c>
      <c r="AJ185" s="493" t="s">
        <v>31</v>
      </c>
      <c r="AK185" s="493" t="s">
        <v>31</v>
      </c>
      <c r="AL185" s="493" t="s">
        <v>31</v>
      </c>
      <c r="AM185" s="493" t="s">
        <v>31</v>
      </c>
      <c r="AN185" s="493" t="s">
        <v>31</v>
      </c>
      <c r="AO185" s="493" t="s">
        <v>31</v>
      </c>
      <c r="AP185" s="493">
        <v>2.1190000000000002</v>
      </c>
      <c r="AQ185" s="493">
        <v>0.23799999999999999</v>
      </c>
      <c r="AR185" s="493">
        <v>2.5999999999999999E-2</v>
      </c>
      <c r="AS185" s="493">
        <v>2.1190000000000002</v>
      </c>
      <c r="AT185" s="493">
        <v>0.23200000000000001</v>
      </c>
      <c r="AU185" s="493">
        <v>2.4E-2</v>
      </c>
      <c r="AV185" s="493">
        <v>2.1190000000000002</v>
      </c>
      <c r="AW185" s="493">
        <v>0.22800000000000001</v>
      </c>
      <c r="AX185" s="493">
        <v>2.3E-2</v>
      </c>
      <c r="AY185" s="495">
        <v>2.1190000000000002</v>
      </c>
      <c r="AZ185" s="495">
        <v>0.22700000000000001</v>
      </c>
      <c r="BA185" s="495">
        <v>2.1999999999999999E-2</v>
      </c>
      <c r="BB185" s="495">
        <v>2.1190000000000002</v>
      </c>
      <c r="BC185" s="495">
        <v>0.22500000000000001</v>
      </c>
      <c r="BD185" s="495">
        <v>2.1000000000000001E-2</v>
      </c>
      <c r="BE185" s="494">
        <v>2.1190000000000002</v>
      </c>
      <c r="BF185" s="494">
        <v>0.22600000000000001</v>
      </c>
      <c r="BG185" s="494">
        <v>2.1999999999999999E-2</v>
      </c>
    </row>
    <row r="186" spans="2:59" ht="16.5" customHeight="1" x14ac:dyDescent="0.25">
      <c r="B186" s="205"/>
      <c r="C186" s="232" t="s">
        <v>30</v>
      </c>
      <c r="D186" s="461" t="s">
        <v>822</v>
      </c>
      <c r="E186" s="233" t="str">
        <f t="shared" si="0"/>
        <v>E10 (l)Furgonetas y furgones (N1)</v>
      </c>
      <c r="F186" s="493" t="s">
        <v>31</v>
      </c>
      <c r="G186" s="493" t="s">
        <v>31</v>
      </c>
      <c r="H186" s="493" t="s">
        <v>31</v>
      </c>
      <c r="I186" s="493" t="s">
        <v>31</v>
      </c>
      <c r="J186" s="493" t="s">
        <v>31</v>
      </c>
      <c r="K186" s="493" t="s">
        <v>31</v>
      </c>
      <c r="L186" s="493" t="s">
        <v>31</v>
      </c>
      <c r="M186" s="493" t="s">
        <v>31</v>
      </c>
      <c r="N186" s="493" t="s">
        <v>31</v>
      </c>
      <c r="O186" s="493" t="s">
        <v>31</v>
      </c>
      <c r="P186" s="493" t="s">
        <v>31</v>
      </c>
      <c r="Q186" s="493" t="s">
        <v>31</v>
      </c>
      <c r="R186" s="493" t="s">
        <v>31</v>
      </c>
      <c r="S186" s="493" t="s">
        <v>31</v>
      </c>
      <c r="T186" s="493" t="s">
        <v>31</v>
      </c>
      <c r="U186" s="493" t="s">
        <v>31</v>
      </c>
      <c r="V186" s="493" t="s">
        <v>31</v>
      </c>
      <c r="W186" s="493" t="s">
        <v>31</v>
      </c>
      <c r="X186" s="493" t="s">
        <v>31</v>
      </c>
      <c r="Y186" s="493" t="s">
        <v>31</v>
      </c>
      <c r="Z186" s="493" t="s">
        <v>31</v>
      </c>
      <c r="AA186" s="493" t="s">
        <v>31</v>
      </c>
      <c r="AB186" s="493" t="s">
        <v>31</v>
      </c>
      <c r="AC186" s="493" t="s">
        <v>31</v>
      </c>
      <c r="AD186" s="493" t="s">
        <v>31</v>
      </c>
      <c r="AE186" s="493" t="s">
        <v>31</v>
      </c>
      <c r="AF186" s="493" t="s">
        <v>31</v>
      </c>
      <c r="AG186" s="493" t="s">
        <v>31</v>
      </c>
      <c r="AH186" s="493" t="s">
        <v>31</v>
      </c>
      <c r="AI186" s="493" t="s">
        <v>31</v>
      </c>
      <c r="AJ186" s="493" t="s">
        <v>31</v>
      </c>
      <c r="AK186" s="493" t="s">
        <v>31</v>
      </c>
      <c r="AL186" s="493" t="s">
        <v>31</v>
      </c>
      <c r="AM186" s="493" t="s">
        <v>31</v>
      </c>
      <c r="AN186" s="493" t="s">
        <v>31</v>
      </c>
      <c r="AO186" s="493" t="s">
        <v>31</v>
      </c>
      <c r="AP186" s="493">
        <v>2.117</v>
      </c>
      <c r="AQ186" s="493">
        <v>0.60799999999999998</v>
      </c>
      <c r="AR186" s="493">
        <v>5.8000000000000003E-2</v>
      </c>
      <c r="AS186" s="493">
        <v>2.117</v>
      </c>
      <c r="AT186" s="493">
        <v>0.54900000000000004</v>
      </c>
      <c r="AU186" s="493">
        <v>5.2999999999999999E-2</v>
      </c>
      <c r="AV186" s="493">
        <v>2.117</v>
      </c>
      <c r="AW186" s="493">
        <v>0.44800000000000001</v>
      </c>
      <c r="AX186" s="493">
        <v>4.3999999999999997E-2</v>
      </c>
      <c r="AY186" s="495">
        <v>2.117</v>
      </c>
      <c r="AZ186" s="495">
        <v>0.36599999999999999</v>
      </c>
      <c r="BA186" s="495">
        <v>3.6999999999999998E-2</v>
      </c>
      <c r="BB186" s="495">
        <v>2.117</v>
      </c>
      <c r="BC186" s="495">
        <v>0.182</v>
      </c>
      <c r="BD186" s="495">
        <v>2.1000000000000001E-2</v>
      </c>
      <c r="BE186" s="494">
        <v>2.117</v>
      </c>
      <c r="BF186" s="494">
        <v>0.18099999999999999</v>
      </c>
      <c r="BG186" s="494">
        <v>2.1000000000000001E-2</v>
      </c>
    </row>
    <row r="187" spans="2:59" ht="16.5" customHeight="1" x14ac:dyDescent="0.25">
      <c r="B187" s="205"/>
      <c r="C187" s="232" t="s">
        <v>30</v>
      </c>
      <c r="D187" s="461" t="s">
        <v>1612</v>
      </c>
      <c r="E187" s="233" t="str">
        <f t="shared" si="0"/>
        <v>E10 (l)Camiones (N2, N3)</v>
      </c>
      <c r="F187" s="493" t="s">
        <v>31</v>
      </c>
      <c r="G187" s="493" t="s">
        <v>31</v>
      </c>
      <c r="H187" s="493" t="s">
        <v>31</v>
      </c>
      <c r="I187" s="493" t="s">
        <v>31</v>
      </c>
      <c r="J187" s="493" t="s">
        <v>31</v>
      </c>
      <c r="K187" s="493" t="s">
        <v>31</v>
      </c>
      <c r="L187" s="493" t="s">
        <v>31</v>
      </c>
      <c r="M187" s="493" t="s">
        <v>31</v>
      </c>
      <c r="N187" s="493" t="s">
        <v>31</v>
      </c>
      <c r="O187" s="493" t="s">
        <v>31</v>
      </c>
      <c r="P187" s="493" t="s">
        <v>31</v>
      </c>
      <c r="Q187" s="493" t="s">
        <v>31</v>
      </c>
      <c r="R187" s="493" t="s">
        <v>31</v>
      </c>
      <c r="S187" s="493" t="s">
        <v>31</v>
      </c>
      <c r="T187" s="493" t="s">
        <v>31</v>
      </c>
      <c r="U187" s="493" t="s">
        <v>31</v>
      </c>
      <c r="V187" s="493" t="s">
        <v>31</v>
      </c>
      <c r="W187" s="493" t="s">
        <v>31</v>
      </c>
      <c r="X187" s="493" t="s">
        <v>31</v>
      </c>
      <c r="Y187" s="493" t="s">
        <v>31</v>
      </c>
      <c r="Z187" s="493" t="s">
        <v>31</v>
      </c>
      <c r="AA187" s="493" t="s">
        <v>31</v>
      </c>
      <c r="AB187" s="493" t="s">
        <v>31</v>
      </c>
      <c r="AC187" s="493" t="s">
        <v>31</v>
      </c>
      <c r="AD187" s="493" t="s">
        <v>31</v>
      </c>
      <c r="AE187" s="493" t="s">
        <v>31</v>
      </c>
      <c r="AF187" s="493" t="s">
        <v>31</v>
      </c>
      <c r="AG187" s="493" t="s">
        <v>31</v>
      </c>
      <c r="AH187" s="493" t="s">
        <v>31</v>
      </c>
      <c r="AI187" s="493" t="s">
        <v>31</v>
      </c>
      <c r="AJ187" s="493" t="s">
        <v>31</v>
      </c>
      <c r="AK187" s="493" t="s">
        <v>31</v>
      </c>
      <c r="AL187" s="493" t="s">
        <v>31</v>
      </c>
      <c r="AM187" s="493" t="s">
        <v>31</v>
      </c>
      <c r="AN187" s="493" t="s">
        <v>31</v>
      </c>
      <c r="AO187" s="493" t="s">
        <v>31</v>
      </c>
      <c r="AP187" s="493">
        <v>2.117</v>
      </c>
      <c r="AQ187" s="493">
        <v>0.46899999999999997</v>
      </c>
      <c r="AR187" s="493">
        <v>0.02</v>
      </c>
      <c r="AS187" s="493">
        <v>2.117</v>
      </c>
      <c r="AT187" s="493">
        <v>0.47099999999999997</v>
      </c>
      <c r="AU187" s="493">
        <v>0.02</v>
      </c>
      <c r="AV187" s="493">
        <v>2.117</v>
      </c>
      <c r="AW187" s="493">
        <v>0.47199999999999998</v>
      </c>
      <c r="AX187" s="493">
        <v>0.02</v>
      </c>
      <c r="AY187" s="495">
        <v>2.117</v>
      </c>
      <c r="AZ187" s="495">
        <v>0.47099999999999997</v>
      </c>
      <c r="BA187" s="495">
        <v>0.02</v>
      </c>
      <c r="BB187" s="495">
        <v>2.117</v>
      </c>
      <c r="BC187" s="495">
        <v>0.47199999999999998</v>
      </c>
      <c r="BD187" s="495">
        <v>0.02</v>
      </c>
      <c r="BE187" s="494">
        <v>2.117</v>
      </c>
      <c r="BF187" s="494">
        <v>0.47</v>
      </c>
      <c r="BG187" s="494">
        <v>0.02</v>
      </c>
    </row>
    <row r="188" spans="2:59" ht="16.5" customHeight="1" x14ac:dyDescent="0.25">
      <c r="B188" s="205"/>
      <c r="C188" s="232" t="s">
        <v>30</v>
      </c>
      <c r="D188" s="461" t="s">
        <v>1613</v>
      </c>
      <c r="E188" s="233" t="str">
        <f t="shared" si="0"/>
        <v>E10 (l)Ciclomotores (L1e, L2e)</v>
      </c>
      <c r="F188" s="493" t="s">
        <v>31</v>
      </c>
      <c r="G188" s="493" t="s">
        <v>31</v>
      </c>
      <c r="H188" s="493" t="s">
        <v>31</v>
      </c>
      <c r="I188" s="493" t="s">
        <v>31</v>
      </c>
      <c r="J188" s="493" t="s">
        <v>31</v>
      </c>
      <c r="K188" s="493" t="s">
        <v>31</v>
      </c>
      <c r="L188" s="493" t="s">
        <v>31</v>
      </c>
      <c r="M188" s="493" t="s">
        <v>31</v>
      </c>
      <c r="N188" s="493" t="s">
        <v>31</v>
      </c>
      <c r="O188" s="493" t="s">
        <v>31</v>
      </c>
      <c r="P188" s="493" t="s">
        <v>31</v>
      </c>
      <c r="Q188" s="493" t="s">
        <v>31</v>
      </c>
      <c r="R188" s="493" t="s">
        <v>31</v>
      </c>
      <c r="S188" s="493" t="s">
        <v>31</v>
      </c>
      <c r="T188" s="493" t="s">
        <v>31</v>
      </c>
      <c r="U188" s="493" t="s">
        <v>31</v>
      </c>
      <c r="V188" s="493" t="s">
        <v>31</v>
      </c>
      <c r="W188" s="493" t="s">
        <v>31</v>
      </c>
      <c r="X188" s="493" t="s">
        <v>31</v>
      </c>
      <c r="Y188" s="493" t="s">
        <v>31</v>
      </c>
      <c r="Z188" s="493" t="s">
        <v>31</v>
      </c>
      <c r="AA188" s="493" t="s">
        <v>31</v>
      </c>
      <c r="AB188" s="493" t="s">
        <v>31</v>
      </c>
      <c r="AC188" s="493" t="s">
        <v>31</v>
      </c>
      <c r="AD188" s="493" t="s">
        <v>31</v>
      </c>
      <c r="AE188" s="493" t="s">
        <v>31</v>
      </c>
      <c r="AF188" s="493" t="s">
        <v>31</v>
      </c>
      <c r="AG188" s="493" t="s">
        <v>31</v>
      </c>
      <c r="AH188" s="493" t="s">
        <v>31</v>
      </c>
      <c r="AI188" s="493" t="s">
        <v>31</v>
      </c>
      <c r="AJ188" s="493" t="s">
        <v>31</v>
      </c>
      <c r="AK188" s="493" t="s">
        <v>31</v>
      </c>
      <c r="AL188" s="493" t="s">
        <v>31</v>
      </c>
      <c r="AM188" s="493" t="s">
        <v>31</v>
      </c>
      <c r="AN188" s="493" t="s">
        <v>31</v>
      </c>
      <c r="AO188" s="493" t="s">
        <v>31</v>
      </c>
      <c r="AP188" s="493">
        <v>2.153</v>
      </c>
      <c r="AQ188" s="493">
        <v>0.97699999999999998</v>
      </c>
      <c r="AR188" s="493">
        <v>3.9E-2</v>
      </c>
      <c r="AS188" s="493">
        <v>2.153</v>
      </c>
      <c r="AT188" s="493">
        <v>0.98099999999999998</v>
      </c>
      <c r="AU188" s="493">
        <v>0.04</v>
      </c>
      <c r="AV188" s="493">
        <v>2.153</v>
      </c>
      <c r="AW188" s="493">
        <v>0.98399999999999999</v>
      </c>
      <c r="AX188" s="493">
        <v>0.04</v>
      </c>
      <c r="AY188" s="495">
        <v>2.153</v>
      </c>
      <c r="AZ188" s="495">
        <v>0.98199999999999998</v>
      </c>
      <c r="BA188" s="495">
        <v>0.04</v>
      </c>
      <c r="BB188" s="495">
        <v>2.153</v>
      </c>
      <c r="BC188" s="495">
        <v>0.98399999999999999</v>
      </c>
      <c r="BD188" s="495">
        <v>0.04</v>
      </c>
      <c r="BE188" s="494">
        <v>2.153</v>
      </c>
      <c r="BF188" s="494">
        <v>0.98099999999999998</v>
      </c>
      <c r="BG188" s="494">
        <v>0.04</v>
      </c>
    </row>
    <row r="189" spans="2:59" ht="16.5" customHeight="1" x14ac:dyDescent="0.25">
      <c r="B189" s="205"/>
      <c r="C189" s="232" t="s">
        <v>30</v>
      </c>
      <c r="D189" s="461" t="s">
        <v>1614</v>
      </c>
      <c r="E189" s="233" t="str">
        <f t="shared" si="0"/>
        <v>E10 (l)Motocicletas (L3e, L4e, L5e, L6e, L7e)</v>
      </c>
      <c r="F189" s="493" t="s">
        <v>31</v>
      </c>
      <c r="G189" s="493" t="s">
        <v>31</v>
      </c>
      <c r="H189" s="493" t="s">
        <v>31</v>
      </c>
      <c r="I189" s="493" t="s">
        <v>31</v>
      </c>
      <c r="J189" s="493" t="s">
        <v>31</v>
      </c>
      <c r="K189" s="493" t="s">
        <v>31</v>
      </c>
      <c r="L189" s="493" t="s">
        <v>31</v>
      </c>
      <c r="M189" s="493" t="s">
        <v>31</v>
      </c>
      <c r="N189" s="493" t="s">
        <v>31</v>
      </c>
      <c r="O189" s="493" t="s">
        <v>31</v>
      </c>
      <c r="P189" s="493" t="s">
        <v>31</v>
      </c>
      <c r="Q189" s="493" t="s">
        <v>31</v>
      </c>
      <c r="R189" s="493" t="s">
        <v>31</v>
      </c>
      <c r="S189" s="493" t="s">
        <v>31</v>
      </c>
      <c r="T189" s="493" t="s">
        <v>31</v>
      </c>
      <c r="U189" s="493" t="s">
        <v>31</v>
      </c>
      <c r="V189" s="493" t="s">
        <v>31</v>
      </c>
      <c r="W189" s="493" t="s">
        <v>31</v>
      </c>
      <c r="X189" s="493" t="s">
        <v>31</v>
      </c>
      <c r="Y189" s="493" t="s">
        <v>31</v>
      </c>
      <c r="Z189" s="493" t="s">
        <v>31</v>
      </c>
      <c r="AA189" s="493" t="s">
        <v>31</v>
      </c>
      <c r="AB189" s="493" t="s">
        <v>31</v>
      </c>
      <c r="AC189" s="493" t="s">
        <v>31</v>
      </c>
      <c r="AD189" s="493" t="s">
        <v>31</v>
      </c>
      <c r="AE189" s="493" t="s">
        <v>31</v>
      </c>
      <c r="AF189" s="493" t="s">
        <v>31</v>
      </c>
      <c r="AG189" s="493" t="s">
        <v>31</v>
      </c>
      <c r="AH189" s="493" t="s">
        <v>31</v>
      </c>
      <c r="AI189" s="493" t="s">
        <v>31</v>
      </c>
      <c r="AJ189" s="493" t="s">
        <v>31</v>
      </c>
      <c r="AK189" s="493" t="s">
        <v>31</v>
      </c>
      <c r="AL189" s="493" t="s">
        <v>31</v>
      </c>
      <c r="AM189" s="493" t="s">
        <v>31</v>
      </c>
      <c r="AN189" s="493" t="s">
        <v>31</v>
      </c>
      <c r="AO189" s="493" t="s">
        <v>31</v>
      </c>
      <c r="AP189" s="493">
        <v>2.153</v>
      </c>
      <c r="AQ189" s="493">
        <v>2.226</v>
      </c>
      <c r="AR189" s="493">
        <v>4.3999999999999997E-2</v>
      </c>
      <c r="AS189" s="493">
        <v>2.153</v>
      </c>
      <c r="AT189" s="493">
        <v>2.181</v>
      </c>
      <c r="AU189" s="493">
        <v>4.3999999999999997E-2</v>
      </c>
      <c r="AV189" s="493">
        <v>2.153</v>
      </c>
      <c r="AW189" s="493">
        <v>2.1349999999999998</v>
      </c>
      <c r="AX189" s="493">
        <v>4.4999999999999998E-2</v>
      </c>
      <c r="AY189" s="495">
        <v>2.153</v>
      </c>
      <c r="AZ189" s="495">
        <v>2.0289999999999999</v>
      </c>
      <c r="BA189" s="495">
        <v>4.5999999999999999E-2</v>
      </c>
      <c r="BB189" s="495">
        <v>2.153</v>
      </c>
      <c r="BC189" s="495">
        <v>1.9390000000000001</v>
      </c>
      <c r="BD189" s="495">
        <v>4.7E-2</v>
      </c>
      <c r="BE189" s="494">
        <v>2.153</v>
      </c>
      <c r="BF189" s="494">
        <v>1.911</v>
      </c>
      <c r="BG189" s="494">
        <v>4.7E-2</v>
      </c>
    </row>
    <row r="190" spans="2:59" ht="16.5" customHeight="1" x14ac:dyDescent="0.25">
      <c r="B190" s="205"/>
      <c r="C190" s="232" t="s">
        <v>825</v>
      </c>
      <c r="D190" s="461" t="s">
        <v>821</v>
      </c>
      <c r="E190" s="233" t="str">
        <f t="shared" si="0"/>
        <v>E85 (l)Turismos (M1)</v>
      </c>
      <c r="F190" s="493" t="s">
        <v>31</v>
      </c>
      <c r="G190" s="493" t="s">
        <v>31</v>
      </c>
      <c r="H190" s="493" t="s">
        <v>31</v>
      </c>
      <c r="I190" s="493" t="s">
        <v>31</v>
      </c>
      <c r="J190" s="493" t="s">
        <v>31</v>
      </c>
      <c r="K190" s="493" t="s">
        <v>31</v>
      </c>
      <c r="L190" s="493" t="s">
        <v>31</v>
      </c>
      <c r="M190" s="493" t="s">
        <v>31</v>
      </c>
      <c r="N190" s="493" t="s">
        <v>31</v>
      </c>
      <c r="O190" s="493" t="s">
        <v>31</v>
      </c>
      <c r="P190" s="493" t="s">
        <v>31</v>
      </c>
      <c r="Q190" s="493" t="s">
        <v>31</v>
      </c>
      <c r="R190" s="493" t="s">
        <v>31</v>
      </c>
      <c r="S190" s="493" t="s">
        <v>31</v>
      </c>
      <c r="T190" s="493" t="s">
        <v>31</v>
      </c>
      <c r="U190" s="493" t="s">
        <v>31</v>
      </c>
      <c r="V190" s="493" t="s">
        <v>31</v>
      </c>
      <c r="W190" s="493" t="s">
        <v>31</v>
      </c>
      <c r="X190" s="493" t="s">
        <v>31</v>
      </c>
      <c r="Y190" s="493" t="s">
        <v>31</v>
      </c>
      <c r="Z190" s="493" t="s">
        <v>31</v>
      </c>
      <c r="AA190" s="493" t="s">
        <v>31</v>
      </c>
      <c r="AB190" s="493" t="s">
        <v>31</v>
      </c>
      <c r="AC190" s="493" t="s">
        <v>31</v>
      </c>
      <c r="AD190" s="493" t="s">
        <v>31</v>
      </c>
      <c r="AE190" s="493" t="s">
        <v>31</v>
      </c>
      <c r="AF190" s="493" t="s">
        <v>31</v>
      </c>
      <c r="AG190" s="493" t="s">
        <v>31</v>
      </c>
      <c r="AH190" s="493" t="s">
        <v>31</v>
      </c>
      <c r="AI190" s="493" t="s">
        <v>31</v>
      </c>
      <c r="AJ190" s="493" t="s">
        <v>31</v>
      </c>
      <c r="AK190" s="493" t="s">
        <v>31</v>
      </c>
      <c r="AL190" s="493" t="s">
        <v>31</v>
      </c>
      <c r="AM190" s="493" t="s">
        <v>31</v>
      </c>
      <c r="AN190" s="493" t="s">
        <v>31</v>
      </c>
      <c r="AO190" s="493" t="s">
        <v>31</v>
      </c>
      <c r="AP190" s="493">
        <v>0.35899999999999999</v>
      </c>
      <c r="AQ190" s="493">
        <v>0.23799999999999999</v>
      </c>
      <c r="AR190" s="493">
        <v>2.5999999999999999E-2</v>
      </c>
      <c r="AS190" s="493">
        <v>0.35899999999999999</v>
      </c>
      <c r="AT190" s="493">
        <v>0.23200000000000001</v>
      </c>
      <c r="AU190" s="493">
        <v>2.4E-2</v>
      </c>
      <c r="AV190" s="493">
        <v>0.35899999999999999</v>
      </c>
      <c r="AW190" s="493">
        <v>0.22800000000000001</v>
      </c>
      <c r="AX190" s="493">
        <v>2.3E-2</v>
      </c>
      <c r="AY190" s="495">
        <v>0.35899999999999999</v>
      </c>
      <c r="AZ190" s="495">
        <v>0.22700000000000001</v>
      </c>
      <c r="BA190" s="495">
        <v>2.1999999999999999E-2</v>
      </c>
      <c r="BB190" s="495">
        <v>0.35899999999999999</v>
      </c>
      <c r="BC190" s="495">
        <v>0.22500000000000001</v>
      </c>
      <c r="BD190" s="495">
        <v>2.1000000000000001E-2</v>
      </c>
      <c r="BE190" s="494">
        <v>0.35899999999999999</v>
      </c>
      <c r="BF190" s="494">
        <v>0.22600000000000001</v>
      </c>
      <c r="BG190" s="494">
        <v>2.1999999999999999E-2</v>
      </c>
    </row>
    <row r="191" spans="2:59" ht="16.5" customHeight="1" x14ac:dyDescent="0.25">
      <c r="B191" s="205"/>
      <c r="C191" s="232" t="s">
        <v>16</v>
      </c>
      <c r="D191" s="461" t="s">
        <v>822</v>
      </c>
      <c r="E191" s="233" t="str">
        <f t="shared" si="0"/>
        <v>E85 (l)Furgonetas y furgones (N1)</v>
      </c>
      <c r="F191" s="493" t="s">
        <v>31</v>
      </c>
      <c r="G191" s="493" t="s">
        <v>31</v>
      </c>
      <c r="H191" s="493" t="s">
        <v>31</v>
      </c>
      <c r="I191" s="493" t="s">
        <v>31</v>
      </c>
      <c r="J191" s="493" t="s">
        <v>31</v>
      </c>
      <c r="K191" s="493" t="s">
        <v>31</v>
      </c>
      <c r="L191" s="493" t="s">
        <v>31</v>
      </c>
      <c r="M191" s="493" t="s">
        <v>31</v>
      </c>
      <c r="N191" s="493" t="s">
        <v>31</v>
      </c>
      <c r="O191" s="493" t="s">
        <v>31</v>
      </c>
      <c r="P191" s="493" t="s">
        <v>31</v>
      </c>
      <c r="Q191" s="493" t="s">
        <v>31</v>
      </c>
      <c r="R191" s="493" t="s">
        <v>31</v>
      </c>
      <c r="S191" s="493" t="s">
        <v>31</v>
      </c>
      <c r="T191" s="493" t="s">
        <v>31</v>
      </c>
      <c r="U191" s="493" t="s">
        <v>31</v>
      </c>
      <c r="V191" s="493" t="s">
        <v>31</v>
      </c>
      <c r="W191" s="493" t="s">
        <v>31</v>
      </c>
      <c r="X191" s="493" t="s">
        <v>31</v>
      </c>
      <c r="Y191" s="493" t="s">
        <v>31</v>
      </c>
      <c r="Z191" s="493" t="s">
        <v>31</v>
      </c>
      <c r="AA191" s="493" t="s">
        <v>31</v>
      </c>
      <c r="AB191" s="493" t="s">
        <v>31</v>
      </c>
      <c r="AC191" s="493" t="s">
        <v>31</v>
      </c>
      <c r="AD191" s="493" t="s">
        <v>31</v>
      </c>
      <c r="AE191" s="493" t="s">
        <v>31</v>
      </c>
      <c r="AF191" s="493" t="s">
        <v>31</v>
      </c>
      <c r="AG191" s="493" t="s">
        <v>31</v>
      </c>
      <c r="AH191" s="493" t="s">
        <v>31</v>
      </c>
      <c r="AI191" s="493" t="s">
        <v>31</v>
      </c>
      <c r="AJ191" s="493" t="s">
        <v>31</v>
      </c>
      <c r="AK191" s="493" t="s">
        <v>31</v>
      </c>
      <c r="AL191" s="493" t="s">
        <v>31</v>
      </c>
      <c r="AM191" s="493" t="s">
        <v>31</v>
      </c>
      <c r="AN191" s="493" t="s">
        <v>31</v>
      </c>
      <c r="AO191" s="493" t="s">
        <v>31</v>
      </c>
      <c r="AP191" s="493">
        <v>0.35699999999999998</v>
      </c>
      <c r="AQ191" s="493">
        <v>0.60799999999999998</v>
      </c>
      <c r="AR191" s="493">
        <v>5.8000000000000003E-2</v>
      </c>
      <c r="AS191" s="493">
        <v>0.35699999999999998</v>
      </c>
      <c r="AT191" s="493">
        <v>0.54900000000000004</v>
      </c>
      <c r="AU191" s="493">
        <v>5.2999999999999999E-2</v>
      </c>
      <c r="AV191" s="493">
        <v>0.35699999999999998</v>
      </c>
      <c r="AW191" s="493">
        <v>0.44800000000000001</v>
      </c>
      <c r="AX191" s="493">
        <v>4.3999999999999997E-2</v>
      </c>
      <c r="AY191" s="495">
        <v>0.35699999999999998</v>
      </c>
      <c r="AZ191" s="495">
        <v>0.36599999999999999</v>
      </c>
      <c r="BA191" s="495">
        <v>3.6999999999999998E-2</v>
      </c>
      <c r="BB191" s="495">
        <v>0.35699999999999998</v>
      </c>
      <c r="BC191" s="495">
        <v>0.182</v>
      </c>
      <c r="BD191" s="495">
        <v>2.1000000000000001E-2</v>
      </c>
      <c r="BE191" s="494">
        <v>0.35699999999999998</v>
      </c>
      <c r="BF191" s="494">
        <v>0.18099999999999999</v>
      </c>
      <c r="BG191" s="494">
        <v>2.1000000000000001E-2</v>
      </c>
    </row>
    <row r="192" spans="2:59" ht="16.5" customHeight="1" x14ac:dyDescent="0.25">
      <c r="B192" s="205"/>
      <c r="C192" s="232" t="s">
        <v>16</v>
      </c>
      <c r="D192" s="461" t="s">
        <v>1612</v>
      </c>
      <c r="E192" s="233" t="str">
        <f t="shared" si="0"/>
        <v>E85 (l)Camiones (N2, N3)</v>
      </c>
      <c r="F192" s="493" t="s">
        <v>31</v>
      </c>
      <c r="G192" s="493" t="s">
        <v>31</v>
      </c>
      <c r="H192" s="493" t="s">
        <v>31</v>
      </c>
      <c r="I192" s="493" t="s">
        <v>31</v>
      </c>
      <c r="J192" s="493" t="s">
        <v>31</v>
      </c>
      <c r="K192" s="493" t="s">
        <v>31</v>
      </c>
      <c r="L192" s="493" t="s">
        <v>31</v>
      </c>
      <c r="M192" s="493" t="s">
        <v>31</v>
      </c>
      <c r="N192" s="493" t="s">
        <v>31</v>
      </c>
      <c r="O192" s="493" t="s">
        <v>31</v>
      </c>
      <c r="P192" s="493" t="s">
        <v>31</v>
      </c>
      <c r="Q192" s="493" t="s">
        <v>31</v>
      </c>
      <c r="R192" s="493" t="s">
        <v>31</v>
      </c>
      <c r="S192" s="493" t="s">
        <v>31</v>
      </c>
      <c r="T192" s="493" t="s">
        <v>31</v>
      </c>
      <c r="U192" s="493" t="s">
        <v>31</v>
      </c>
      <c r="V192" s="493" t="s">
        <v>31</v>
      </c>
      <c r="W192" s="493" t="s">
        <v>31</v>
      </c>
      <c r="X192" s="493" t="s">
        <v>31</v>
      </c>
      <c r="Y192" s="493" t="s">
        <v>31</v>
      </c>
      <c r="Z192" s="493" t="s">
        <v>31</v>
      </c>
      <c r="AA192" s="493" t="s">
        <v>31</v>
      </c>
      <c r="AB192" s="493" t="s">
        <v>31</v>
      </c>
      <c r="AC192" s="493" t="s">
        <v>31</v>
      </c>
      <c r="AD192" s="493" t="s">
        <v>31</v>
      </c>
      <c r="AE192" s="493" t="s">
        <v>31</v>
      </c>
      <c r="AF192" s="493" t="s">
        <v>31</v>
      </c>
      <c r="AG192" s="493" t="s">
        <v>31</v>
      </c>
      <c r="AH192" s="493" t="s">
        <v>31</v>
      </c>
      <c r="AI192" s="493" t="s">
        <v>31</v>
      </c>
      <c r="AJ192" s="493" t="s">
        <v>31</v>
      </c>
      <c r="AK192" s="493" t="s">
        <v>31</v>
      </c>
      <c r="AL192" s="493" t="s">
        <v>31</v>
      </c>
      <c r="AM192" s="493" t="s">
        <v>31</v>
      </c>
      <c r="AN192" s="493" t="s">
        <v>31</v>
      </c>
      <c r="AO192" s="493" t="s">
        <v>31</v>
      </c>
      <c r="AP192" s="493">
        <v>0.35699999999999998</v>
      </c>
      <c r="AQ192" s="493">
        <v>0.46899999999999997</v>
      </c>
      <c r="AR192" s="493">
        <v>0.02</v>
      </c>
      <c r="AS192" s="493">
        <v>0.35699999999999998</v>
      </c>
      <c r="AT192" s="493">
        <v>0.47099999999999997</v>
      </c>
      <c r="AU192" s="493">
        <v>0.02</v>
      </c>
      <c r="AV192" s="493">
        <v>0.35699999999999998</v>
      </c>
      <c r="AW192" s="493">
        <v>0.47199999999999998</v>
      </c>
      <c r="AX192" s="493">
        <v>0.02</v>
      </c>
      <c r="AY192" s="495">
        <v>0.35699999999999998</v>
      </c>
      <c r="AZ192" s="495">
        <v>0.47099999999999997</v>
      </c>
      <c r="BA192" s="495">
        <v>0.02</v>
      </c>
      <c r="BB192" s="495">
        <v>0.35699999999999998</v>
      </c>
      <c r="BC192" s="495">
        <v>0.47199999999999998</v>
      </c>
      <c r="BD192" s="495">
        <v>0.02</v>
      </c>
      <c r="BE192" s="494">
        <v>0.35699999999999998</v>
      </c>
      <c r="BF192" s="494">
        <v>0.47</v>
      </c>
      <c r="BG192" s="494">
        <v>0.02</v>
      </c>
    </row>
    <row r="193" spans="2:59" ht="16.5" customHeight="1" x14ac:dyDescent="0.25">
      <c r="B193" s="205"/>
      <c r="C193" s="232" t="s">
        <v>16</v>
      </c>
      <c r="D193" s="461" t="s">
        <v>1613</v>
      </c>
      <c r="E193" s="233" t="str">
        <f t="shared" si="0"/>
        <v>E85 (l)Ciclomotores (L1e, L2e)</v>
      </c>
      <c r="F193" s="493" t="s">
        <v>31</v>
      </c>
      <c r="G193" s="493" t="s">
        <v>31</v>
      </c>
      <c r="H193" s="493" t="s">
        <v>31</v>
      </c>
      <c r="I193" s="493" t="s">
        <v>31</v>
      </c>
      <c r="J193" s="493" t="s">
        <v>31</v>
      </c>
      <c r="K193" s="493" t="s">
        <v>31</v>
      </c>
      <c r="L193" s="493" t="s">
        <v>31</v>
      </c>
      <c r="M193" s="493" t="s">
        <v>31</v>
      </c>
      <c r="N193" s="493" t="s">
        <v>31</v>
      </c>
      <c r="O193" s="493" t="s">
        <v>31</v>
      </c>
      <c r="P193" s="493" t="s">
        <v>31</v>
      </c>
      <c r="Q193" s="493" t="s">
        <v>31</v>
      </c>
      <c r="R193" s="493" t="s">
        <v>31</v>
      </c>
      <c r="S193" s="493" t="s">
        <v>31</v>
      </c>
      <c r="T193" s="493" t="s">
        <v>31</v>
      </c>
      <c r="U193" s="493" t="s">
        <v>31</v>
      </c>
      <c r="V193" s="493" t="s">
        <v>31</v>
      </c>
      <c r="W193" s="493" t="s">
        <v>31</v>
      </c>
      <c r="X193" s="493" t="s">
        <v>31</v>
      </c>
      <c r="Y193" s="493" t="s">
        <v>31</v>
      </c>
      <c r="Z193" s="493" t="s">
        <v>31</v>
      </c>
      <c r="AA193" s="493" t="s">
        <v>31</v>
      </c>
      <c r="AB193" s="493" t="s">
        <v>31</v>
      </c>
      <c r="AC193" s="493" t="s">
        <v>31</v>
      </c>
      <c r="AD193" s="493" t="s">
        <v>31</v>
      </c>
      <c r="AE193" s="493" t="s">
        <v>31</v>
      </c>
      <c r="AF193" s="493" t="s">
        <v>31</v>
      </c>
      <c r="AG193" s="493" t="s">
        <v>31</v>
      </c>
      <c r="AH193" s="493" t="s">
        <v>31</v>
      </c>
      <c r="AI193" s="493" t="s">
        <v>31</v>
      </c>
      <c r="AJ193" s="493" t="s">
        <v>31</v>
      </c>
      <c r="AK193" s="493" t="s">
        <v>31</v>
      </c>
      <c r="AL193" s="493" t="s">
        <v>31</v>
      </c>
      <c r="AM193" s="493" t="s">
        <v>31</v>
      </c>
      <c r="AN193" s="493" t="s">
        <v>31</v>
      </c>
      <c r="AO193" s="493" t="s">
        <v>31</v>
      </c>
      <c r="AP193" s="493">
        <v>0.39200000000000002</v>
      </c>
      <c r="AQ193" s="493">
        <v>0.97699999999999998</v>
      </c>
      <c r="AR193" s="493">
        <v>3.9E-2</v>
      </c>
      <c r="AS193" s="493">
        <v>0.39200000000000002</v>
      </c>
      <c r="AT193" s="493">
        <v>0.98099999999999998</v>
      </c>
      <c r="AU193" s="493">
        <v>0.04</v>
      </c>
      <c r="AV193" s="493">
        <v>0.39200000000000002</v>
      </c>
      <c r="AW193" s="493">
        <v>0.98399999999999999</v>
      </c>
      <c r="AX193" s="493">
        <v>0.04</v>
      </c>
      <c r="AY193" s="495">
        <v>0.39200000000000002</v>
      </c>
      <c r="AZ193" s="495">
        <v>0.98199999999999998</v>
      </c>
      <c r="BA193" s="495">
        <v>0.04</v>
      </c>
      <c r="BB193" s="495">
        <v>0.39200000000000002</v>
      </c>
      <c r="BC193" s="495">
        <v>0.98399999999999999</v>
      </c>
      <c r="BD193" s="495">
        <v>0.04</v>
      </c>
      <c r="BE193" s="494">
        <v>0.39200000000000002</v>
      </c>
      <c r="BF193" s="494">
        <v>0.98099999999999998</v>
      </c>
      <c r="BG193" s="494">
        <v>0.04</v>
      </c>
    </row>
    <row r="194" spans="2:59" ht="16.5" customHeight="1" x14ac:dyDescent="0.25">
      <c r="B194" s="205"/>
      <c r="C194" s="232" t="s">
        <v>16</v>
      </c>
      <c r="D194" s="461" t="s">
        <v>1614</v>
      </c>
      <c r="E194" s="233" t="str">
        <f t="shared" si="0"/>
        <v>E85 (l)Motocicletas (L3e, L4e, L5e, L6e, L7e)</v>
      </c>
      <c r="F194" s="493" t="s">
        <v>31</v>
      </c>
      <c r="G194" s="493" t="s">
        <v>31</v>
      </c>
      <c r="H194" s="493" t="s">
        <v>31</v>
      </c>
      <c r="I194" s="493" t="s">
        <v>31</v>
      </c>
      <c r="J194" s="493" t="s">
        <v>31</v>
      </c>
      <c r="K194" s="493" t="s">
        <v>31</v>
      </c>
      <c r="L194" s="493" t="s">
        <v>31</v>
      </c>
      <c r="M194" s="493" t="s">
        <v>31</v>
      </c>
      <c r="N194" s="493" t="s">
        <v>31</v>
      </c>
      <c r="O194" s="493" t="s">
        <v>31</v>
      </c>
      <c r="P194" s="493" t="s">
        <v>31</v>
      </c>
      <c r="Q194" s="493" t="s">
        <v>31</v>
      </c>
      <c r="R194" s="493" t="s">
        <v>31</v>
      </c>
      <c r="S194" s="493" t="s">
        <v>31</v>
      </c>
      <c r="T194" s="493" t="s">
        <v>31</v>
      </c>
      <c r="U194" s="493" t="s">
        <v>31</v>
      </c>
      <c r="V194" s="493" t="s">
        <v>31</v>
      </c>
      <c r="W194" s="493" t="s">
        <v>31</v>
      </c>
      <c r="X194" s="493" t="s">
        <v>31</v>
      </c>
      <c r="Y194" s="493" t="s">
        <v>31</v>
      </c>
      <c r="Z194" s="493" t="s">
        <v>31</v>
      </c>
      <c r="AA194" s="493" t="s">
        <v>31</v>
      </c>
      <c r="AB194" s="493" t="s">
        <v>31</v>
      </c>
      <c r="AC194" s="493" t="s">
        <v>31</v>
      </c>
      <c r="AD194" s="493" t="s">
        <v>31</v>
      </c>
      <c r="AE194" s="493" t="s">
        <v>31</v>
      </c>
      <c r="AF194" s="493" t="s">
        <v>31</v>
      </c>
      <c r="AG194" s="493" t="s">
        <v>31</v>
      </c>
      <c r="AH194" s="493" t="s">
        <v>31</v>
      </c>
      <c r="AI194" s="493" t="s">
        <v>31</v>
      </c>
      <c r="AJ194" s="493" t="s">
        <v>31</v>
      </c>
      <c r="AK194" s="493" t="s">
        <v>31</v>
      </c>
      <c r="AL194" s="493" t="s">
        <v>31</v>
      </c>
      <c r="AM194" s="493" t="s">
        <v>31</v>
      </c>
      <c r="AN194" s="493" t="s">
        <v>31</v>
      </c>
      <c r="AO194" s="493" t="s">
        <v>31</v>
      </c>
      <c r="AP194" s="493">
        <v>0.39200000000000002</v>
      </c>
      <c r="AQ194" s="493">
        <v>2.226</v>
      </c>
      <c r="AR194" s="493">
        <v>4.3999999999999997E-2</v>
      </c>
      <c r="AS194" s="493">
        <v>0.39200000000000002</v>
      </c>
      <c r="AT194" s="493">
        <v>2.181</v>
      </c>
      <c r="AU194" s="493">
        <v>4.3999999999999997E-2</v>
      </c>
      <c r="AV194" s="493">
        <v>0.39200000000000002</v>
      </c>
      <c r="AW194" s="493">
        <v>2.1349999999999998</v>
      </c>
      <c r="AX194" s="493">
        <v>4.4999999999999998E-2</v>
      </c>
      <c r="AY194" s="495">
        <v>0.39200000000000002</v>
      </c>
      <c r="AZ194" s="495">
        <v>2.0289999999999999</v>
      </c>
      <c r="BA194" s="495">
        <v>4.5999999999999999E-2</v>
      </c>
      <c r="BB194" s="495">
        <v>0.39200000000000002</v>
      </c>
      <c r="BC194" s="495">
        <v>1.9390000000000001</v>
      </c>
      <c r="BD194" s="495">
        <v>4.7E-2</v>
      </c>
      <c r="BE194" s="494">
        <v>0.39200000000000002</v>
      </c>
      <c r="BF194" s="494">
        <v>1.911</v>
      </c>
      <c r="BG194" s="494">
        <v>4.7E-2</v>
      </c>
    </row>
    <row r="195" spans="2:59" ht="16.5" customHeight="1" x14ac:dyDescent="0.25">
      <c r="B195" s="205"/>
      <c r="C195" s="232" t="s">
        <v>826</v>
      </c>
      <c r="D195" s="461" t="s">
        <v>821</v>
      </c>
      <c r="E195" s="233" t="str">
        <f t="shared" si="0"/>
        <v>E100 (l)Turismos (M1)</v>
      </c>
      <c r="F195" s="493" t="s">
        <v>31</v>
      </c>
      <c r="G195" s="493" t="s">
        <v>31</v>
      </c>
      <c r="H195" s="493" t="s">
        <v>31</v>
      </c>
      <c r="I195" s="493" t="s">
        <v>31</v>
      </c>
      <c r="J195" s="493" t="s">
        <v>31</v>
      </c>
      <c r="K195" s="493" t="s">
        <v>31</v>
      </c>
      <c r="L195" s="493" t="s">
        <v>31</v>
      </c>
      <c r="M195" s="493" t="s">
        <v>31</v>
      </c>
      <c r="N195" s="493" t="s">
        <v>31</v>
      </c>
      <c r="O195" s="493" t="s">
        <v>31</v>
      </c>
      <c r="P195" s="493" t="s">
        <v>31</v>
      </c>
      <c r="Q195" s="493" t="s">
        <v>31</v>
      </c>
      <c r="R195" s="493" t="s">
        <v>31</v>
      </c>
      <c r="S195" s="493" t="s">
        <v>31</v>
      </c>
      <c r="T195" s="493" t="s">
        <v>31</v>
      </c>
      <c r="U195" s="493" t="s">
        <v>31</v>
      </c>
      <c r="V195" s="493" t="s">
        <v>31</v>
      </c>
      <c r="W195" s="493" t="s">
        <v>31</v>
      </c>
      <c r="X195" s="493" t="s">
        <v>31</v>
      </c>
      <c r="Y195" s="493" t="s">
        <v>31</v>
      </c>
      <c r="Z195" s="493" t="s">
        <v>31</v>
      </c>
      <c r="AA195" s="493" t="s">
        <v>31</v>
      </c>
      <c r="AB195" s="493" t="s">
        <v>31</v>
      </c>
      <c r="AC195" s="493" t="s">
        <v>31</v>
      </c>
      <c r="AD195" s="493" t="s">
        <v>31</v>
      </c>
      <c r="AE195" s="493" t="s">
        <v>31</v>
      </c>
      <c r="AF195" s="493" t="s">
        <v>31</v>
      </c>
      <c r="AG195" s="493" t="s">
        <v>31</v>
      </c>
      <c r="AH195" s="493" t="s">
        <v>31</v>
      </c>
      <c r="AI195" s="493" t="s">
        <v>31</v>
      </c>
      <c r="AJ195" s="493" t="s">
        <v>31</v>
      </c>
      <c r="AK195" s="493" t="s">
        <v>31</v>
      </c>
      <c r="AL195" s="493" t="s">
        <v>31</v>
      </c>
      <c r="AM195" s="493" t="s">
        <v>31</v>
      </c>
      <c r="AN195" s="493" t="s">
        <v>31</v>
      </c>
      <c r="AO195" s="493" t="s">
        <v>31</v>
      </c>
      <c r="AP195" s="493">
        <v>7.0000000000000001E-3</v>
      </c>
      <c r="AQ195" s="493">
        <v>0.23799999999999999</v>
      </c>
      <c r="AR195" s="493">
        <v>2.5999999999999999E-2</v>
      </c>
      <c r="AS195" s="493">
        <v>7.0000000000000001E-3</v>
      </c>
      <c r="AT195" s="493">
        <v>0.23200000000000001</v>
      </c>
      <c r="AU195" s="493">
        <v>2.4E-2</v>
      </c>
      <c r="AV195" s="493">
        <v>7.0000000000000001E-3</v>
      </c>
      <c r="AW195" s="493">
        <v>0.22800000000000001</v>
      </c>
      <c r="AX195" s="493">
        <v>2.3E-2</v>
      </c>
      <c r="AY195" s="495">
        <v>7.0000000000000001E-3</v>
      </c>
      <c r="AZ195" s="495">
        <v>0.22700000000000001</v>
      </c>
      <c r="BA195" s="495">
        <v>2.1999999999999999E-2</v>
      </c>
      <c r="BB195" s="495">
        <v>7.0000000000000001E-3</v>
      </c>
      <c r="BC195" s="495">
        <v>0.22500000000000001</v>
      </c>
      <c r="BD195" s="495">
        <v>2.1000000000000001E-2</v>
      </c>
      <c r="BE195" s="494">
        <v>7.0000000000000001E-3</v>
      </c>
      <c r="BF195" s="494">
        <v>0.22600000000000001</v>
      </c>
      <c r="BG195" s="494">
        <v>2.1999999999999999E-2</v>
      </c>
    </row>
    <row r="196" spans="2:59" ht="16.5" customHeight="1" x14ac:dyDescent="0.25">
      <c r="B196" s="205"/>
      <c r="C196" s="232" t="s">
        <v>20</v>
      </c>
      <c r="D196" s="461" t="s">
        <v>822</v>
      </c>
      <c r="E196" s="233" t="str">
        <f t="shared" si="0"/>
        <v>E100 (l)Furgonetas y furgones (N1)</v>
      </c>
      <c r="F196" s="493" t="s">
        <v>31</v>
      </c>
      <c r="G196" s="493" t="s">
        <v>31</v>
      </c>
      <c r="H196" s="493" t="s">
        <v>31</v>
      </c>
      <c r="I196" s="493" t="s">
        <v>31</v>
      </c>
      <c r="J196" s="493" t="s">
        <v>31</v>
      </c>
      <c r="K196" s="493" t="s">
        <v>31</v>
      </c>
      <c r="L196" s="493" t="s">
        <v>31</v>
      </c>
      <c r="M196" s="493" t="s">
        <v>31</v>
      </c>
      <c r="N196" s="493" t="s">
        <v>31</v>
      </c>
      <c r="O196" s="493" t="s">
        <v>31</v>
      </c>
      <c r="P196" s="493" t="s">
        <v>31</v>
      </c>
      <c r="Q196" s="493" t="s">
        <v>31</v>
      </c>
      <c r="R196" s="493" t="s">
        <v>31</v>
      </c>
      <c r="S196" s="493" t="s">
        <v>31</v>
      </c>
      <c r="T196" s="493" t="s">
        <v>31</v>
      </c>
      <c r="U196" s="493" t="s">
        <v>31</v>
      </c>
      <c r="V196" s="493" t="s">
        <v>31</v>
      </c>
      <c r="W196" s="493" t="s">
        <v>31</v>
      </c>
      <c r="X196" s="493" t="s">
        <v>31</v>
      </c>
      <c r="Y196" s="493" t="s">
        <v>31</v>
      </c>
      <c r="Z196" s="493" t="s">
        <v>31</v>
      </c>
      <c r="AA196" s="493" t="s">
        <v>31</v>
      </c>
      <c r="AB196" s="493" t="s">
        <v>31</v>
      </c>
      <c r="AC196" s="493" t="s">
        <v>31</v>
      </c>
      <c r="AD196" s="493" t="s">
        <v>31</v>
      </c>
      <c r="AE196" s="493" t="s">
        <v>31</v>
      </c>
      <c r="AF196" s="493" t="s">
        <v>31</v>
      </c>
      <c r="AG196" s="493" t="s">
        <v>31</v>
      </c>
      <c r="AH196" s="493" t="s">
        <v>31</v>
      </c>
      <c r="AI196" s="493" t="s">
        <v>31</v>
      </c>
      <c r="AJ196" s="493" t="s">
        <v>31</v>
      </c>
      <c r="AK196" s="493" t="s">
        <v>31</v>
      </c>
      <c r="AL196" s="493" t="s">
        <v>31</v>
      </c>
      <c r="AM196" s="493" t="s">
        <v>31</v>
      </c>
      <c r="AN196" s="493" t="s">
        <v>31</v>
      </c>
      <c r="AO196" s="493" t="s">
        <v>31</v>
      </c>
      <c r="AP196" s="493">
        <v>5.0000000000000001E-3</v>
      </c>
      <c r="AQ196" s="493">
        <v>0.60799999999999998</v>
      </c>
      <c r="AR196" s="493">
        <v>5.8000000000000003E-2</v>
      </c>
      <c r="AS196" s="493">
        <v>5.0000000000000001E-3</v>
      </c>
      <c r="AT196" s="493">
        <v>0.54900000000000004</v>
      </c>
      <c r="AU196" s="493">
        <v>5.2999999999999999E-2</v>
      </c>
      <c r="AV196" s="493">
        <v>5.0000000000000001E-3</v>
      </c>
      <c r="AW196" s="493">
        <v>0.44800000000000001</v>
      </c>
      <c r="AX196" s="493">
        <v>4.3999999999999997E-2</v>
      </c>
      <c r="AY196" s="495">
        <v>5.0000000000000001E-3</v>
      </c>
      <c r="AZ196" s="495">
        <v>0.36599999999999999</v>
      </c>
      <c r="BA196" s="495">
        <v>3.6999999999999998E-2</v>
      </c>
      <c r="BB196" s="495">
        <v>5.0000000000000001E-3</v>
      </c>
      <c r="BC196" s="495">
        <v>0.182</v>
      </c>
      <c r="BD196" s="495">
        <v>2.1000000000000001E-2</v>
      </c>
      <c r="BE196" s="494">
        <v>5.0000000000000001E-3</v>
      </c>
      <c r="BF196" s="494">
        <v>0.18099999999999999</v>
      </c>
      <c r="BG196" s="494">
        <v>2.1000000000000001E-2</v>
      </c>
    </row>
    <row r="197" spans="2:59" ht="16.5" customHeight="1" x14ac:dyDescent="0.25">
      <c r="B197" s="205"/>
      <c r="C197" s="232" t="s">
        <v>20</v>
      </c>
      <c r="D197" s="461" t="s">
        <v>1612</v>
      </c>
      <c r="E197" s="233" t="str">
        <f t="shared" si="0"/>
        <v>E100 (l)Camiones (N2, N3)</v>
      </c>
      <c r="F197" s="493" t="s">
        <v>31</v>
      </c>
      <c r="G197" s="493" t="s">
        <v>31</v>
      </c>
      <c r="H197" s="493" t="s">
        <v>31</v>
      </c>
      <c r="I197" s="493" t="s">
        <v>31</v>
      </c>
      <c r="J197" s="493" t="s">
        <v>31</v>
      </c>
      <c r="K197" s="493" t="s">
        <v>31</v>
      </c>
      <c r="L197" s="493" t="s">
        <v>31</v>
      </c>
      <c r="M197" s="493" t="s">
        <v>31</v>
      </c>
      <c r="N197" s="493" t="s">
        <v>31</v>
      </c>
      <c r="O197" s="493" t="s">
        <v>31</v>
      </c>
      <c r="P197" s="493" t="s">
        <v>31</v>
      </c>
      <c r="Q197" s="493" t="s">
        <v>31</v>
      </c>
      <c r="R197" s="493" t="s">
        <v>31</v>
      </c>
      <c r="S197" s="493" t="s">
        <v>31</v>
      </c>
      <c r="T197" s="493" t="s">
        <v>31</v>
      </c>
      <c r="U197" s="493" t="s">
        <v>31</v>
      </c>
      <c r="V197" s="493" t="s">
        <v>31</v>
      </c>
      <c r="W197" s="493" t="s">
        <v>31</v>
      </c>
      <c r="X197" s="493" t="s">
        <v>31</v>
      </c>
      <c r="Y197" s="493" t="s">
        <v>31</v>
      </c>
      <c r="Z197" s="493" t="s">
        <v>31</v>
      </c>
      <c r="AA197" s="493" t="s">
        <v>31</v>
      </c>
      <c r="AB197" s="493" t="s">
        <v>31</v>
      </c>
      <c r="AC197" s="493" t="s">
        <v>31</v>
      </c>
      <c r="AD197" s="493" t="s">
        <v>31</v>
      </c>
      <c r="AE197" s="493" t="s">
        <v>31</v>
      </c>
      <c r="AF197" s="493" t="s">
        <v>31</v>
      </c>
      <c r="AG197" s="493" t="s">
        <v>31</v>
      </c>
      <c r="AH197" s="493" t="s">
        <v>31</v>
      </c>
      <c r="AI197" s="493" t="s">
        <v>31</v>
      </c>
      <c r="AJ197" s="493" t="s">
        <v>31</v>
      </c>
      <c r="AK197" s="493" t="s">
        <v>31</v>
      </c>
      <c r="AL197" s="493" t="s">
        <v>31</v>
      </c>
      <c r="AM197" s="493" t="s">
        <v>31</v>
      </c>
      <c r="AN197" s="493" t="s">
        <v>31</v>
      </c>
      <c r="AO197" s="493" t="s">
        <v>31</v>
      </c>
      <c r="AP197" s="493">
        <v>5.0000000000000001E-3</v>
      </c>
      <c r="AQ197" s="493">
        <v>0.46899999999999997</v>
      </c>
      <c r="AR197" s="493">
        <v>0.02</v>
      </c>
      <c r="AS197" s="493">
        <v>5.0000000000000001E-3</v>
      </c>
      <c r="AT197" s="493">
        <v>0.47099999999999997</v>
      </c>
      <c r="AU197" s="493">
        <v>0.02</v>
      </c>
      <c r="AV197" s="493">
        <v>5.0000000000000001E-3</v>
      </c>
      <c r="AW197" s="493">
        <v>0.47199999999999998</v>
      </c>
      <c r="AX197" s="493">
        <v>0.02</v>
      </c>
      <c r="AY197" s="495">
        <v>5.0000000000000001E-3</v>
      </c>
      <c r="AZ197" s="495">
        <v>0.47099999999999997</v>
      </c>
      <c r="BA197" s="495">
        <v>0.02</v>
      </c>
      <c r="BB197" s="495">
        <v>5.0000000000000001E-3</v>
      </c>
      <c r="BC197" s="495">
        <v>0.47199999999999998</v>
      </c>
      <c r="BD197" s="495">
        <v>0.02</v>
      </c>
      <c r="BE197" s="494">
        <v>5.0000000000000001E-3</v>
      </c>
      <c r="BF197" s="494">
        <v>0.47</v>
      </c>
      <c r="BG197" s="494">
        <v>0.02</v>
      </c>
    </row>
    <row r="198" spans="2:59" ht="16.5" customHeight="1" x14ac:dyDescent="0.25">
      <c r="B198" s="205"/>
      <c r="C198" s="232" t="s">
        <v>20</v>
      </c>
      <c r="D198" s="462" t="s">
        <v>1613</v>
      </c>
      <c r="E198" s="233" t="str">
        <f t="shared" si="0"/>
        <v>E100 (l)Ciclomotores (L1e, L2e)</v>
      </c>
      <c r="F198" s="493" t="s">
        <v>31</v>
      </c>
      <c r="G198" s="493" t="s">
        <v>31</v>
      </c>
      <c r="H198" s="493" t="s">
        <v>31</v>
      </c>
      <c r="I198" s="493" t="s">
        <v>31</v>
      </c>
      <c r="J198" s="493" t="s">
        <v>31</v>
      </c>
      <c r="K198" s="493" t="s">
        <v>31</v>
      </c>
      <c r="L198" s="493" t="s">
        <v>31</v>
      </c>
      <c r="M198" s="493" t="s">
        <v>31</v>
      </c>
      <c r="N198" s="493" t="s">
        <v>31</v>
      </c>
      <c r="O198" s="493" t="s">
        <v>31</v>
      </c>
      <c r="P198" s="493" t="s">
        <v>31</v>
      </c>
      <c r="Q198" s="493" t="s">
        <v>31</v>
      </c>
      <c r="R198" s="493" t="s">
        <v>31</v>
      </c>
      <c r="S198" s="493" t="s">
        <v>31</v>
      </c>
      <c r="T198" s="493" t="s">
        <v>31</v>
      </c>
      <c r="U198" s="493" t="s">
        <v>31</v>
      </c>
      <c r="V198" s="493" t="s">
        <v>31</v>
      </c>
      <c r="W198" s="493" t="s">
        <v>31</v>
      </c>
      <c r="X198" s="493" t="s">
        <v>31</v>
      </c>
      <c r="Y198" s="493" t="s">
        <v>31</v>
      </c>
      <c r="Z198" s="493" t="s">
        <v>31</v>
      </c>
      <c r="AA198" s="493" t="s">
        <v>31</v>
      </c>
      <c r="AB198" s="493" t="s">
        <v>31</v>
      </c>
      <c r="AC198" s="493" t="s">
        <v>31</v>
      </c>
      <c r="AD198" s="493" t="s">
        <v>31</v>
      </c>
      <c r="AE198" s="493" t="s">
        <v>31</v>
      </c>
      <c r="AF198" s="493" t="s">
        <v>31</v>
      </c>
      <c r="AG198" s="493" t="s">
        <v>31</v>
      </c>
      <c r="AH198" s="493" t="s">
        <v>31</v>
      </c>
      <c r="AI198" s="493" t="s">
        <v>31</v>
      </c>
      <c r="AJ198" s="493" t="s">
        <v>31</v>
      </c>
      <c r="AK198" s="493" t="s">
        <v>31</v>
      </c>
      <c r="AL198" s="493" t="s">
        <v>31</v>
      </c>
      <c r="AM198" s="493" t="s">
        <v>31</v>
      </c>
      <c r="AN198" s="493" t="s">
        <v>31</v>
      </c>
      <c r="AO198" s="493" t="s">
        <v>31</v>
      </c>
      <c r="AP198" s="493">
        <v>0.04</v>
      </c>
      <c r="AQ198" s="493">
        <v>0.97699999999999998</v>
      </c>
      <c r="AR198" s="493">
        <v>3.9E-2</v>
      </c>
      <c r="AS198" s="493">
        <v>0.04</v>
      </c>
      <c r="AT198" s="493">
        <v>0.98099999999999998</v>
      </c>
      <c r="AU198" s="493">
        <v>0.04</v>
      </c>
      <c r="AV198" s="493">
        <v>0.04</v>
      </c>
      <c r="AW198" s="493">
        <v>0.98399999999999999</v>
      </c>
      <c r="AX198" s="493">
        <v>0.04</v>
      </c>
      <c r="AY198" s="495">
        <v>0.04</v>
      </c>
      <c r="AZ198" s="495">
        <v>0.98199999999999998</v>
      </c>
      <c r="BA198" s="495">
        <v>0.04</v>
      </c>
      <c r="BB198" s="495">
        <v>0.04</v>
      </c>
      <c r="BC198" s="495">
        <v>0.98399999999999999</v>
      </c>
      <c r="BD198" s="495">
        <v>0.04</v>
      </c>
      <c r="BE198" s="494">
        <v>0.04</v>
      </c>
      <c r="BF198" s="494">
        <v>0.98099999999999998</v>
      </c>
      <c r="BG198" s="494">
        <v>0.04</v>
      </c>
    </row>
    <row r="199" spans="2:59" ht="16.5" customHeight="1" x14ac:dyDescent="0.25">
      <c r="B199" s="205"/>
      <c r="C199" s="232" t="s">
        <v>20</v>
      </c>
      <c r="D199" s="462" t="s">
        <v>1614</v>
      </c>
      <c r="E199" s="233" t="str">
        <f t="shared" si="0"/>
        <v>E100 (l)Motocicletas (L3e, L4e, L5e, L6e, L7e)</v>
      </c>
      <c r="F199" s="493" t="s">
        <v>31</v>
      </c>
      <c r="G199" s="493" t="s">
        <v>31</v>
      </c>
      <c r="H199" s="493" t="s">
        <v>31</v>
      </c>
      <c r="I199" s="493" t="s">
        <v>31</v>
      </c>
      <c r="J199" s="493" t="s">
        <v>31</v>
      </c>
      <c r="K199" s="493" t="s">
        <v>31</v>
      </c>
      <c r="L199" s="493" t="s">
        <v>31</v>
      </c>
      <c r="M199" s="493" t="s">
        <v>31</v>
      </c>
      <c r="N199" s="493" t="s">
        <v>31</v>
      </c>
      <c r="O199" s="493" t="s">
        <v>31</v>
      </c>
      <c r="P199" s="493" t="s">
        <v>31</v>
      </c>
      <c r="Q199" s="493" t="s">
        <v>31</v>
      </c>
      <c r="R199" s="493" t="s">
        <v>31</v>
      </c>
      <c r="S199" s="493" t="s">
        <v>31</v>
      </c>
      <c r="T199" s="493" t="s">
        <v>31</v>
      </c>
      <c r="U199" s="493" t="s">
        <v>31</v>
      </c>
      <c r="V199" s="493" t="s">
        <v>31</v>
      </c>
      <c r="W199" s="493" t="s">
        <v>31</v>
      </c>
      <c r="X199" s="493" t="s">
        <v>31</v>
      </c>
      <c r="Y199" s="493" t="s">
        <v>31</v>
      </c>
      <c r="Z199" s="493" t="s">
        <v>31</v>
      </c>
      <c r="AA199" s="493" t="s">
        <v>31</v>
      </c>
      <c r="AB199" s="493" t="s">
        <v>31</v>
      </c>
      <c r="AC199" s="493" t="s">
        <v>31</v>
      </c>
      <c r="AD199" s="493" t="s">
        <v>31</v>
      </c>
      <c r="AE199" s="493" t="s">
        <v>31</v>
      </c>
      <c r="AF199" s="493" t="s">
        <v>31</v>
      </c>
      <c r="AG199" s="493" t="s">
        <v>31</v>
      </c>
      <c r="AH199" s="493" t="s">
        <v>31</v>
      </c>
      <c r="AI199" s="493" t="s">
        <v>31</v>
      </c>
      <c r="AJ199" s="493" t="s">
        <v>31</v>
      </c>
      <c r="AK199" s="493" t="s">
        <v>31</v>
      </c>
      <c r="AL199" s="493" t="s">
        <v>31</v>
      </c>
      <c r="AM199" s="493" t="s">
        <v>31</v>
      </c>
      <c r="AN199" s="493" t="s">
        <v>31</v>
      </c>
      <c r="AO199" s="493" t="s">
        <v>31</v>
      </c>
      <c r="AP199" s="493">
        <v>0.04</v>
      </c>
      <c r="AQ199" s="493">
        <v>2.226</v>
      </c>
      <c r="AR199" s="493">
        <v>4.3999999999999997E-2</v>
      </c>
      <c r="AS199" s="493">
        <v>0.04</v>
      </c>
      <c r="AT199" s="493">
        <v>2.181</v>
      </c>
      <c r="AU199" s="493">
        <v>4.3999999999999997E-2</v>
      </c>
      <c r="AV199" s="493">
        <v>0.04</v>
      </c>
      <c r="AW199" s="493">
        <v>2.1349999999999998</v>
      </c>
      <c r="AX199" s="493">
        <v>4.4999999999999998E-2</v>
      </c>
      <c r="AY199" s="495">
        <v>0.04</v>
      </c>
      <c r="AZ199" s="495">
        <v>2.0289999999999999</v>
      </c>
      <c r="BA199" s="495">
        <v>4.5999999999999999E-2</v>
      </c>
      <c r="BB199" s="495">
        <v>0.04</v>
      </c>
      <c r="BC199" s="495">
        <v>1.9390000000000001</v>
      </c>
      <c r="BD199" s="495">
        <v>4.7E-2</v>
      </c>
      <c r="BE199" s="494">
        <v>0.04</v>
      </c>
      <c r="BF199" s="494">
        <v>1.911</v>
      </c>
      <c r="BG199" s="494">
        <v>4.7E-2</v>
      </c>
    </row>
    <row r="200" spans="2:59" ht="16.5" customHeight="1" x14ac:dyDescent="0.25">
      <c r="B200" s="205"/>
      <c r="C200" s="232" t="s">
        <v>1409</v>
      </c>
      <c r="D200" s="460" t="s">
        <v>821</v>
      </c>
      <c r="E200" s="233" t="str">
        <f t="shared" si="0"/>
        <v>Gasóleo (l)Turismos (M1)</v>
      </c>
      <c r="F200" s="493">
        <v>2.6640000000000001</v>
      </c>
      <c r="G200" s="493">
        <v>2.1000000000000001E-2</v>
      </c>
      <c r="H200" s="493">
        <v>0.111</v>
      </c>
      <c r="I200" s="493">
        <v>2.6640000000000001</v>
      </c>
      <c r="J200" s="493">
        <v>1.9E-2</v>
      </c>
      <c r="K200" s="493">
        <v>0.112</v>
      </c>
      <c r="L200" s="493">
        <v>2.6640000000000001</v>
      </c>
      <c r="M200" s="493">
        <v>1.7000000000000001E-2</v>
      </c>
      <c r="N200" s="493">
        <v>0.112</v>
      </c>
      <c r="O200" s="493">
        <v>2.6640000000000001</v>
      </c>
      <c r="P200" s="493">
        <v>1.4E-2</v>
      </c>
      <c r="Q200" s="493">
        <v>0.112</v>
      </c>
      <c r="R200" s="493">
        <v>2.5129999999999999</v>
      </c>
      <c r="S200" s="493">
        <v>1.4E-2</v>
      </c>
      <c r="T200" s="493">
        <v>0.112</v>
      </c>
      <c r="U200" s="493">
        <v>2.488</v>
      </c>
      <c r="V200" s="493">
        <v>1.2999999999999999E-2</v>
      </c>
      <c r="W200" s="493">
        <v>0.112</v>
      </c>
      <c r="X200" s="493">
        <v>2.5609999999999999</v>
      </c>
      <c r="Y200" s="493">
        <v>1.2E-2</v>
      </c>
      <c r="Z200" s="493">
        <v>0.112</v>
      </c>
      <c r="AA200" s="493">
        <v>2.5609999999999999</v>
      </c>
      <c r="AB200" s="493">
        <v>1.2E-2</v>
      </c>
      <c r="AC200" s="493">
        <v>0.113</v>
      </c>
      <c r="AD200" s="493">
        <v>2.5609999999999999</v>
      </c>
      <c r="AE200" s="493">
        <v>8.9999999999999993E-3</v>
      </c>
      <c r="AF200" s="493">
        <v>0.114</v>
      </c>
      <c r="AG200" s="493">
        <v>2.556</v>
      </c>
      <c r="AH200" s="493">
        <v>8.0000000000000002E-3</v>
      </c>
      <c r="AI200" s="493">
        <v>0.113</v>
      </c>
      <c r="AJ200" s="493">
        <v>2.5379999999999998</v>
      </c>
      <c r="AK200" s="493">
        <v>7.0000000000000001E-3</v>
      </c>
      <c r="AL200" s="493">
        <v>0.111</v>
      </c>
      <c r="AM200" s="493">
        <v>2.5129999999999999</v>
      </c>
      <c r="AN200" s="493">
        <v>7.0000000000000001E-3</v>
      </c>
      <c r="AO200" s="493">
        <v>0.111</v>
      </c>
      <c r="AP200" s="493" t="s">
        <v>31</v>
      </c>
      <c r="AQ200" s="493" t="s">
        <v>31</v>
      </c>
      <c r="AR200" s="493" t="s">
        <v>31</v>
      </c>
      <c r="AS200" s="493" t="s">
        <v>31</v>
      </c>
      <c r="AT200" s="493" t="s">
        <v>31</v>
      </c>
      <c r="AU200" s="493" t="s">
        <v>31</v>
      </c>
      <c r="AV200" s="493" t="s">
        <v>31</v>
      </c>
      <c r="AW200" s="493" t="s">
        <v>31</v>
      </c>
      <c r="AX200" s="493" t="s">
        <v>31</v>
      </c>
      <c r="AY200" s="493" t="s">
        <v>31</v>
      </c>
      <c r="AZ200" s="493" t="s">
        <v>31</v>
      </c>
      <c r="BA200" s="493" t="s">
        <v>31</v>
      </c>
      <c r="BB200" s="493" t="s">
        <v>31</v>
      </c>
      <c r="BC200" s="493" t="s">
        <v>31</v>
      </c>
      <c r="BD200" s="493" t="s">
        <v>31</v>
      </c>
      <c r="BE200" s="494" t="s">
        <v>31</v>
      </c>
      <c r="BF200" s="494" t="s">
        <v>31</v>
      </c>
      <c r="BG200" s="494" t="s">
        <v>31</v>
      </c>
    </row>
    <row r="201" spans="2:59" ht="16.5" customHeight="1" x14ac:dyDescent="0.25">
      <c r="B201" s="205"/>
      <c r="C201" s="232" t="s">
        <v>1410</v>
      </c>
      <c r="D201" s="461" t="s">
        <v>822</v>
      </c>
      <c r="E201" s="233" t="str">
        <f t="shared" si="0"/>
        <v>Gasóleo (l)Furgonetas y furgones (N1)</v>
      </c>
      <c r="F201" s="493">
        <v>2.6619999999999999</v>
      </c>
      <c r="G201" s="493">
        <v>2.3E-2</v>
      </c>
      <c r="H201" s="493">
        <v>6.3E-2</v>
      </c>
      <c r="I201" s="493">
        <v>2.6619999999999999</v>
      </c>
      <c r="J201" s="493">
        <v>1.7999999999999999E-2</v>
      </c>
      <c r="K201" s="493">
        <v>6.2E-2</v>
      </c>
      <c r="L201" s="493">
        <v>2.6619999999999999</v>
      </c>
      <c r="M201" s="493">
        <v>1.7000000000000001E-2</v>
      </c>
      <c r="N201" s="493">
        <v>6.2E-2</v>
      </c>
      <c r="O201" s="493">
        <v>2.6619999999999999</v>
      </c>
      <c r="P201" s="493">
        <v>1.2999999999999999E-2</v>
      </c>
      <c r="Q201" s="493">
        <v>6.6000000000000003E-2</v>
      </c>
      <c r="R201" s="493">
        <v>2.5110000000000001</v>
      </c>
      <c r="S201" s="493">
        <v>1.2999999999999999E-2</v>
      </c>
      <c r="T201" s="493">
        <v>6.7000000000000004E-2</v>
      </c>
      <c r="U201" s="493">
        <v>2.4860000000000002</v>
      </c>
      <c r="V201" s="493">
        <v>1.2999999999999999E-2</v>
      </c>
      <c r="W201" s="493">
        <v>6.7000000000000004E-2</v>
      </c>
      <c r="X201" s="493">
        <v>2.5590000000000002</v>
      </c>
      <c r="Y201" s="493">
        <v>1.2999999999999999E-2</v>
      </c>
      <c r="Z201" s="493">
        <v>6.8000000000000005E-2</v>
      </c>
      <c r="AA201" s="493">
        <v>2.5590000000000002</v>
      </c>
      <c r="AB201" s="493">
        <v>1.2999999999999999E-2</v>
      </c>
      <c r="AC201" s="493">
        <v>7.0000000000000007E-2</v>
      </c>
      <c r="AD201" s="493">
        <v>2.5590000000000002</v>
      </c>
      <c r="AE201" s="493">
        <v>0.01</v>
      </c>
      <c r="AF201" s="493">
        <v>7.1999999999999995E-2</v>
      </c>
      <c r="AG201" s="493">
        <v>2.5539999999999998</v>
      </c>
      <c r="AH201" s="493">
        <v>8.9999999999999993E-3</v>
      </c>
      <c r="AI201" s="493">
        <v>7.0999999999999994E-2</v>
      </c>
      <c r="AJ201" s="493">
        <v>2.536</v>
      </c>
      <c r="AK201" s="493">
        <v>8.9999999999999993E-3</v>
      </c>
      <c r="AL201" s="493">
        <v>7.0999999999999994E-2</v>
      </c>
      <c r="AM201" s="493">
        <v>2.5110000000000001</v>
      </c>
      <c r="AN201" s="493">
        <v>8.9999999999999993E-3</v>
      </c>
      <c r="AO201" s="493">
        <v>6.9000000000000006E-2</v>
      </c>
      <c r="AP201" s="493" t="s">
        <v>31</v>
      </c>
      <c r="AQ201" s="493" t="s">
        <v>31</v>
      </c>
      <c r="AR201" s="493" t="s">
        <v>31</v>
      </c>
      <c r="AS201" s="493" t="s">
        <v>31</v>
      </c>
      <c r="AT201" s="493" t="s">
        <v>31</v>
      </c>
      <c r="AU201" s="493" t="s">
        <v>31</v>
      </c>
      <c r="AV201" s="493" t="s">
        <v>31</v>
      </c>
      <c r="AW201" s="493" t="s">
        <v>31</v>
      </c>
      <c r="AX201" s="493" t="s">
        <v>31</v>
      </c>
      <c r="AY201" s="493" t="s">
        <v>31</v>
      </c>
      <c r="AZ201" s="493" t="s">
        <v>31</v>
      </c>
      <c r="BA201" s="493" t="s">
        <v>31</v>
      </c>
      <c r="BB201" s="493" t="s">
        <v>31</v>
      </c>
      <c r="BC201" s="493" t="s">
        <v>31</v>
      </c>
      <c r="BD201" s="493" t="s">
        <v>31</v>
      </c>
      <c r="BE201" s="494" t="s">
        <v>31</v>
      </c>
      <c r="BF201" s="494" t="s">
        <v>31</v>
      </c>
      <c r="BG201" s="494" t="s">
        <v>31</v>
      </c>
    </row>
    <row r="202" spans="2:59" ht="16.5" customHeight="1" x14ac:dyDescent="0.25">
      <c r="B202" s="205"/>
      <c r="C202" s="232" t="s">
        <v>1410</v>
      </c>
      <c r="D202" s="461" t="s">
        <v>1612</v>
      </c>
      <c r="E202" s="233" t="str">
        <f t="shared" si="0"/>
        <v>Gasóleo (l)Camiones (N2, N3)</v>
      </c>
      <c r="F202" s="493">
        <v>2.6589999999999998</v>
      </c>
      <c r="G202" s="493">
        <v>0.219</v>
      </c>
      <c r="H202" s="493">
        <v>4.2000000000000003E-2</v>
      </c>
      <c r="I202" s="493">
        <v>2.6589999999999998</v>
      </c>
      <c r="J202" s="493">
        <v>0.19</v>
      </c>
      <c r="K202" s="493">
        <v>4.4999999999999998E-2</v>
      </c>
      <c r="L202" s="493">
        <v>2.6589999999999998</v>
      </c>
      <c r="M202" s="493">
        <v>0.159</v>
      </c>
      <c r="N202" s="493">
        <v>5.0999999999999997E-2</v>
      </c>
      <c r="O202" s="493">
        <v>2.6589999999999998</v>
      </c>
      <c r="P202" s="493">
        <v>0.14299999999999999</v>
      </c>
      <c r="Q202" s="493">
        <v>0.06</v>
      </c>
      <c r="R202" s="493">
        <v>2.508</v>
      </c>
      <c r="S202" s="493">
        <v>0.13200000000000001</v>
      </c>
      <c r="T202" s="493">
        <v>6.4000000000000001E-2</v>
      </c>
      <c r="U202" s="493">
        <v>2.4820000000000002</v>
      </c>
      <c r="V202" s="493">
        <v>0.127</v>
      </c>
      <c r="W202" s="493">
        <v>6.9000000000000006E-2</v>
      </c>
      <c r="X202" s="493">
        <v>2.5550000000000002</v>
      </c>
      <c r="Y202" s="493">
        <v>0.122</v>
      </c>
      <c r="Z202" s="493">
        <v>7.3999999999999996E-2</v>
      </c>
      <c r="AA202" s="493">
        <v>2.5550000000000002</v>
      </c>
      <c r="AB202" s="493">
        <v>0.11700000000000001</v>
      </c>
      <c r="AC202" s="493">
        <v>7.5999999999999998E-2</v>
      </c>
      <c r="AD202" s="493">
        <v>2.5550000000000002</v>
      </c>
      <c r="AE202" s="493">
        <v>0.107</v>
      </c>
      <c r="AF202" s="493">
        <v>0.08</v>
      </c>
      <c r="AG202" s="493">
        <v>2.5499999999999998</v>
      </c>
      <c r="AH202" s="493">
        <v>0.1</v>
      </c>
      <c r="AI202" s="493">
        <v>8.5999999999999993E-2</v>
      </c>
      <c r="AJ202" s="493">
        <v>2.5329999999999999</v>
      </c>
      <c r="AK202" s="493">
        <v>0.09</v>
      </c>
      <c r="AL202" s="493">
        <v>9.4E-2</v>
      </c>
      <c r="AM202" s="493">
        <v>2.508</v>
      </c>
      <c r="AN202" s="493">
        <v>0.08</v>
      </c>
      <c r="AO202" s="493">
        <v>0.104</v>
      </c>
      <c r="AP202" s="493" t="s">
        <v>31</v>
      </c>
      <c r="AQ202" s="493" t="s">
        <v>31</v>
      </c>
      <c r="AR202" s="493" t="s">
        <v>31</v>
      </c>
      <c r="AS202" s="493" t="s">
        <v>31</v>
      </c>
      <c r="AT202" s="493" t="s">
        <v>31</v>
      </c>
      <c r="AU202" s="493" t="s">
        <v>31</v>
      </c>
      <c r="AV202" s="493" t="s">
        <v>31</v>
      </c>
      <c r="AW202" s="493" t="s">
        <v>31</v>
      </c>
      <c r="AX202" s="493" t="s">
        <v>31</v>
      </c>
      <c r="AY202" s="493" t="s">
        <v>31</v>
      </c>
      <c r="AZ202" s="493" t="s">
        <v>31</v>
      </c>
      <c r="BA202" s="493" t="s">
        <v>31</v>
      </c>
      <c r="BB202" s="493" t="s">
        <v>31</v>
      </c>
      <c r="BC202" s="493" t="s">
        <v>31</v>
      </c>
      <c r="BD202" s="493" t="s">
        <v>31</v>
      </c>
      <c r="BE202" s="494" t="s">
        <v>31</v>
      </c>
      <c r="BF202" s="494" t="s">
        <v>31</v>
      </c>
      <c r="BG202" s="494" t="s">
        <v>31</v>
      </c>
    </row>
    <row r="203" spans="2:59" ht="16.5" customHeight="1" x14ac:dyDescent="0.25">
      <c r="B203" s="205"/>
      <c r="C203" s="232" t="s">
        <v>1410</v>
      </c>
      <c r="D203" s="461" t="s">
        <v>1615</v>
      </c>
      <c r="E203" s="233" t="str">
        <f t="shared" si="0"/>
        <v>Gasóleo (l)Autobuses (M2, M3)</v>
      </c>
      <c r="F203" s="493">
        <v>2.6589999999999998</v>
      </c>
      <c r="G203" s="493">
        <v>0.18</v>
      </c>
      <c r="H203" s="493">
        <v>2.1999999999999999E-2</v>
      </c>
      <c r="I203" s="493">
        <v>2.6589999999999998</v>
      </c>
      <c r="J203" s="493">
        <v>0.16500000000000001</v>
      </c>
      <c r="K203" s="493">
        <v>2.3E-2</v>
      </c>
      <c r="L203" s="493">
        <v>2.6589999999999998</v>
      </c>
      <c r="M203" s="493">
        <v>0.155</v>
      </c>
      <c r="N203" s="493">
        <v>2.5999999999999999E-2</v>
      </c>
      <c r="O203" s="493">
        <v>2.6589999999999998</v>
      </c>
      <c r="P203" s="493">
        <v>0.12</v>
      </c>
      <c r="Q203" s="493">
        <v>3.7999999999999999E-2</v>
      </c>
      <c r="R203" s="493">
        <v>2.508</v>
      </c>
      <c r="S203" s="493">
        <v>0.109</v>
      </c>
      <c r="T203" s="493">
        <v>4.2999999999999997E-2</v>
      </c>
      <c r="U203" s="493">
        <v>2.4820000000000002</v>
      </c>
      <c r="V203" s="493">
        <v>0.09</v>
      </c>
      <c r="W203" s="493">
        <v>5.2999999999999999E-2</v>
      </c>
      <c r="X203" s="493">
        <v>2.5550000000000002</v>
      </c>
      <c r="Y203" s="493">
        <v>7.9000000000000001E-2</v>
      </c>
      <c r="Z203" s="493">
        <v>5.8999999999999997E-2</v>
      </c>
      <c r="AA203" s="493">
        <v>2.5550000000000002</v>
      </c>
      <c r="AB203" s="493">
        <v>7.0000000000000007E-2</v>
      </c>
      <c r="AC203" s="493">
        <v>6.4000000000000001E-2</v>
      </c>
      <c r="AD203" s="493">
        <v>2.5550000000000002</v>
      </c>
      <c r="AE203" s="493">
        <v>0.05</v>
      </c>
      <c r="AF203" s="493">
        <v>6.7000000000000004E-2</v>
      </c>
      <c r="AG203" s="493">
        <v>2.5499999999999998</v>
      </c>
      <c r="AH203" s="493">
        <v>4.3999999999999997E-2</v>
      </c>
      <c r="AI203" s="493">
        <v>7.0999999999999994E-2</v>
      </c>
      <c r="AJ203" s="493">
        <v>2.5329999999999999</v>
      </c>
      <c r="AK203" s="493">
        <v>3.9E-2</v>
      </c>
      <c r="AL203" s="493">
        <v>7.3999999999999996E-2</v>
      </c>
      <c r="AM203" s="493">
        <v>2.508</v>
      </c>
      <c r="AN203" s="493">
        <v>3.5999999999999997E-2</v>
      </c>
      <c r="AO203" s="493">
        <v>6.9000000000000006E-2</v>
      </c>
      <c r="AP203" s="493" t="s">
        <v>31</v>
      </c>
      <c r="AQ203" s="493" t="s">
        <v>31</v>
      </c>
      <c r="AR203" s="493" t="s">
        <v>31</v>
      </c>
      <c r="AS203" s="493" t="s">
        <v>31</v>
      </c>
      <c r="AT203" s="493" t="s">
        <v>31</v>
      </c>
      <c r="AU203" s="493" t="s">
        <v>31</v>
      </c>
      <c r="AV203" s="493" t="s">
        <v>31</v>
      </c>
      <c r="AW203" s="493" t="s">
        <v>31</v>
      </c>
      <c r="AX203" s="493" t="s">
        <v>31</v>
      </c>
      <c r="AY203" s="493" t="s">
        <v>31</v>
      </c>
      <c r="AZ203" s="493" t="s">
        <v>31</v>
      </c>
      <c r="BA203" s="493" t="s">
        <v>31</v>
      </c>
      <c r="BB203" s="493" t="s">
        <v>31</v>
      </c>
      <c r="BC203" s="493" t="s">
        <v>31</v>
      </c>
      <c r="BD203" s="493" t="s">
        <v>31</v>
      </c>
      <c r="BE203" s="494" t="s">
        <v>31</v>
      </c>
      <c r="BF203" s="494" t="s">
        <v>31</v>
      </c>
      <c r="BG203" s="494" t="s">
        <v>31</v>
      </c>
    </row>
    <row r="204" spans="2:59" ht="16.5" customHeight="1" x14ac:dyDescent="0.25">
      <c r="B204" s="205"/>
      <c r="C204" s="232" t="s">
        <v>827</v>
      </c>
      <c r="D204" s="461" t="s">
        <v>821</v>
      </c>
      <c r="E204" s="233" t="str">
        <f t="shared" si="0"/>
        <v>B7 (l)Turismos (M1)</v>
      </c>
      <c r="F204" s="493" t="s">
        <v>31</v>
      </c>
      <c r="G204" s="493" t="s">
        <v>31</v>
      </c>
      <c r="H204" s="493" t="s">
        <v>31</v>
      </c>
      <c r="I204" s="493" t="s">
        <v>31</v>
      </c>
      <c r="J204" s="493" t="s">
        <v>31</v>
      </c>
      <c r="K204" s="493" t="s">
        <v>31</v>
      </c>
      <c r="L204" s="493" t="s">
        <v>31</v>
      </c>
      <c r="M204" s="493" t="s">
        <v>31</v>
      </c>
      <c r="N204" s="493" t="s">
        <v>31</v>
      </c>
      <c r="O204" s="493" t="s">
        <v>31</v>
      </c>
      <c r="P204" s="493" t="s">
        <v>31</v>
      </c>
      <c r="Q204" s="493" t="s">
        <v>31</v>
      </c>
      <c r="R204" s="493" t="s">
        <v>31</v>
      </c>
      <c r="S204" s="493" t="s">
        <v>31</v>
      </c>
      <c r="T204" s="493" t="s">
        <v>31</v>
      </c>
      <c r="U204" s="493" t="s">
        <v>31</v>
      </c>
      <c r="V204" s="493" t="s">
        <v>31</v>
      </c>
      <c r="W204" s="493" t="s">
        <v>31</v>
      </c>
      <c r="X204" s="493" t="s">
        <v>31</v>
      </c>
      <c r="Y204" s="493" t="s">
        <v>31</v>
      </c>
      <c r="Z204" s="493" t="s">
        <v>31</v>
      </c>
      <c r="AA204" s="493" t="s">
        <v>31</v>
      </c>
      <c r="AB204" s="493" t="s">
        <v>31</v>
      </c>
      <c r="AC204" s="493" t="s">
        <v>31</v>
      </c>
      <c r="AD204" s="493" t="s">
        <v>31</v>
      </c>
      <c r="AE204" s="493" t="s">
        <v>31</v>
      </c>
      <c r="AF204" s="493" t="s">
        <v>31</v>
      </c>
      <c r="AG204" s="493" t="s">
        <v>31</v>
      </c>
      <c r="AH204" s="493" t="s">
        <v>31</v>
      </c>
      <c r="AI204" s="493" t="s">
        <v>31</v>
      </c>
      <c r="AJ204" s="493" t="s">
        <v>31</v>
      </c>
      <c r="AK204" s="493" t="s">
        <v>31</v>
      </c>
      <c r="AL204" s="493" t="s">
        <v>31</v>
      </c>
      <c r="AM204" s="493" t="s">
        <v>31</v>
      </c>
      <c r="AN204" s="493" t="s">
        <v>31</v>
      </c>
      <c r="AO204" s="493" t="s">
        <v>31</v>
      </c>
      <c r="AP204" s="493">
        <v>2.488</v>
      </c>
      <c r="AQ204" s="493">
        <v>7.0000000000000001E-3</v>
      </c>
      <c r="AR204" s="493">
        <v>0.11</v>
      </c>
      <c r="AS204" s="493">
        <v>2.488</v>
      </c>
      <c r="AT204" s="493">
        <v>6.0000000000000001E-3</v>
      </c>
      <c r="AU204" s="493">
        <v>0.109</v>
      </c>
      <c r="AV204" s="493">
        <v>2.4860000000000002</v>
      </c>
      <c r="AW204" s="493">
        <v>5.0000000000000001E-3</v>
      </c>
      <c r="AX204" s="493">
        <v>0.108</v>
      </c>
      <c r="AY204" s="495">
        <v>2.4860000000000002</v>
      </c>
      <c r="AZ204" s="495">
        <v>4.0000000000000001E-3</v>
      </c>
      <c r="BA204" s="495">
        <v>0.107</v>
      </c>
      <c r="BB204" s="495">
        <v>2.4870000000000001</v>
      </c>
      <c r="BC204" s="495">
        <v>4.0000000000000001E-3</v>
      </c>
      <c r="BD204" s="495">
        <v>0.105</v>
      </c>
      <c r="BE204" s="494">
        <v>2.488</v>
      </c>
      <c r="BF204" s="494">
        <v>4.0000000000000001E-3</v>
      </c>
      <c r="BG204" s="494">
        <v>0.105</v>
      </c>
    </row>
    <row r="205" spans="2:59" ht="16.5" customHeight="1" x14ac:dyDescent="0.25">
      <c r="B205" s="205"/>
      <c r="C205" s="232" t="s">
        <v>22</v>
      </c>
      <c r="D205" s="461" t="s">
        <v>822</v>
      </c>
      <c r="E205" s="233" t="str">
        <f t="shared" si="0"/>
        <v>B7 (l)Furgonetas y furgones (N1)</v>
      </c>
      <c r="F205" s="493" t="s">
        <v>31</v>
      </c>
      <c r="G205" s="493" t="s">
        <v>31</v>
      </c>
      <c r="H205" s="493" t="s">
        <v>31</v>
      </c>
      <c r="I205" s="493" t="s">
        <v>31</v>
      </c>
      <c r="J205" s="493" t="s">
        <v>31</v>
      </c>
      <c r="K205" s="493" t="s">
        <v>31</v>
      </c>
      <c r="L205" s="493" t="s">
        <v>31</v>
      </c>
      <c r="M205" s="493" t="s">
        <v>31</v>
      </c>
      <c r="N205" s="493" t="s">
        <v>31</v>
      </c>
      <c r="O205" s="493" t="s">
        <v>31</v>
      </c>
      <c r="P205" s="493" t="s">
        <v>31</v>
      </c>
      <c r="Q205" s="493" t="s">
        <v>31</v>
      </c>
      <c r="R205" s="493" t="s">
        <v>31</v>
      </c>
      <c r="S205" s="493" t="s">
        <v>31</v>
      </c>
      <c r="T205" s="493" t="s">
        <v>31</v>
      </c>
      <c r="U205" s="493" t="s">
        <v>31</v>
      </c>
      <c r="V205" s="493" t="s">
        <v>31</v>
      </c>
      <c r="W205" s="493" t="s">
        <v>31</v>
      </c>
      <c r="X205" s="493" t="s">
        <v>31</v>
      </c>
      <c r="Y205" s="493" t="s">
        <v>31</v>
      </c>
      <c r="Z205" s="493" t="s">
        <v>31</v>
      </c>
      <c r="AA205" s="493" t="s">
        <v>31</v>
      </c>
      <c r="AB205" s="493" t="s">
        <v>31</v>
      </c>
      <c r="AC205" s="493" t="s">
        <v>31</v>
      </c>
      <c r="AD205" s="493" t="s">
        <v>31</v>
      </c>
      <c r="AE205" s="493" t="s">
        <v>31</v>
      </c>
      <c r="AF205" s="493" t="s">
        <v>31</v>
      </c>
      <c r="AG205" s="493" t="s">
        <v>31</v>
      </c>
      <c r="AH205" s="493" t="s">
        <v>31</v>
      </c>
      <c r="AI205" s="493" t="s">
        <v>31</v>
      </c>
      <c r="AJ205" s="493" t="s">
        <v>31</v>
      </c>
      <c r="AK205" s="493" t="s">
        <v>31</v>
      </c>
      <c r="AL205" s="493" t="s">
        <v>31</v>
      </c>
      <c r="AM205" s="493" t="s">
        <v>31</v>
      </c>
      <c r="AN205" s="493" t="s">
        <v>31</v>
      </c>
      <c r="AO205" s="493" t="s">
        <v>31</v>
      </c>
      <c r="AP205" s="493">
        <v>2.4860000000000002</v>
      </c>
      <c r="AQ205" s="493">
        <v>8.0000000000000002E-3</v>
      </c>
      <c r="AR205" s="493">
        <v>7.0000000000000007E-2</v>
      </c>
      <c r="AS205" s="493">
        <v>2.4860000000000002</v>
      </c>
      <c r="AT205" s="493">
        <v>7.0000000000000001E-3</v>
      </c>
      <c r="AU205" s="493">
        <v>7.0000000000000007E-2</v>
      </c>
      <c r="AV205" s="493">
        <v>2.484</v>
      </c>
      <c r="AW205" s="493">
        <v>6.0000000000000001E-3</v>
      </c>
      <c r="AX205" s="493">
        <v>7.3999999999999996E-2</v>
      </c>
      <c r="AY205" s="495">
        <v>2.484</v>
      </c>
      <c r="AZ205" s="495">
        <v>4.0000000000000001E-3</v>
      </c>
      <c r="BA205" s="495">
        <v>7.0000000000000007E-2</v>
      </c>
      <c r="BB205" s="495">
        <v>2.4860000000000002</v>
      </c>
      <c r="BC205" s="495">
        <v>3.0000000000000001E-3</v>
      </c>
      <c r="BD205" s="495">
        <v>7.0999999999999994E-2</v>
      </c>
      <c r="BE205" s="494">
        <v>2.4860000000000002</v>
      </c>
      <c r="BF205" s="494">
        <v>3.0000000000000001E-3</v>
      </c>
      <c r="BG205" s="494">
        <v>7.0999999999999994E-2</v>
      </c>
    </row>
    <row r="206" spans="2:59" ht="16.5" customHeight="1" x14ac:dyDescent="0.25">
      <c r="B206" s="205"/>
      <c r="C206" s="232" t="s">
        <v>22</v>
      </c>
      <c r="D206" s="461" t="s">
        <v>1612</v>
      </c>
      <c r="E206" s="233" t="str">
        <f t="shared" si="0"/>
        <v>B7 (l)Camiones (N2, N3)</v>
      </c>
      <c r="F206" s="493" t="s">
        <v>31</v>
      </c>
      <c r="G206" s="493" t="s">
        <v>31</v>
      </c>
      <c r="H206" s="493" t="s">
        <v>31</v>
      </c>
      <c r="I206" s="493" t="s">
        <v>31</v>
      </c>
      <c r="J206" s="493" t="s">
        <v>31</v>
      </c>
      <c r="K206" s="493" t="s">
        <v>31</v>
      </c>
      <c r="L206" s="493" t="s">
        <v>31</v>
      </c>
      <c r="M206" s="493" t="s">
        <v>31</v>
      </c>
      <c r="N206" s="493" t="s">
        <v>31</v>
      </c>
      <c r="O206" s="493" t="s">
        <v>31</v>
      </c>
      <c r="P206" s="493" t="s">
        <v>31</v>
      </c>
      <c r="Q206" s="493" t="s">
        <v>31</v>
      </c>
      <c r="R206" s="493" t="s">
        <v>31</v>
      </c>
      <c r="S206" s="493" t="s">
        <v>31</v>
      </c>
      <c r="T206" s="493" t="s">
        <v>31</v>
      </c>
      <c r="U206" s="493" t="s">
        <v>31</v>
      </c>
      <c r="V206" s="493" t="s">
        <v>31</v>
      </c>
      <c r="W206" s="493" t="s">
        <v>31</v>
      </c>
      <c r="X206" s="493" t="s">
        <v>31</v>
      </c>
      <c r="Y206" s="493" t="s">
        <v>31</v>
      </c>
      <c r="Z206" s="493" t="s">
        <v>31</v>
      </c>
      <c r="AA206" s="493" t="s">
        <v>31</v>
      </c>
      <c r="AB206" s="493" t="s">
        <v>31</v>
      </c>
      <c r="AC206" s="493" t="s">
        <v>31</v>
      </c>
      <c r="AD206" s="493" t="s">
        <v>31</v>
      </c>
      <c r="AE206" s="493" t="s">
        <v>31</v>
      </c>
      <c r="AF206" s="493" t="s">
        <v>31</v>
      </c>
      <c r="AG206" s="493" t="s">
        <v>31</v>
      </c>
      <c r="AH206" s="493" t="s">
        <v>31</v>
      </c>
      <c r="AI206" s="493" t="s">
        <v>31</v>
      </c>
      <c r="AJ206" s="493" t="s">
        <v>31</v>
      </c>
      <c r="AK206" s="493" t="s">
        <v>31</v>
      </c>
      <c r="AL206" s="493" t="s">
        <v>31</v>
      </c>
      <c r="AM206" s="493" t="s">
        <v>31</v>
      </c>
      <c r="AN206" s="493" t="s">
        <v>31</v>
      </c>
      <c r="AO206" s="493" t="s">
        <v>31</v>
      </c>
      <c r="AP206" s="493">
        <v>2.4820000000000002</v>
      </c>
      <c r="AQ206" s="493">
        <v>7.3999999999999996E-2</v>
      </c>
      <c r="AR206" s="493">
        <v>0.109</v>
      </c>
      <c r="AS206" s="493">
        <v>2.4820000000000002</v>
      </c>
      <c r="AT206" s="493">
        <v>6.7000000000000004E-2</v>
      </c>
      <c r="AU206" s="493">
        <v>0.11600000000000001</v>
      </c>
      <c r="AV206" s="493">
        <v>2.4809999999999999</v>
      </c>
      <c r="AW206" s="493">
        <v>5.8999999999999997E-2</v>
      </c>
      <c r="AX206" s="493">
        <v>0.123</v>
      </c>
      <c r="AY206" s="495">
        <v>2.4809999999999999</v>
      </c>
      <c r="AZ206" s="495">
        <v>5.5E-2</v>
      </c>
      <c r="BA206" s="495">
        <v>0.128</v>
      </c>
      <c r="BB206" s="495">
        <v>2.4820000000000002</v>
      </c>
      <c r="BC206" s="495">
        <v>4.9000000000000002E-2</v>
      </c>
      <c r="BD206" s="495">
        <v>0.13400000000000001</v>
      </c>
      <c r="BE206" s="494">
        <v>2.4820000000000002</v>
      </c>
      <c r="BF206" s="494">
        <v>4.7E-2</v>
      </c>
      <c r="BG206" s="494">
        <v>0.13600000000000001</v>
      </c>
    </row>
    <row r="207" spans="2:59" ht="16.5" customHeight="1" x14ac:dyDescent="0.25">
      <c r="B207" s="205"/>
      <c r="C207" s="232" t="s">
        <v>22</v>
      </c>
      <c r="D207" s="461" t="s">
        <v>1615</v>
      </c>
      <c r="E207" s="233" t="str">
        <f t="shared" si="0"/>
        <v>B7 (l)Autobuses (M2, M3)</v>
      </c>
      <c r="F207" s="493" t="s">
        <v>31</v>
      </c>
      <c r="G207" s="493" t="s">
        <v>31</v>
      </c>
      <c r="H207" s="493" t="s">
        <v>31</v>
      </c>
      <c r="I207" s="493" t="s">
        <v>31</v>
      </c>
      <c r="J207" s="493" t="s">
        <v>31</v>
      </c>
      <c r="K207" s="493" t="s">
        <v>31</v>
      </c>
      <c r="L207" s="493" t="s">
        <v>31</v>
      </c>
      <c r="M207" s="493" t="s">
        <v>31</v>
      </c>
      <c r="N207" s="493" t="s">
        <v>31</v>
      </c>
      <c r="O207" s="493" t="s">
        <v>31</v>
      </c>
      <c r="P207" s="493" t="s">
        <v>31</v>
      </c>
      <c r="Q207" s="493" t="s">
        <v>31</v>
      </c>
      <c r="R207" s="493" t="s">
        <v>31</v>
      </c>
      <c r="S207" s="493" t="s">
        <v>31</v>
      </c>
      <c r="T207" s="493" t="s">
        <v>31</v>
      </c>
      <c r="U207" s="493" t="s">
        <v>31</v>
      </c>
      <c r="V207" s="493" t="s">
        <v>31</v>
      </c>
      <c r="W207" s="493" t="s">
        <v>31</v>
      </c>
      <c r="X207" s="493" t="s">
        <v>31</v>
      </c>
      <c r="Y207" s="493" t="s">
        <v>31</v>
      </c>
      <c r="Z207" s="493" t="s">
        <v>31</v>
      </c>
      <c r="AA207" s="493" t="s">
        <v>31</v>
      </c>
      <c r="AB207" s="493" t="s">
        <v>31</v>
      </c>
      <c r="AC207" s="493" t="s">
        <v>31</v>
      </c>
      <c r="AD207" s="493" t="s">
        <v>31</v>
      </c>
      <c r="AE207" s="493" t="s">
        <v>31</v>
      </c>
      <c r="AF207" s="493" t="s">
        <v>31</v>
      </c>
      <c r="AG207" s="493" t="s">
        <v>31</v>
      </c>
      <c r="AH207" s="493" t="s">
        <v>31</v>
      </c>
      <c r="AI207" s="493" t="s">
        <v>31</v>
      </c>
      <c r="AJ207" s="493" t="s">
        <v>31</v>
      </c>
      <c r="AK207" s="493" t="s">
        <v>31</v>
      </c>
      <c r="AL207" s="493" t="s">
        <v>31</v>
      </c>
      <c r="AM207" s="493" t="s">
        <v>31</v>
      </c>
      <c r="AN207" s="493" t="s">
        <v>31</v>
      </c>
      <c r="AO207" s="493" t="s">
        <v>31</v>
      </c>
      <c r="AP207" s="493">
        <v>2.4820000000000002</v>
      </c>
      <c r="AQ207" s="493">
        <v>3.2000000000000001E-2</v>
      </c>
      <c r="AR207" s="493">
        <v>7.0999999999999994E-2</v>
      </c>
      <c r="AS207" s="493">
        <v>2.4820000000000002</v>
      </c>
      <c r="AT207" s="493">
        <v>2.7E-2</v>
      </c>
      <c r="AU207" s="493">
        <v>7.4999999999999997E-2</v>
      </c>
      <c r="AV207" s="493">
        <v>2.4809999999999999</v>
      </c>
      <c r="AW207" s="493">
        <v>2.3E-2</v>
      </c>
      <c r="AX207" s="493">
        <v>7.8E-2</v>
      </c>
      <c r="AY207" s="495">
        <v>2.4809999999999999</v>
      </c>
      <c r="AZ207" s="495">
        <v>1.9E-2</v>
      </c>
      <c r="BA207" s="495">
        <v>8.3000000000000004E-2</v>
      </c>
      <c r="BB207" s="495">
        <v>2.4820000000000002</v>
      </c>
      <c r="BC207" s="495">
        <v>1.6E-2</v>
      </c>
      <c r="BD207" s="495">
        <v>8.6999999999999994E-2</v>
      </c>
      <c r="BE207" s="494">
        <v>2.4820000000000002</v>
      </c>
      <c r="BF207" s="494">
        <v>1.4E-2</v>
      </c>
      <c r="BG207" s="494">
        <v>8.8999999999999996E-2</v>
      </c>
    </row>
    <row r="208" spans="2:59" ht="16.5" customHeight="1" x14ac:dyDescent="0.25">
      <c r="B208" s="205"/>
      <c r="C208" s="232" t="s">
        <v>828</v>
      </c>
      <c r="D208" s="461" t="s">
        <v>821</v>
      </c>
      <c r="E208" s="233" t="str">
        <f t="shared" si="0"/>
        <v>B10 (l)Turismos (M1)</v>
      </c>
      <c r="F208" s="493" t="s">
        <v>31</v>
      </c>
      <c r="G208" s="493" t="s">
        <v>31</v>
      </c>
      <c r="H208" s="493" t="s">
        <v>31</v>
      </c>
      <c r="I208" s="493" t="s">
        <v>31</v>
      </c>
      <c r="J208" s="493" t="s">
        <v>31</v>
      </c>
      <c r="K208" s="493" t="s">
        <v>31</v>
      </c>
      <c r="L208" s="493" t="s">
        <v>31</v>
      </c>
      <c r="M208" s="493" t="s">
        <v>31</v>
      </c>
      <c r="N208" s="493" t="s">
        <v>31</v>
      </c>
      <c r="O208" s="493" t="s">
        <v>31</v>
      </c>
      <c r="P208" s="493" t="s">
        <v>31</v>
      </c>
      <c r="Q208" s="493" t="s">
        <v>31</v>
      </c>
      <c r="R208" s="493" t="s">
        <v>31</v>
      </c>
      <c r="S208" s="493" t="s">
        <v>31</v>
      </c>
      <c r="T208" s="493" t="s">
        <v>31</v>
      </c>
      <c r="U208" s="493" t="s">
        <v>31</v>
      </c>
      <c r="V208" s="493" t="s">
        <v>31</v>
      </c>
      <c r="W208" s="493" t="s">
        <v>31</v>
      </c>
      <c r="X208" s="493" t="s">
        <v>31</v>
      </c>
      <c r="Y208" s="493" t="s">
        <v>31</v>
      </c>
      <c r="Z208" s="493" t="s">
        <v>31</v>
      </c>
      <c r="AA208" s="493" t="s">
        <v>31</v>
      </c>
      <c r="AB208" s="493" t="s">
        <v>31</v>
      </c>
      <c r="AC208" s="493" t="s">
        <v>31</v>
      </c>
      <c r="AD208" s="493" t="s">
        <v>31</v>
      </c>
      <c r="AE208" s="493" t="s">
        <v>31</v>
      </c>
      <c r="AF208" s="493" t="s">
        <v>31</v>
      </c>
      <c r="AG208" s="493" t="s">
        <v>31</v>
      </c>
      <c r="AH208" s="493" t="s">
        <v>31</v>
      </c>
      <c r="AI208" s="493" t="s">
        <v>31</v>
      </c>
      <c r="AJ208" s="493" t="s">
        <v>31</v>
      </c>
      <c r="AK208" s="493" t="s">
        <v>31</v>
      </c>
      <c r="AL208" s="493" t="s">
        <v>31</v>
      </c>
      <c r="AM208" s="493" t="s">
        <v>31</v>
      </c>
      <c r="AN208" s="493" t="s">
        <v>31</v>
      </c>
      <c r="AO208" s="493" t="s">
        <v>31</v>
      </c>
      <c r="AP208" s="493">
        <v>2.4119999999999999</v>
      </c>
      <c r="AQ208" s="493">
        <v>7.0000000000000001E-3</v>
      </c>
      <c r="AR208" s="493">
        <v>0.11</v>
      </c>
      <c r="AS208" s="493">
        <v>2.4119999999999999</v>
      </c>
      <c r="AT208" s="493">
        <v>6.0000000000000001E-3</v>
      </c>
      <c r="AU208" s="493">
        <v>0.109</v>
      </c>
      <c r="AV208" s="493">
        <v>2.41</v>
      </c>
      <c r="AW208" s="493">
        <v>5.0000000000000001E-3</v>
      </c>
      <c r="AX208" s="493">
        <v>0.108</v>
      </c>
      <c r="AY208" s="495">
        <v>2.41</v>
      </c>
      <c r="AZ208" s="495">
        <v>4.0000000000000001E-3</v>
      </c>
      <c r="BA208" s="495">
        <v>0.107</v>
      </c>
      <c r="BB208" s="495">
        <v>2.4119999999999999</v>
      </c>
      <c r="BC208" s="495">
        <v>4.0000000000000001E-3</v>
      </c>
      <c r="BD208" s="495">
        <v>0.105</v>
      </c>
      <c r="BE208" s="494">
        <v>2.4119999999999999</v>
      </c>
      <c r="BF208" s="494">
        <v>4.0000000000000001E-3</v>
      </c>
      <c r="BG208" s="494">
        <v>0.105</v>
      </c>
    </row>
    <row r="209" spans="2:59" ht="16.5" customHeight="1" x14ac:dyDescent="0.25">
      <c r="B209" s="205"/>
      <c r="C209" s="232" t="s">
        <v>24</v>
      </c>
      <c r="D209" s="461" t="s">
        <v>822</v>
      </c>
      <c r="E209" s="233" t="str">
        <f t="shared" si="0"/>
        <v>B10 (l)Furgonetas y furgones (N1)</v>
      </c>
      <c r="F209" s="493" t="s">
        <v>31</v>
      </c>
      <c r="G209" s="493" t="s">
        <v>31</v>
      </c>
      <c r="H209" s="493" t="s">
        <v>31</v>
      </c>
      <c r="I209" s="493" t="s">
        <v>31</v>
      </c>
      <c r="J209" s="493" t="s">
        <v>31</v>
      </c>
      <c r="K209" s="493" t="s">
        <v>31</v>
      </c>
      <c r="L209" s="493" t="s">
        <v>31</v>
      </c>
      <c r="M209" s="493" t="s">
        <v>31</v>
      </c>
      <c r="N209" s="493" t="s">
        <v>31</v>
      </c>
      <c r="O209" s="493" t="s">
        <v>31</v>
      </c>
      <c r="P209" s="493" t="s">
        <v>31</v>
      </c>
      <c r="Q209" s="493" t="s">
        <v>31</v>
      </c>
      <c r="R209" s="493" t="s">
        <v>31</v>
      </c>
      <c r="S209" s="493" t="s">
        <v>31</v>
      </c>
      <c r="T209" s="493" t="s">
        <v>31</v>
      </c>
      <c r="U209" s="493" t="s">
        <v>31</v>
      </c>
      <c r="V209" s="493" t="s">
        <v>31</v>
      </c>
      <c r="W209" s="493" t="s">
        <v>31</v>
      </c>
      <c r="X209" s="493" t="s">
        <v>31</v>
      </c>
      <c r="Y209" s="493" t="s">
        <v>31</v>
      </c>
      <c r="Z209" s="493" t="s">
        <v>31</v>
      </c>
      <c r="AA209" s="493" t="s">
        <v>31</v>
      </c>
      <c r="AB209" s="493" t="s">
        <v>31</v>
      </c>
      <c r="AC209" s="493" t="s">
        <v>31</v>
      </c>
      <c r="AD209" s="493" t="s">
        <v>31</v>
      </c>
      <c r="AE209" s="493" t="s">
        <v>31</v>
      </c>
      <c r="AF209" s="493" t="s">
        <v>31</v>
      </c>
      <c r="AG209" s="493" t="s">
        <v>31</v>
      </c>
      <c r="AH209" s="493" t="s">
        <v>31</v>
      </c>
      <c r="AI209" s="493" t="s">
        <v>31</v>
      </c>
      <c r="AJ209" s="493" t="s">
        <v>31</v>
      </c>
      <c r="AK209" s="493" t="s">
        <v>31</v>
      </c>
      <c r="AL209" s="493" t="s">
        <v>31</v>
      </c>
      <c r="AM209" s="493" t="s">
        <v>31</v>
      </c>
      <c r="AN209" s="493" t="s">
        <v>31</v>
      </c>
      <c r="AO209" s="493" t="s">
        <v>31</v>
      </c>
      <c r="AP209" s="493">
        <v>2.41</v>
      </c>
      <c r="AQ209" s="493">
        <v>8.0000000000000002E-3</v>
      </c>
      <c r="AR209" s="493">
        <v>7.0000000000000007E-2</v>
      </c>
      <c r="AS209" s="493">
        <v>2.41</v>
      </c>
      <c r="AT209" s="493">
        <v>7.0000000000000001E-3</v>
      </c>
      <c r="AU209" s="493">
        <v>7.0000000000000007E-2</v>
      </c>
      <c r="AV209" s="493">
        <v>2.4079999999999999</v>
      </c>
      <c r="AW209" s="493">
        <v>6.0000000000000001E-3</v>
      </c>
      <c r="AX209" s="493">
        <v>7.3999999999999996E-2</v>
      </c>
      <c r="AY209" s="495">
        <v>2.4079999999999999</v>
      </c>
      <c r="AZ209" s="495">
        <v>4.0000000000000001E-3</v>
      </c>
      <c r="BA209" s="495">
        <v>7.0000000000000007E-2</v>
      </c>
      <c r="BB209" s="495">
        <v>2.41</v>
      </c>
      <c r="BC209" s="495">
        <v>3.0000000000000001E-3</v>
      </c>
      <c r="BD209" s="495">
        <v>7.0999999999999994E-2</v>
      </c>
      <c r="BE209" s="494">
        <v>2.41</v>
      </c>
      <c r="BF209" s="494">
        <v>3.0000000000000001E-3</v>
      </c>
      <c r="BG209" s="494">
        <v>7.0999999999999994E-2</v>
      </c>
    </row>
    <row r="210" spans="2:59" ht="16.5" customHeight="1" x14ac:dyDescent="0.25">
      <c r="B210" s="205"/>
      <c r="C210" s="232" t="s">
        <v>24</v>
      </c>
      <c r="D210" s="461" t="s">
        <v>1612</v>
      </c>
      <c r="E210" s="233" t="str">
        <f t="shared" si="0"/>
        <v>B10 (l)Camiones (N2, N3)</v>
      </c>
      <c r="F210" s="493" t="s">
        <v>31</v>
      </c>
      <c r="G210" s="493" t="s">
        <v>31</v>
      </c>
      <c r="H210" s="493" t="s">
        <v>31</v>
      </c>
      <c r="I210" s="493" t="s">
        <v>31</v>
      </c>
      <c r="J210" s="493" t="s">
        <v>31</v>
      </c>
      <c r="K210" s="493" t="s">
        <v>31</v>
      </c>
      <c r="L210" s="493" t="s">
        <v>31</v>
      </c>
      <c r="M210" s="493" t="s">
        <v>31</v>
      </c>
      <c r="N210" s="493" t="s">
        <v>31</v>
      </c>
      <c r="O210" s="493" t="s">
        <v>31</v>
      </c>
      <c r="P210" s="493" t="s">
        <v>31</v>
      </c>
      <c r="Q210" s="493" t="s">
        <v>31</v>
      </c>
      <c r="R210" s="493" t="s">
        <v>31</v>
      </c>
      <c r="S210" s="493" t="s">
        <v>31</v>
      </c>
      <c r="T210" s="493" t="s">
        <v>31</v>
      </c>
      <c r="U210" s="493" t="s">
        <v>31</v>
      </c>
      <c r="V210" s="493" t="s">
        <v>31</v>
      </c>
      <c r="W210" s="493" t="s">
        <v>31</v>
      </c>
      <c r="X210" s="493" t="s">
        <v>31</v>
      </c>
      <c r="Y210" s="493" t="s">
        <v>31</v>
      </c>
      <c r="Z210" s="493" t="s">
        <v>31</v>
      </c>
      <c r="AA210" s="493" t="s">
        <v>31</v>
      </c>
      <c r="AB210" s="493" t="s">
        <v>31</v>
      </c>
      <c r="AC210" s="493" t="s">
        <v>31</v>
      </c>
      <c r="AD210" s="493" t="s">
        <v>31</v>
      </c>
      <c r="AE210" s="493" t="s">
        <v>31</v>
      </c>
      <c r="AF210" s="493" t="s">
        <v>31</v>
      </c>
      <c r="AG210" s="493" t="s">
        <v>31</v>
      </c>
      <c r="AH210" s="493" t="s">
        <v>31</v>
      </c>
      <c r="AI210" s="493" t="s">
        <v>31</v>
      </c>
      <c r="AJ210" s="493" t="s">
        <v>31</v>
      </c>
      <c r="AK210" s="493" t="s">
        <v>31</v>
      </c>
      <c r="AL210" s="493" t="s">
        <v>31</v>
      </c>
      <c r="AM210" s="493" t="s">
        <v>31</v>
      </c>
      <c r="AN210" s="493" t="s">
        <v>31</v>
      </c>
      <c r="AO210" s="493" t="s">
        <v>31</v>
      </c>
      <c r="AP210" s="493">
        <v>2.407</v>
      </c>
      <c r="AQ210" s="493">
        <v>7.3999999999999996E-2</v>
      </c>
      <c r="AR210" s="493">
        <v>0.109</v>
      </c>
      <c r="AS210" s="493">
        <v>2.407</v>
      </c>
      <c r="AT210" s="493">
        <v>6.7000000000000004E-2</v>
      </c>
      <c r="AU210" s="493">
        <v>0.11600000000000001</v>
      </c>
      <c r="AV210" s="493">
        <v>2.4049999999999998</v>
      </c>
      <c r="AW210" s="493">
        <v>5.8999999999999997E-2</v>
      </c>
      <c r="AX210" s="493">
        <v>0.123</v>
      </c>
      <c r="AY210" s="495">
        <v>2.4049999999999998</v>
      </c>
      <c r="AZ210" s="495">
        <v>5.5E-2</v>
      </c>
      <c r="BA210" s="495">
        <v>0.128</v>
      </c>
      <c r="BB210" s="495">
        <v>2.407</v>
      </c>
      <c r="BC210" s="495">
        <v>4.9000000000000002E-2</v>
      </c>
      <c r="BD210" s="495">
        <v>0.13400000000000001</v>
      </c>
      <c r="BE210" s="494">
        <v>2.407</v>
      </c>
      <c r="BF210" s="494">
        <v>4.7E-2</v>
      </c>
      <c r="BG210" s="494">
        <v>0.13600000000000001</v>
      </c>
    </row>
    <row r="211" spans="2:59" ht="16.5" customHeight="1" x14ac:dyDescent="0.25">
      <c r="B211" s="205"/>
      <c r="C211" s="232" t="s">
        <v>24</v>
      </c>
      <c r="D211" s="461" t="s">
        <v>1615</v>
      </c>
      <c r="E211" s="233" t="str">
        <f t="shared" si="0"/>
        <v>B10 (l)Autobuses (M2, M3)</v>
      </c>
      <c r="F211" s="493" t="s">
        <v>31</v>
      </c>
      <c r="G211" s="493" t="s">
        <v>31</v>
      </c>
      <c r="H211" s="493" t="s">
        <v>31</v>
      </c>
      <c r="I211" s="493" t="s">
        <v>31</v>
      </c>
      <c r="J211" s="493" t="s">
        <v>31</v>
      </c>
      <c r="K211" s="493" t="s">
        <v>31</v>
      </c>
      <c r="L211" s="493" t="s">
        <v>31</v>
      </c>
      <c r="M211" s="493" t="s">
        <v>31</v>
      </c>
      <c r="N211" s="493" t="s">
        <v>31</v>
      </c>
      <c r="O211" s="493" t="s">
        <v>31</v>
      </c>
      <c r="P211" s="493" t="s">
        <v>31</v>
      </c>
      <c r="Q211" s="493" t="s">
        <v>31</v>
      </c>
      <c r="R211" s="493" t="s">
        <v>31</v>
      </c>
      <c r="S211" s="493" t="s">
        <v>31</v>
      </c>
      <c r="T211" s="493" t="s">
        <v>31</v>
      </c>
      <c r="U211" s="493" t="s">
        <v>31</v>
      </c>
      <c r="V211" s="493" t="s">
        <v>31</v>
      </c>
      <c r="W211" s="493" t="s">
        <v>31</v>
      </c>
      <c r="X211" s="493" t="s">
        <v>31</v>
      </c>
      <c r="Y211" s="493" t="s">
        <v>31</v>
      </c>
      <c r="Z211" s="493" t="s">
        <v>31</v>
      </c>
      <c r="AA211" s="493" t="s">
        <v>31</v>
      </c>
      <c r="AB211" s="493" t="s">
        <v>31</v>
      </c>
      <c r="AC211" s="493" t="s">
        <v>31</v>
      </c>
      <c r="AD211" s="493" t="s">
        <v>31</v>
      </c>
      <c r="AE211" s="493" t="s">
        <v>31</v>
      </c>
      <c r="AF211" s="493" t="s">
        <v>31</v>
      </c>
      <c r="AG211" s="493" t="s">
        <v>31</v>
      </c>
      <c r="AH211" s="493" t="s">
        <v>31</v>
      </c>
      <c r="AI211" s="493" t="s">
        <v>31</v>
      </c>
      <c r="AJ211" s="493" t="s">
        <v>31</v>
      </c>
      <c r="AK211" s="493" t="s">
        <v>31</v>
      </c>
      <c r="AL211" s="493" t="s">
        <v>31</v>
      </c>
      <c r="AM211" s="493" t="s">
        <v>31</v>
      </c>
      <c r="AN211" s="493" t="s">
        <v>31</v>
      </c>
      <c r="AO211" s="493" t="s">
        <v>31</v>
      </c>
      <c r="AP211" s="493">
        <v>2.407</v>
      </c>
      <c r="AQ211" s="493">
        <v>3.2000000000000001E-2</v>
      </c>
      <c r="AR211" s="493">
        <v>7.0999999999999994E-2</v>
      </c>
      <c r="AS211" s="493">
        <v>2.407</v>
      </c>
      <c r="AT211" s="493">
        <v>2.7E-2</v>
      </c>
      <c r="AU211" s="493">
        <v>7.4999999999999997E-2</v>
      </c>
      <c r="AV211" s="493">
        <v>2.4049999999999998</v>
      </c>
      <c r="AW211" s="493">
        <v>2.3E-2</v>
      </c>
      <c r="AX211" s="493">
        <v>7.8E-2</v>
      </c>
      <c r="AY211" s="495">
        <v>2.4049999999999998</v>
      </c>
      <c r="AZ211" s="495">
        <v>1.9E-2</v>
      </c>
      <c r="BA211" s="495">
        <v>8.3000000000000004E-2</v>
      </c>
      <c r="BB211" s="495">
        <v>2.407</v>
      </c>
      <c r="BC211" s="495">
        <v>1.6E-2</v>
      </c>
      <c r="BD211" s="495">
        <v>8.6999999999999994E-2</v>
      </c>
      <c r="BE211" s="494">
        <v>2.407</v>
      </c>
      <c r="BF211" s="494">
        <v>1.4E-2</v>
      </c>
      <c r="BG211" s="494">
        <v>8.8999999999999996E-2</v>
      </c>
    </row>
    <row r="212" spans="2:59" ht="16.5" customHeight="1" x14ac:dyDescent="0.25">
      <c r="B212" s="205"/>
      <c r="C212" s="232" t="s">
        <v>829</v>
      </c>
      <c r="D212" s="461" t="s">
        <v>821</v>
      </c>
      <c r="E212" s="233" t="str">
        <f t="shared" si="0"/>
        <v>B20 (l)Turismos (M1)</v>
      </c>
      <c r="F212" s="493" t="s">
        <v>31</v>
      </c>
      <c r="G212" s="493" t="s">
        <v>31</v>
      </c>
      <c r="H212" s="493" t="s">
        <v>31</v>
      </c>
      <c r="I212" s="493" t="s">
        <v>31</v>
      </c>
      <c r="J212" s="493" t="s">
        <v>31</v>
      </c>
      <c r="K212" s="493" t="s">
        <v>31</v>
      </c>
      <c r="L212" s="493" t="s">
        <v>31</v>
      </c>
      <c r="M212" s="493" t="s">
        <v>31</v>
      </c>
      <c r="N212" s="493" t="s">
        <v>31</v>
      </c>
      <c r="O212" s="493" t="s">
        <v>31</v>
      </c>
      <c r="P212" s="493" t="s">
        <v>31</v>
      </c>
      <c r="Q212" s="493" t="s">
        <v>31</v>
      </c>
      <c r="R212" s="493" t="s">
        <v>31</v>
      </c>
      <c r="S212" s="493" t="s">
        <v>31</v>
      </c>
      <c r="T212" s="493" t="s">
        <v>31</v>
      </c>
      <c r="U212" s="493" t="s">
        <v>31</v>
      </c>
      <c r="V212" s="493" t="s">
        <v>31</v>
      </c>
      <c r="W212" s="493" t="s">
        <v>31</v>
      </c>
      <c r="X212" s="493" t="s">
        <v>31</v>
      </c>
      <c r="Y212" s="493" t="s">
        <v>31</v>
      </c>
      <c r="Z212" s="493" t="s">
        <v>31</v>
      </c>
      <c r="AA212" s="493" t="s">
        <v>31</v>
      </c>
      <c r="AB212" s="493" t="s">
        <v>31</v>
      </c>
      <c r="AC212" s="493" t="s">
        <v>31</v>
      </c>
      <c r="AD212" s="493" t="s">
        <v>31</v>
      </c>
      <c r="AE212" s="493" t="s">
        <v>31</v>
      </c>
      <c r="AF212" s="493" t="s">
        <v>31</v>
      </c>
      <c r="AG212" s="493" t="s">
        <v>31</v>
      </c>
      <c r="AH212" s="493" t="s">
        <v>31</v>
      </c>
      <c r="AI212" s="493" t="s">
        <v>31</v>
      </c>
      <c r="AJ212" s="493" t="s">
        <v>31</v>
      </c>
      <c r="AK212" s="493" t="s">
        <v>31</v>
      </c>
      <c r="AL212" s="493" t="s">
        <v>31</v>
      </c>
      <c r="AM212" s="493" t="s">
        <v>31</v>
      </c>
      <c r="AN212" s="493" t="s">
        <v>31</v>
      </c>
      <c r="AO212" s="493" t="s">
        <v>31</v>
      </c>
      <c r="AP212" s="493">
        <v>2.16</v>
      </c>
      <c r="AQ212" s="493">
        <v>7.0000000000000001E-3</v>
      </c>
      <c r="AR212" s="493">
        <v>0.11</v>
      </c>
      <c r="AS212" s="493">
        <v>2.16</v>
      </c>
      <c r="AT212" s="493">
        <v>6.0000000000000001E-3</v>
      </c>
      <c r="AU212" s="493">
        <v>0.109</v>
      </c>
      <c r="AV212" s="493">
        <v>2.157</v>
      </c>
      <c r="AW212" s="493">
        <v>5.0000000000000001E-3</v>
      </c>
      <c r="AX212" s="493">
        <v>0.108</v>
      </c>
      <c r="AY212" s="495">
        <v>2.1560000000000001</v>
      </c>
      <c r="AZ212" s="495">
        <v>4.0000000000000001E-3</v>
      </c>
      <c r="BA212" s="495">
        <v>0.107</v>
      </c>
      <c r="BB212" s="495">
        <v>2.16</v>
      </c>
      <c r="BC212" s="495">
        <v>4.0000000000000001E-3</v>
      </c>
      <c r="BD212" s="495">
        <v>0.105</v>
      </c>
      <c r="BE212" s="494">
        <v>2.16</v>
      </c>
      <c r="BF212" s="494">
        <v>4.0000000000000001E-3</v>
      </c>
      <c r="BG212" s="494">
        <v>0.105</v>
      </c>
    </row>
    <row r="213" spans="2:59" ht="16.5" customHeight="1" x14ac:dyDescent="0.25">
      <c r="B213" s="205"/>
      <c r="C213" s="232" t="s">
        <v>25</v>
      </c>
      <c r="D213" s="461" t="s">
        <v>822</v>
      </c>
      <c r="E213" s="233" t="str">
        <f t="shared" si="0"/>
        <v>B20 (l)Furgonetas y furgones (N1)</v>
      </c>
      <c r="F213" s="493" t="s">
        <v>31</v>
      </c>
      <c r="G213" s="493" t="s">
        <v>31</v>
      </c>
      <c r="H213" s="493" t="s">
        <v>31</v>
      </c>
      <c r="I213" s="493" t="s">
        <v>31</v>
      </c>
      <c r="J213" s="493" t="s">
        <v>31</v>
      </c>
      <c r="K213" s="493" t="s">
        <v>31</v>
      </c>
      <c r="L213" s="493" t="s">
        <v>31</v>
      </c>
      <c r="M213" s="493" t="s">
        <v>31</v>
      </c>
      <c r="N213" s="493" t="s">
        <v>31</v>
      </c>
      <c r="O213" s="493" t="s">
        <v>31</v>
      </c>
      <c r="P213" s="493" t="s">
        <v>31</v>
      </c>
      <c r="Q213" s="493" t="s">
        <v>31</v>
      </c>
      <c r="R213" s="493" t="s">
        <v>31</v>
      </c>
      <c r="S213" s="493" t="s">
        <v>31</v>
      </c>
      <c r="T213" s="493" t="s">
        <v>31</v>
      </c>
      <c r="U213" s="493" t="s">
        <v>31</v>
      </c>
      <c r="V213" s="493" t="s">
        <v>31</v>
      </c>
      <c r="W213" s="493" t="s">
        <v>31</v>
      </c>
      <c r="X213" s="493" t="s">
        <v>31</v>
      </c>
      <c r="Y213" s="493" t="s">
        <v>31</v>
      </c>
      <c r="Z213" s="493" t="s">
        <v>31</v>
      </c>
      <c r="AA213" s="493" t="s">
        <v>31</v>
      </c>
      <c r="AB213" s="493" t="s">
        <v>31</v>
      </c>
      <c r="AC213" s="493" t="s">
        <v>31</v>
      </c>
      <c r="AD213" s="493" t="s">
        <v>31</v>
      </c>
      <c r="AE213" s="493" t="s">
        <v>31</v>
      </c>
      <c r="AF213" s="493" t="s">
        <v>31</v>
      </c>
      <c r="AG213" s="493" t="s">
        <v>31</v>
      </c>
      <c r="AH213" s="493" t="s">
        <v>31</v>
      </c>
      <c r="AI213" s="493" t="s">
        <v>31</v>
      </c>
      <c r="AJ213" s="493" t="s">
        <v>31</v>
      </c>
      <c r="AK213" s="493" t="s">
        <v>31</v>
      </c>
      <c r="AL213" s="493" t="s">
        <v>31</v>
      </c>
      <c r="AM213" s="493" t="s">
        <v>31</v>
      </c>
      <c r="AN213" s="493" t="s">
        <v>31</v>
      </c>
      <c r="AO213" s="493" t="s">
        <v>31</v>
      </c>
      <c r="AP213" s="493">
        <v>2.1579999999999999</v>
      </c>
      <c r="AQ213" s="493">
        <v>8.0000000000000002E-3</v>
      </c>
      <c r="AR213" s="493">
        <v>7.0000000000000007E-2</v>
      </c>
      <c r="AS213" s="493">
        <v>2.1579999999999999</v>
      </c>
      <c r="AT213" s="493">
        <v>7.0000000000000001E-3</v>
      </c>
      <c r="AU213" s="493">
        <v>7.0000000000000007E-2</v>
      </c>
      <c r="AV213" s="493">
        <v>2.1549999999999998</v>
      </c>
      <c r="AW213" s="493">
        <v>6.0000000000000001E-3</v>
      </c>
      <c r="AX213" s="493">
        <v>7.3999999999999996E-2</v>
      </c>
      <c r="AY213" s="495">
        <v>2.1539999999999999</v>
      </c>
      <c r="AZ213" s="495">
        <v>4.0000000000000001E-3</v>
      </c>
      <c r="BA213" s="495">
        <v>7.0000000000000007E-2</v>
      </c>
      <c r="BB213" s="495">
        <v>2.1579999999999999</v>
      </c>
      <c r="BC213" s="495">
        <v>3.0000000000000001E-3</v>
      </c>
      <c r="BD213" s="495">
        <v>7.0999999999999994E-2</v>
      </c>
      <c r="BE213" s="494">
        <v>2.1579999999999999</v>
      </c>
      <c r="BF213" s="494">
        <v>3.0000000000000001E-3</v>
      </c>
      <c r="BG213" s="494">
        <v>7.0999999999999994E-2</v>
      </c>
    </row>
    <row r="214" spans="2:59" ht="16.5" customHeight="1" x14ac:dyDescent="0.25">
      <c r="B214" s="205"/>
      <c r="C214" s="232" t="s">
        <v>25</v>
      </c>
      <c r="D214" s="461" t="s">
        <v>1612</v>
      </c>
      <c r="E214" s="233" t="str">
        <f t="shared" si="0"/>
        <v>B20 (l)Camiones (N2, N3)</v>
      </c>
      <c r="F214" s="493" t="s">
        <v>31</v>
      </c>
      <c r="G214" s="493" t="s">
        <v>31</v>
      </c>
      <c r="H214" s="493" t="s">
        <v>31</v>
      </c>
      <c r="I214" s="493" t="s">
        <v>31</v>
      </c>
      <c r="J214" s="493" t="s">
        <v>31</v>
      </c>
      <c r="K214" s="493" t="s">
        <v>31</v>
      </c>
      <c r="L214" s="493" t="s">
        <v>31</v>
      </c>
      <c r="M214" s="493" t="s">
        <v>31</v>
      </c>
      <c r="N214" s="493" t="s">
        <v>31</v>
      </c>
      <c r="O214" s="493" t="s">
        <v>31</v>
      </c>
      <c r="P214" s="493" t="s">
        <v>31</v>
      </c>
      <c r="Q214" s="493" t="s">
        <v>31</v>
      </c>
      <c r="R214" s="493" t="s">
        <v>31</v>
      </c>
      <c r="S214" s="493" t="s">
        <v>31</v>
      </c>
      <c r="T214" s="493" t="s">
        <v>31</v>
      </c>
      <c r="U214" s="493" t="s">
        <v>31</v>
      </c>
      <c r="V214" s="493" t="s">
        <v>31</v>
      </c>
      <c r="W214" s="493" t="s">
        <v>31</v>
      </c>
      <c r="X214" s="493" t="s">
        <v>31</v>
      </c>
      <c r="Y214" s="493" t="s">
        <v>31</v>
      </c>
      <c r="Z214" s="493" t="s">
        <v>31</v>
      </c>
      <c r="AA214" s="493" t="s">
        <v>31</v>
      </c>
      <c r="AB214" s="493" t="s">
        <v>31</v>
      </c>
      <c r="AC214" s="493" t="s">
        <v>31</v>
      </c>
      <c r="AD214" s="493" t="s">
        <v>31</v>
      </c>
      <c r="AE214" s="493" t="s">
        <v>31</v>
      </c>
      <c r="AF214" s="493" t="s">
        <v>31</v>
      </c>
      <c r="AG214" s="493" t="s">
        <v>31</v>
      </c>
      <c r="AH214" s="493" t="s">
        <v>31</v>
      </c>
      <c r="AI214" s="493" t="s">
        <v>31</v>
      </c>
      <c r="AJ214" s="493" t="s">
        <v>31</v>
      </c>
      <c r="AK214" s="493" t="s">
        <v>31</v>
      </c>
      <c r="AL214" s="493" t="s">
        <v>31</v>
      </c>
      <c r="AM214" s="493" t="s">
        <v>31</v>
      </c>
      <c r="AN214" s="493" t="s">
        <v>31</v>
      </c>
      <c r="AO214" s="493" t="s">
        <v>31</v>
      </c>
      <c r="AP214" s="493">
        <v>2.1549999999999998</v>
      </c>
      <c r="AQ214" s="493">
        <v>7.3999999999999996E-2</v>
      </c>
      <c r="AR214" s="493">
        <v>0.109</v>
      </c>
      <c r="AS214" s="493">
        <v>2.1549999999999998</v>
      </c>
      <c r="AT214" s="493">
        <v>6.7000000000000004E-2</v>
      </c>
      <c r="AU214" s="493">
        <v>0.11600000000000001</v>
      </c>
      <c r="AV214" s="493">
        <v>2.1509999999999998</v>
      </c>
      <c r="AW214" s="493">
        <v>5.8999999999999997E-2</v>
      </c>
      <c r="AX214" s="493">
        <v>0.123</v>
      </c>
      <c r="AY214" s="495">
        <v>2.1509999999999998</v>
      </c>
      <c r="AZ214" s="495">
        <v>5.5E-2</v>
      </c>
      <c r="BA214" s="495">
        <v>0.128</v>
      </c>
      <c r="BB214" s="495">
        <v>2.1549999999999998</v>
      </c>
      <c r="BC214" s="495">
        <v>4.9000000000000002E-2</v>
      </c>
      <c r="BD214" s="495">
        <v>0.13400000000000001</v>
      </c>
      <c r="BE214" s="494">
        <v>2.1549999999999998</v>
      </c>
      <c r="BF214" s="494">
        <v>4.7E-2</v>
      </c>
      <c r="BG214" s="494">
        <v>0.13600000000000001</v>
      </c>
    </row>
    <row r="215" spans="2:59" ht="16.5" customHeight="1" x14ac:dyDescent="0.25">
      <c r="B215" s="205"/>
      <c r="C215" s="232" t="s">
        <v>25</v>
      </c>
      <c r="D215" s="461" t="s">
        <v>1615</v>
      </c>
      <c r="E215" s="233" t="str">
        <f t="shared" si="0"/>
        <v>B20 (l)Autobuses (M2, M3)</v>
      </c>
      <c r="F215" s="493" t="s">
        <v>31</v>
      </c>
      <c r="G215" s="493" t="s">
        <v>31</v>
      </c>
      <c r="H215" s="493" t="s">
        <v>31</v>
      </c>
      <c r="I215" s="493" t="s">
        <v>31</v>
      </c>
      <c r="J215" s="493" t="s">
        <v>31</v>
      </c>
      <c r="K215" s="493" t="s">
        <v>31</v>
      </c>
      <c r="L215" s="493" t="s">
        <v>31</v>
      </c>
      <c r="M215" s="493" t="s">
        <v>31</v>
      </c>
      <c r="N215" s="493" t="s">
        <v>31</v>
      </c>
      <c r="O215" s="493" t="s">
        <v>31</v>
      </c>
      <c r="P215" s="493" t="s">
        <v>31</v>
      </c>
      <c r="Q215" s="493" t="s">
        <v>31</v>
      </c>
      <c r="R215" s="493" t="s">
        <v>31</v>
      </c>
      <c r="S215" s="493" t="s">
        <v>31</v>
      </c>
      <c r="T215" s="493" t="s">
        <v>31</v>
      </c>
      <c r="U215" s="493" t="s">
        <v>31</v>
      </c>
      <c r="V215" s="493" t="s">
        <v>31</v>
      </c>
      <c r="W215" s="493" t="s">
        <v>31</v>
      </c>
      <c r="X215" s="493" t="s">
        <v>31</v>
      </c>
      <c r="Y215" s="493" t="s">
        <v>31</v>
      </c>
      <c r="Z215" s="493" t="s">
        <v>31</v>
      </c>
      <c r="AA215" s="493" t="s">
        <v>31</v>
      </c>
      <c r="AB215" s="493" t="s">
        <v>31</v>
      </c>
      <c r="AC215" s="493" t="s">
        <v>31</v>
      </c>
      <c r="AD215" s="493" t="s">
        <v>31</v>
      </c>
      <c r="AE215" s="493" t="s">
        <v>31</v>
      </c>
      <c r="AF215" s="493" t="s">
        <v>31</v>
      </c>
      <c r="AG215" s="493" t="s">
        <v>31</v>
      </c>
      <c r="AH215" s="493" t="s">
        <v>31</v>
      </c>
      <c r="AI215" s="493" t="s">
        <v>31</v>
      </c>
      <c r="AJ215" s="493" t="s">
        <v>31</v>
      </c>
      <c r="AK215" s="493" t="s">
        <v>31</v>
      </c>
      <c r="AL215" s="493" t="s">
        <v>31</v>
      </c>
      <c r="AM215" s="493" t="s">
        <v>31</v>
      </c>
      <c r="AN215" s="493" t="s">
        <v>31</v>
      </c>
      <c r="AO215" s="493" t="s">
        <v>31</v>
      </c>
      <c r="AP215" s="493">
        <v>2.1549999999999998</v>
      </c>
      <c r="AQ215" s="493">
        <v>3.2000000000000001E-2</v>
      </c>
      <c r="AR215" s="493">
        <v>7.0999999999999994E-2</v>
      </c>
      <c r="AS215" s="493">
        <v>2.1549999999999998</v>
      </c>
      <c r="AT215" s="493">
        <v>2.7E-2</v>
      </c>
      <c r="AU215" s="493">
        <v>7.4999999999999997E-2</v>
      </c>
      <c r="AV215" s="493">
        <v>2.1509999999999998</v>
      </c>
      <c r="AW215" s="493">
        <v>2.3E-2</v>
      </c>
      <c r="AX215" s="493">
        <v>7.8E-2</v>
      </c>
      <c r="AY215" s="495">
        <v>2.1509999999999998</v>
      </c>
      <c r="AZ215" s="495">
        <v>1.9E-2</v>
      </c>
      <c r="BA215" s="495">
        <v>8.3000000000000004E-2</v>
      </c>
      <c r="BB215" s="495">
        <v>2.1549999999999998</v>
      </c>
      <c r="BC215" s="495">
        <v>1.6E-2</v>
      </c>
      <c r="BD215" s="495">
        <v>8.6999999999999994E-2</v>
      </c>
      <c r="BE215" s="494">
        <v>2.1549999999999998</v>
      </c>
      <c r="BF215" s="494">
        <v>1.4E-2</v>
      </c>
      <c r="BG215" s="494">
        <v>8.8999999999999996E-2</v>
      </c>
    </row>
    <row r="216" spans="2:59" ht="16.5" customHeight="1" x14ac:dyDescent="0.25">
      <c r="B216" s="205"/>
      <c r="C216" s="232" t="s">
        <v>830</v>
      </c>
      <c r="D216" s="461" t="s">
        <v>821</v>
      </c>
      <c r="E216" s="233" t="str">
        <f t="shared" si="0"/>
        <v>B30 (l)Turismos (M1)</v>
      </c>
      <c r="F216" s="493" t="s">
        <v>31</v>
      </c>
      <c r="G216" s="493" t="s">
        <v>31</v>
      </c>
      <c r="H216" s="493" t="s">
        <v>31</v>
      </c>
      <c r="I216" s="493" t="s">
        <v>31</v>
      </c>
      <c r="J216" s="493" t="s">
        <v>31</v>
      </c>
      <c r="K216" s="493" t="s">
        <v>31</v>
      </c>
      <c r="L216" s="493" t="s">
        <v>31</v>
      </c>
      <c r="M216" s="493" t="s">
        <v>31</v>
      </c>
      <c r="N216" s="493" t="s">
        <v>31</v>
      </c>
      <c r="O216" s="493" t="s">
        <v>31</v>
      </c>
      <c r="P216" s="493" t="s">
        <v>31</v>
      </c>
      <c r="Q216" s="493" t="s">
        <v>31</v>
      </c>
      <c r="R216" s="493" t="s">
        <v>31</v>
      </c>
      <c r="S216" s="493" t="s">
        <v>31</v>
      </c>
      <c r="T216" s="493" t="s">
        <v>31</v>
      </c>
      <c r="U216" s="493" t="s">
        <v>31</v>
      </c>
      <c r="V216" s="493" t="s">
        <v>31</v>
      </c>
      <c r="W216" s="493" t="s">
        <v>31</v>
      </c>
      <c r="X216" s="493" t="s">
        <v>31</v>
      </c>
      <c r="Y216" s="493" t="s">
        <v>31</v>
      </c>
      <c r="Z216" s="493" t="s">
        <v>31</v>
      </c>
      <c r="AA216" s="493" t="s">
        <v>31</v>
      </c>
      <c r="AB216" s="493" t="s">
        <v>31</v>
      </c>
      <c r="AC216" s="493" t="s">
        <v>31</v>
      </c>
      <c r="AD216" s="493" t="s">
        <v>31</v>
      </c>
      <c r="AE216" s="493" t="s">
        <v>31</v>
      </c>
      <c r="AF216" s="493" t="s">
        <v>31</v>
      </c>
      <c r="AG216" s="493" t="s">
        <v>31</v>
      </c>
      <c r="AH216" s="493" t="s">
        <v>31</v>
      </c>
      <c r="AI216" s="493" t="s">
        <v>31</v>
      </c>
      <c r="AJ216" s="493" t="s">
        <v>31</v>
      </c>
      <c r="AK216" s="493" t="s">
        <v>31</v>
      </c>
      <c r="AL216" s="493" t="s">
        <v>31</v>
      </c>
      <c r="AM216" s="493" t="s">
        <v>31</v>
      </c>
      <c r="AN216" s="493" t="s">
        <v>31</v>
      </c>
      <c r="AO216" s="493" t="s">
        <v>31</v>
      </c>
      <c r="AP216" s="493">
        <v>1.9079999999999999</v>
      </c>
      <c r="AQ216" s="493">
        <v>7.0000000000000001E-3</v>
      </c>
      <c r="AR216" s="493">
        <v>0.11</v>
      </c>
      <c r="AS216" s="493">
        <v>1.9079999999999999</v>
      </c>
      <c r="AT216" s="493">
        <v>6.0000000000000001E-3</v>
      </c>
      <c r="AU216" s="493">
        <v>0.109</v>
      </c>
      <c r="AV216" s="493">
        <v>1.903</v>
      </c>
      <c r="AW216" s="493">
        <v>5.0000000000000001E-3</v>
      </c>
      <c r="AX216" s="493">
        <v>0.108</v>
      </c>
      <c r="AY216" s="495">
        <v>1.9019999999999999</v>
      </c>
      <c r="AZ216" s="495">
        <v>4.0000000000000001E-3</v>
      </c>
      <c r="BA216" s="495">
        <v>0.107</v>
      </c>
      <c r="BB216" s="495">
        <v>1.9079999999999999</v>
      </c>
      <c r="BC216" s="495">
        <v>4.0000000000000001E-3</v>
      </c>
      <c r="BD216" s="495">
        <v>0.105</v>
      </c>
      <c r="BE216" s="494">
        <v>1.9079999999999999</v>
      </c>
      <c r="BF216" s="494">
        <v>4.0000000000000001E-3</v>
      </c>
      <c r="BG216" s="494">
        <v>0.105</v>
      </c>
    </row>
    <row r="217" spans="2:59" ht="16.5" customHeight="1" x14ac:dyDescent="0.25">
      <c r="B217" s="205"/>
      <c r="C217" s="232" t="s">
        <v>27</v>
      </c>
      <c r="D217" s="461" t="s">
        <v>822</v>
      </c>
      <c r="E217" s="233" t="str">
        <f t="shared" si="0"/>
        <v>B30 (l)Furgonetas y furgones (N1)</v>
      </c>
      <c r="F217" s="493" t="s">
        <v>31</v>
      </c>
      <c r="G217" s="493" t="s">
        <v>31</v>
      </c>
      <c r="H217" s="493" t="s">
        <v>31</v>
      </c>
      <c r="I217" s="493" t="s">
        <v>31</v>
      </c>
      <c r="J217" s="493" t="s">
        <v>31</v>
      </c>
      <c r="K217" s="493" t="s">
        <v>31</v>
      </c>
      <c r="L217" s="493" t="s">
        <v>31</v>
      </c>
      <c r="M217" s="493" t="s">
        <v>31</v>
      </c>
      <c r="N217" s="493" t="s">
        <v>31</v>
      </c>
      <c r="O217" s="493" t="s">
        <v>31</v>
      </c>
      <c r="P217" s="493" t="s">
        <v>31</v>
      </c>
      <c r="Q217" s="493" t="s">
        <v>31</v>
      </c>
      <c r="R217" s="493" t="s">
        <v>31</v>
      </c>
      <c r="S217" s="493" t="s">
        <v>31</v>
      </c>
      <c r="T217" s="493" t="s">
        <v>31</v>
      </c>
      <c r="U217" s="493" t="s">
        <v>31</v>
      </c>
      <c r="V217" s="493" t="s">
        <v>31</v>
      </c>
      <c r="W217" s="493" t="s">
        <v>31</v>
      </c>
      <c r="X217" s="493" t="s">
        <v>31</v>
      </c>
      <c r="Y217" s="493" t="s">
        <v>31</v>
      </c>
      <c r="Z217" s="493" t="s">
        <v>31</v>
      </c>
      <c r="AA217" s="493" t="s">
        <v>31</v>
      </c>
      <c r="AB217" s="493" t="s">
        <v>31</v>
      </c>
      <c r="AC217" s="493" t="s">
        <v>31</v>
      </c>
      <c r="AD217" s="493" t="s">
        <v>31</v>
      </c>
      <c r="AE217" s="493" t="s">
        <v>31</v>
      </c>
      <c r="AF217" s="493" t="s">
        <v>31</v>
      </c>
      <c r="AG217" s="493" t="s">
        <v>31</v>
      </c>
      <c r="AH217" s="493" t="s">
        <v>31</v>
      </c>
      <c r="AI217" s="493" t="s">
        <v>31</v>
      </c>
      <c r="AJ217" s="493" t="s">
        <v>31</v>
      </c>
      <c r="AK217" s="493" t="s">
        <v>31</v>
      </c>
      <c r="AL217" s="493" t="s">
        <v>31</v>
      </c>
      <c r="AM217" s="493" t="s">
        <v>31</v>
      </c>
      <c r="AN217" s="493" t="s">
        <v>31</v>
      </c>
      <c r="AO217" s="493" t="s">
        <v>31</v>
      </c>
      <c r="AP217" s="493">
        <v>1.9059999999999999</v>
      </c>
      <c r="AQ217" s="493">
        <v>8.0000000000000002E-3</v>
      </c>
      <c r="AR217" s="493">
        <v>7.0000000000000007E-2</v>
      </c>
      <c r="AS217" s="493">
        <v>1.9059999999999999</v>
      </c>
      <c r="AT217" s="493">
        <v>7.0000000000000001E-3</v>
      </c>
      <c r="AU217" s="493">
        <v>7.0000000000000007E-2</v>
      </c>
      <c r="AV217" s="493">
        <v>1.901</v>
      </c>
      <c r="AW217" s="493">
        <v>6.0000000000000001E-3</v>
      </c>
      <c r="AX217" s="493">
        <v>7.3999999999999996E-2</v>
      </c>
      <c r="AY217" s="495">
        <v>1.9</v>
      </c>
      <c r="AZ217" s="495">
        <v>4.0000000000000001E-3</v>
      </c>
      <c r="BA217" s="495">
        <v>7.0000000000000007E-2</v>
      </c>
      <c r="BB217" s="495">
        <v>1.9059999999999999</v>
      </c>
      <c r="BC217" s="495">
        <v>3.0000000000000001E-3</v>
      </c>
      <c r="BD217" s="495">
        <v>7.0999999999999994E-2</v>
      </c>
      <c r="BE217" s="494">
        <v>1.9059999999999999</v>
      </c>
      <c r="BF217" s="494">
        <v>3.0000000000000001E-3</v>
      </c>
      <c r="BG217" s="494">
        <v>7.0999999999999994E-2</v>
      </c>
    </row>
    <row r="218" spans="2:59" ht="16.5" customHeight="1" x14ac:dyDescent="0.25">
      <c r="B218" s="205"/>
      <c r="C218" s="232" t="s">
        <v>27</v>
      </c>
      <c r="D218" s="461" t="s">
        <v>1612</v>
      </c>
      <c r="E218" s="233" t="str">
        <f t="shared" si="0"/>
        <v>B30 (l)Camiones (N2, N3)</v>
      </c>
      <c r="F218" s="493" t="s">
        <v>31</v>
      </c>
      <c r="G218" s="493" t="s">
        <v>31</v>
      </c>
      <c r="H218" s="493" t="s">
        <v>31</v>
      </c>
      <c r="I218" s="493" t="s">
        <v>31</v>
      </c>
      <c r="J218" s="493" t="s">
        <v>31</v>
      </c>
      <c r="K218" s="493" t="s">
        <v>31</v>
      </c>
      <c r="L218" s="493" t="s">
        <v>31</v>
      </c>
      <c r="M218" s="493" t="s">
        <v>31</v>
      </c>
      <c r="N218" s="493" t="s">
        <v>31</v>
      </c>
      <c r="O218" s="493" t="s">
        <v>31</v>
      </c>
      <c r="P218" s="493" t="s">
        <v>31</v>
      </c>
      <c r="Q218" s="493" t="s">
        <v>31</v>
      </c>
      <c r="R218" s="493" t="s">
        <v>31</v>
      </c>
      <c r="S218" s="493" t="s">
        <v>31</v>
      </c>
      <c r="T218" s="493" t="s">
        <v>31</v>
      </c>
      <c r="U218" s="493" t="s">
        <v>31</v>
      </c>
      <c r="V218" s="493" t="s">
        <v>31</v>
      </c>
      <c r="W218" s="493" t="s">
        <v>31</v>
      </c>
      <c r="X218" s="493" t="s">
        <v>31</v>
      </c>
      <c r="Y218" s="493" t="s">
        <v>31</v>
      </c>
      <c r="Z218" s="493" t="s">
        <v>31</v>
      </c>
      <c r="AA218" s="493" t="s">
        <v>31</v>
      </c>
      <c r="AB218" s="493" t="s">
        <v>31</v>
      </c>
      <c r="AC218" s="493" t="s">
        <v>31</v>
      </c>
      <c r="AD218" s="493" t="s">
        <v>31</v>
      </c>
      <c r="AE218" s="493" t="s">
        <v>31</v>
      </c>
      <c r="AF218" s="493" t="s">
        <v>31</v>
      </c>
      <c r="AG218" s="493" t="s">
        <v>31</v>
      </c>
      <c r="AH218" s="493" t="s">
        <v>31</v>
      </c>
      <c r="AI218" s="493" t="s">
        <v>31</v>
      </c>
      <c r="AJ218" s="493" t="s">
        <v>31</v>
      </c>
      <c r="AK218" s="493" t="s">
        <v>31</v>
      </c>
      <c r="AL218" s="493" t="s">
        <v>31</v>
      </c>
      <c r="AM218" s="493" t="s">
        <v>31</v>
      </c>
      <c r="AN218" s="493" t="s">
        <v>31</v>
      </c>
      <c r="AO218" s="493" t="s">
        <v>31</v>
      </c>
      <c r="AP218" s="493">
        <v>1.903</v>
      </c>
      <c r="AQ218" s="493">
        <v>7.3999999999999996E-2</v>
      </c>
      <c r="AR218" s="493">
        <v>0.109</v>
      </c>
      <c r="AS218" s="493">
        <v>1.903</v>
      </c>
      <c r="AT218" s="493">
        <v>6.7000000000000004E-2</v>
      </c>
      <c r="AU218" s="493">
        <v>0.11600000000000001</v>
      </c>
      <c r="AV218" s="493">
        <v>1.8979999999999999</v>
      </c>
      <c r="AW218" s="493">
        <v>5.8999999999999997E-2</v>
      </c>
      <c r="AX218" s="493">
        <v>0.123</v>
      </c>
      <c r="AY218" s="495">
        <v>1.897</v>
      </c>
      <c r="AZ218" s="495">
        <v>5.5E-2</v>
      </c>
      <c r="BA218" s="495">
        <v>0.128</v>
      </c>
      <c r="BB218" s="495">
        <v>1.9019999999999999</v>
      </c>
      <c r="BC218" s="495">
        <v>4.9000000000000002E-2</v>
      </c>
      <c r="BD218" s="495">
        <v>0.13400000000000001</v>
      </c>
      <c r="BE218" s="494">
        <v>1.903</v>
      </c>
      <c r="BF218" s="494">
        <v>4.7E-2</v>
      </c>
      <c r="BG218" s="494">
        <v>0.13600000000000001</v>
      </c>
    </row>
    <row r="219" spans="2:59" ht="16.5" customHeight="1" x14ac:dyDescent="0.25">
      <c r="B219" s="205"/>
      <c r="C219" s="232" t="s">
        <v>27</v>
      </c>
      <c r="D219" s="461" t="s">
        <v>1615</v>
      </c>
      <c r="E219" s="233" t="str">
        <f t="shared" si="0"/>
        <v>B30 (l)Autobuses (M2, M3)</v>
      </c>
      <c r="F219" s="493" t="s">
        <v>31</v>
      </c>
      <c r="G219" s="493" t="s">
        <v>31</v>
      </c>
      <c r="H219" s="493" t="s">
        <v>31</v>
      </c>
      <c r="I219" s="493" t="s">
        <v>31</v>
      </c>
      <c r="J219" s="493" t="s">
        <v>31</v>
      </c>
      <c r="K219" s="493" t="s">
        <v>31</v>
      </c>
      <c r="L219" s="493" t="s">
        <v>31</v>
      </c>
      <c r="M219" s="493" t="s">
        <v>31</v>
      </c>
      <c r="N219" s="493" t="s">
        <v>31</v>
      </c>
      <c r="O219" s="493" t="s">
        <v>31</v>
      </c>
      <c r="P219" s="493" t="s">
        <v>31</v>
      </c>
      <c r="Q219" s="493" t="s">
        <v>31</v>
      </c>
      <c r="R219" s="493" t="s">
        <v>31</v>
      </c>
      <c r="S219" s="493" t="s">
        <v>31</v>
      </c>
      <c r="T219" s="493" t="s">
        <v>31</v>
      </c>
      <c r="U219" s="493" t="s">
        <v>31</v>
      </c>
      <c r="V219" s="493" t="s">
        <v>31</v>
      </c>
      <c r="W219" s="493" t="s">
        <v>31</v>
      </c>
      <c r="X219" s="493" t="s">
        <v>31</v>
      </c>
      <c r="Y219" s="493" t="s">
        <v>31</v>
      </c>
      <c r="Z219" s="493" t="s">
        <v>31</v>
      </c>
      <c r="AA219" s="493" t="s">
        <v>31</v>
      </c>
      <c r="AB219" s="493" t="s">
        <v>31</v>
      </c>
      <c r="AC219" s="493" t="s">
        <v>31</v>
      </c>
      <c r="AD219" s="493" t="s">
        <v>31</v>
      </c>
      <c r="AE219" s="493" t="s">
        <v>31</v>
      </c>
      <c r="AF219" s="493" t="s">
        <v>31</v>
      </c>
      <c r="AG219" s="493" t="s">
        <v>31</v>
      </c>
      <c r="AH219" s="493" t="s">
        <v>31</v>
      </c>
      <c r="AI219" s="493" t="s">
        <v>31</v>
      </c>
      <c r="AJ219" s="493" t="s">
        <v>31</v>
      </c>
      <c r="AK219" s="493" t="s">
        <v>31</v>
      </c>
      <c r="AL219" s="493" t="s">
        <v>31</v>
      </c>
      <c r="AM219" s="493" t="s">
        <v>31</v>
      </c>
      <c r="AN219" s="493" t="s">
        <v>31</v>
      </c>
      <c r="AO219" s="493" t="s">
        <v>31</v>
      </c>
      <c r="AP219" s="493">
        <v>1.903</v>
      </c>
      <c r="AQ219" s="493">
        <v>3.2000000000000001E-2</v>
      </c>
      <c r="AR219" s="493">
        <v>7.0999999999999994E-2</v>
      </c>
      <c r="AS219" s="493">
        <v>1.903</v>
      </c>
      <c r="AT219" s="493">
        <v>2.7E-2</v>
      </c>
      <c r="AU219" s="493">
        <v>7.4999999999999997E-2</v>
      </c>
      <c r="AV219" s="493">
        <v>1.8979999999999999</v>
      </c>
      <c r="AW219" s="493">
        <v>2.3E-2</v>
      </c>
      <c r="AX219" s="493">
        <v>7.8E-2</v>
      </c>
      <c r="AY219" s="495">
        <v>1.897</v>
      </c>
      <c r="AZ219" s="495">
        <v>1.9E-2</v>
      </c>
      <c r="BA219" s="495">
        <v>8.3000000000000004E-2</v>
      </c>
      <c r="BB219" s="495">
        <v>1.9019999999999999</v>
      </c>
      <c r="BC219" s="495">
        <v>1.6E-2</v>
      </c>
      <c r="BD219" s="495">
        <v>8.6999999999999994E-2</v>
      </c>
      <c r="BE219" s="494">
        <v>1.903</v>
      </c>
      <c r="BF219" s="494">
        <v>1.4E-2</v>
      </c>
      <c r="BG219" s="494">
        <v>8.8999999999999996E-2</v>
      </c>
    </row>
    <row r="220" spans="2:59" ht="16.5" customHeight="1" x14ac:dyDescent="0.25">
      <c r="B220" s="205"/>
      <c r="C220" s="232" t="s">
        <v>831</v>
      </c>
      <c r="D220" s="461" t="s">
        <v>821</v>
      </c>
      <c r="E220" s="233" t="str">
        <f t="shared" si="0"/>
        <v>B100 (l)Turismos (M1)</v>
      </c>
      <c r="F220" s="493" t="s">
        <v>31</v>
      </c>
      <c r="G220" s="493" t="s">
        <v>31</v>
      </c>
      <c r="H220" s="493" t="s">
        <v>31</v>
      </c>
      <c r="I220" s="493" t="s">
        <v>31</v>
      </c>
      <c r="J220" s="493" t="s">
        <v>31</v>
      </c>
      <c r="K220" s="493" t="s">
        <v>31</v>
      </c>
      <c r="L220" s="493" t="s">
        <v>31</v>
      </c>
      <c r="M220" s="493" t="s">
        <v>31</v>
      </c>
      <c r="N220" s="493" t="s">
        <v>31</v>
      </c>
      <c r="O220" s="493" t="s">
        <v>31</v>
      </c>
      <c r="P220" s="493" t="s">
        <v>31</v>
      </c>
      <c r="Q220" s="493" t="s">
        <v>31</v>
      </c>
      <c r="R220" s="493" t="s">
        <v>31</v>
      </c>
      <c r="S220" s="493" t="s">
        <v>31</v>
      </c>
      <c r="T220" s="493" t="s">
        <v>31</v>
      </c>
      <c r="U220" s="493" t="s">
        <v>31</v>
      </c>
      <c r="V220" s="493" t="s">
        <v>31</v>
      </c>
      <c r="W220" s="493" t="s">
        <v>31</v>
      </c>
      <c r="X220" s="493" t="s">
        <v>31</v>
      </c>
      <c r="Y220" s="493" t="s">
        <v>31</v>
      </c>
      <c r="Z220" s="493" t="s">
        <v>31</v>
      </c>
      <c r="AA220" s="493" t="s">
        <v>31</v>
      </c>
      <c r="AB220" s="493" t="s">
        <v>31</v>
      </c>
      <c r="AC220" s="493" t="s">
        <v>31</v>
      </c>
      <c r="AD220" s="493" t="s">
        <v>31</v>
      </c>
      <c r="AE220" s="493" t="s">
        <v>31</v>
      </c>
      <c r="AF220" s="493" t="s">
        <v>31</v>
      </c>
      <c r="AG220" s="493" t="s">
        <v>31</v>
      </c>
      <c r="AH220" s="493" t="s">
        <v>31</v>
      </c>
      <c r="AI220" s="493" t="s">
        <v>31</v>
      </c>
      <c r="AJ220" s="493" t="s">
        <v>31</v>
      </c>
      <c r="AK220" s="493" t="s">
        <v>31</v>
      </c>
      <c r="AL220" s="493" t="s">
        <v>31</v>
      </c>
      <c r="AM220" s="493" t="s">
        <v>31</v>
      </c>
      <c r="AN220" s="493" t="s">
        <v>31</v>
      </c>
      <c r="AO220" s="493" t="s">
        <v>31</v>
      </c>
      <c r="AP220" s="493">
        <v>0.14399999999999999</v>
      </c>
      <c r="AQ220" s="493">
        <v>7.0000000000000001E-3</v>
      </c>
      <c r="AR220" s="493">
        <v>0.11</v>
      </c>
      <c r="AS220" s="493">
        <v>0.14399999999999999</v>
      </c>
      <c r="AT220" s="493">
        <v>6.0000000000000001E-3</v>
      </c>
      <c r="AU220" s="493">
        <v>0.109</v>
      </c>
      <c r="AV220" s="493">
        <v>0.127</v>
      </c>
      <c r="AW220" s="493">
        <v>5.0000000000000001E-3</v>
      </c>
      <c r="AX220" s="493">
        <v>0.108</v>
      </c>
      <c r="AY220" s="495">
        <v>0.124</v>
      </c>
      <c r="AZ220" s="495">
        <v>4.0000000000000001E-3</v>
      </c>
      <c r="BA220" s="495">
        <v>0.107</v>
      </c>
      <c r="BB220" s="495">
        <v>0.14299999999999999</v>
      </c>
      <c r="BC220" s="495">
        <v>4.0000000000000001E-3</v>
      </c>
      <c r="BD220" s="495">
        <v>0.105</v>
      </c>
      <c r="BE220" s="494">
        <v>0.14299999999999999</v>
      </c>
      <c r="BF220" s="494">
        <v>4.0000000000000001E-3</v>
      </c>
      <c r="BG220" s="494">
        <v>0.105</v>
      </c>
    </row>
    <row r="221" spans="2:59" ht="16.5" customHeight="1" x14ac:dyDescent="0.25">
      <c r="B221" s="205"/>
      <c r="C221" s="232" t="s">
        <v>28</v>
      </c>
      <c r="D221" s="461" t="s">
        <v>822</v>
      </c>
      <c r="E221" s="233" t="str">
        <f t="shared" si="0"/>
        <v>B100 (l)Furgonetas y furgones (N1)</v>
      </c>
      <c r="F221" s="493" t="s">
        <v>31</v>
      </c>
      <c r="G221" s="493" t="s">
        <v>31</v>
      </c>
      <c r="H221" s="493" t="s">
        <v>31</v>
      </c>
      <c r="I221" s="493" t="s">
        <v>31</v>
      </c>
      <c r="J221" s="493" t="s">
        <v>31</v>
      </c>
      <c r="K221" s="493" t="s">
        <v>31</v>
      </c>
      <c r="L221" s="493" t="s">
        <v>31</v>
      </c>
      <c r="M221" s="493" t="s">
        <v>31</v>
      </c>
      <c r="N221" s="493" t="s">
        <v>31</v>
      </c>
      <c r="O221" s="493" t="s">
        <v>31</v>
      </c>
      <c r="P221" s="493" t="s">
        <v>31</v>
      </c>
      <c r="Q221" s="493" t="s">
        <v>31</v>
      </c>
      <c r="R221" s="493" t="s">
        <v>31</v>
      </c>
      <c r="S221" s="493" t="s">
        <v>31</v>
      </c>
      <c r="T221" s="493" t="s">
        <v>31</v>
      </c>
      <c r="U221" s="493" t="s">
        <v>31</v>
      </c>
      <c r="V221" s="493" t="s">
        <v>31</v>
      </c>
      <c r="W221" s="493" t="s">
        <v>31</v>
      </c>
      <c r="X221" s="493" t="s">
        <v>31</v>
      </c>
      <c r="Y221" s="493" t="s">
        <v>31</v>
      </c>
      <c r="Z221" s="493" t="s">
        <v>31</v>
      </c>
      <c r="AA221" s="493" t="s">
        <v>31</v>
      </c>
      <c r="AB221" s="493" t="s">
        <v>31</v>
      </c>
      <c r="AC221" s="493" t="s">
        <v>31</v>
      </c>
      <c r="AD221" s="493" t="s">
        <v>31</v>
      </c>
      <c r="AE221" s="493" t="s">
        <v>31</v>
      </c>
      <c r="AF221" s="493" t="s">
        <v>31</v>
      </c>
      <c r="AG221" s="493" t="s">
        <v>31</v>
      </c>
      <c r="AH221" s="493" t="s">
        <v>31</v>
      </c>
      <c r="AI221" s="493" t="s">
        <v>31</v>
      </c>
      <c r="AJ221" s="493" t="s">
        <v>31</v>
      </c>
      <c r="AK221" s="493" t="s">
        <v>31</v>
      </c>
      <c r="AL221" s="493" t="s">
        <v>31</v>
      </c>
      <c r="AM221" s="493" t="s">
        <v>31</v>
      </c>
      <c r="AN221" s="493" t="s">
        <v>31</v>
      </c>
      <c r="AO221" s="493" t="s">
        <v>31</v>
      </c>
      <c r="AP221" s="493">
        <v>0.14199999999999999</v>
      </c>
      <c r="AQ221" s="493">
        <v>8.0000000000000002E-3</v>
      </c>
      <c r="AR221" s="493">
        <v>7.0000000000000007E-2</v>
      </c>
      <c r="AS221" s="493">
        <v>0.14199999999999999</v>
      </c>
      <c r="AT221" s="493">
        <v>7.0000000000000001E-3</v>
      </c>
      <c r="AU221" s="493">
        <v>7.0000000000000007E-2</v>
      </c>
      <c r="AV221" s="493">
        <v>0.125</v>
      </c>
      <c r="AW221" s="493">
        <v>6.0000000000000001E-3</v>
      </c>
      <c r="AX221" s="493">
        <v>7.3999999999999996E-2</v>
      </c>
      <c r="AY221" s="495">
        <v>0.122</v>
      </c>
      <c r="AZ221" s="495">
        <v>4.0000000000000001E-3</v>
      </c>
      <c r="BA221" s="495">
        <v>7.0000000000000007E-2</v>
      </c>
      <c r="BB221" s="495">
        <v>0.14099999999999999</v>
      </c>
      <c r="BC221" s="495">
        <v>3.0000000000000001E-3</v>
      </c>
      <c r="BD221" s="495">
        <v>7.0999999999999994E-2</v>
      </c>
      <c r="BE221" s="494">
        <v>0.14099999999999999</v>
      </c>
      <c r="BF221" s="494">
        <v>3.0000000000000001E-3</v>
      </c>
      <c r="BG221" s="494">
        <v>7.0999999999999994E-2</v>
      </c>
    </row>
    <row r="222" spans="2:59" ht="16.5" customHeight="1" x14ac:dyDescent="0.25">
      <c r="B222" s="205"/>
      <c r="C222" s="232" t="s">
        <v>28</v>
      </c>
      <c r="D222" s="462" t="s">
        <v>1612</v>
      </c>
      <c r="E222" s="233" t="str">
        <f t="shared" si="0"/>
        <v>B100 (l)Camiones (N2, N3)</v>
      </c>
      <c r="F222" s="493" t="s">
        <v>31</v>
      </c>
      <c r="G222" s="493" t="s">
        <v>31</v>
      </c>
      <c r="H222" s="493" t="s">
        <v>31</v>
      </c>
      <c r="I222" s="493" t="s">
        <v>31</v>
      </c>
      <c r="J222" s="493" t="s">
        <v>31</v>
      </c>
      <c r="K222" s="493" t="s">
        <v>31</v>
      </c>
      <c r="L222" s="493" t="s">
        <v>31</v>
      </c>
      <c r="M222" s="493" t="s">
        <v>31</v>
      </c>
      <c r="N222" s="493" t="s">
        <v>31</v>
      </c>
      <c r="O222" s="493" t="s">
        <v>31</v>
      </c>
      <c r="P222" s="493" t="s">
        <v>31</v>
      </c>
      <c r="Q222" s="493" t="s">
        <v>31</v>
      </c>
      <c r="R222" s="493" t="s">
        <v>31</v>
      </c>
      <c r="S222" s="493" t="s">
        <v>31</v>
      </c>
      <c r="T222" s="493" t="s">
        <v>31</v>
      </c>
      <c r="U222" s="493" t="s">
        <v>31</v>
      </c>
      <c r="V222" s="493" t="s">
        <v>31</v>
      </c>
      <c r="W222" s="493" t="s">
        <v>31</v>
      </c>
      <c r="X222" s="493" t="s">
        <v>31</v>
      </c>
      <c r="Y222" s="493" t="s">
        <v>31</v>
      </c>
      <c r="Z222" s="493" t="s">
        <v>31</v>
      </c>
      <c r="AA222" s="493" t="s">
        <v>31</v>
      </c>
      <c r="AB222" s="493" t="s">
        <v>31</v>
      </c>
      <c r="AC222" s="493" t="s">
        <v>31</v>
      </c>
      <c r="AD222" s="493" t="s">
        <v>31</v>
      </c>
      <c r="AE222" s="493" t="s">
        <v>31</v>
      </c>
      <c r="AF222" s="493" t="s">
        <v>31</v>
      </c>
      <c r="AG222" s="493" t="s">
        <v>31</v>
      </c>
      <c r="AH222" s="493" t="s">
        <v>31</v>
      </c>
      <c r="AI222" s="493" t="s">
        <v>31</v>
      </c>
      <c r="AJ222" s="493" t="s">
        <v>31</v>
      </c>
      <c r="AK222" s="493" t="s">
        <v>31</v>
      </c>
      <c r="AL222" s="493" t="s">
        <v>31</v>
      </c>
      <c r="AM222" s="493" t="s">
        <v>31</v>
      </c>
      <c r="AN222" s="493" t="s">
        <v>31</v>
      </c>
      <c r="AO222" s="493" t="s">
        <v>31</v>
      </c>
      <c r="AP222" s="493">
        <v>0.13900000000000001</v>
      </c>
      <c r="AQ222" s="493">
        <v>7.3999999999999996E-2</v>
      </c>
      <c r="AR222" s="493">
        <v>0.109</v>
      </c>
      <c r="AS222" s="493">
        <v>0.13900000000000001</v>
      </c>
      <c r="AT222" s="493">
        <v>6.7000000000000004E-2</v>
      </c>
      <c r="AU222" s="493">
        <v>0.11600000000000001</v>
      </c>
      <c r="AV222" s="493">
        <v>0.122</v>
      </c>
      <c r="AW222" s="493">
        <v>5.8999999999999997E-2</v>
      </c>
      <c r="AX222" s="493">
        <v>0.123</v>
      </c>
      <c r="AY222" s="495">
        <v>0.11899999999999999</v>
      </c>
      <c r="AZ222" s="495">
        <v>5.5E-2</v>
      </c>
      <c r="BA222" s="495">
        <v>0.128</v>
      </c>
      <c r="BB222" s="495">
        <v>0.13800000000000001</v>
      </c>
      <c r="BC222" s="495">
        <v>4.9000000000000002E-2</v>
      </c>
      <c r="BD222" s="495">
        <v>0.13400000000000001</v>
      </c>
      <c r="BE222" s="494">
        <v>0.13800000000000001</v>
      </c>
      <c r="BF222" s="494">
        <v>4.7E-2</v>
      </c>
      <c r="BG222" s="494">
        <v>0.13600000000000001</v>
      </c>
    </row>
    <row r="223" spans="2:59" ht="16.5" customHeight="1" x14ac:dyDescent="0.25">
      <c r="B223" s="205"/>
      <c r="C223" s="232" t="s">
        <v>28</v>
      </c>
      <c r="D223" s="462" t="s">
        <v>1615</v>
      </c>
      <c r="E223" s="233" t="str">
        <f t="shared" si="0"/>
        <v>B100 (l)Autobuses (M2, M3)</v>
      </c>
      <c r="F223" s="493" t="s">
        <v>31</v>
      </c>
      <c r="G223" s="493" t="s">
        <v>31</v>
      </c>
      <c r="H223" s="493" t="s">
        <v>31</v>
      </c>
      <c r="I223" s="493" t="s">
        <v>31</v>
      </c>
      <c r="J223" s="493" t="s">
        <v>31</v>
      </c>
      <c r="K223" s="493" t="s">
        <v>31</v>
      </c>
      <c r="L223" s="493" t="s">
        <v>31</v>
      </c>
      <c r="M223" s="493" t="s">
        <v>31</v>
      </c>
      <c r="N223" s="493" t="s">
        <v>31</v>
      </c>
      <c r="O223" s="493" t="s">
        <v>31</v>
      </c>
      <c r="P223" s="493" t="s">
        <v>31</v>
      </c>
      <c r="Q223" s="493" t="s">
        <v>31</v>
      </c>
      <c r="R223" s="493" t="s">
        <v>31</v>
      </c>
      <c r="S223" s="493" t="s">
        <v>31</v>
      </c>
      <c r="T223" s="493" t="s">
        <v>31</v>
      </c>
      <c r="U223" s="493" t="s">
        <v>31</v>
      </c>
      <c r="V223" s="493" t="s">
        <v>31</v>
      </c>
      <c r="W223" s="493" t="s">
        <v>31</v>
      </c>
      <c r="X223" s="493" t="s">
        <v>31</v>
      </c>
      <c r="Y223" s="493" t="s">
        <v>31</v>
      </c>
      <c r="Z223" s="493" t="s">
        <v>31</v>
      </c>
      <c r="AA223" s="493" t="s">
        <v>31</v>
      </c>
      <c r="AB223" s="493" t="s">
        <v>31</v>
      </c>
      <c r="AC223" s="493" t="s">
        <v>31</v>
      </c>
      <c r="AD223" s="493" t="s">
        <v>31</v>
      </c>
      <c r="AE223" s="493" t="s">
        <v>31</v>
      </c>
      <c r="AF223" s="493" t="s">
        <v>31</v>
      </c>
      <c r="AG223" s="493" t="s">
        <v>31</v>
      </c>
      <c r="AH223" s="493" t="s">
        <v>31</v>
      </c>
      <c r="AI223" s="493" t="s">
        <v>31</v>
      </c>
      <c r="AJ223" s="493" t="s">
        <v>31</v>
      </c>
      <c r="AK223" s="493" t="s">
        <v>31</v>
      </c>
      <c r="AL223" s="493" t="s">
        <v>31</v>
      </c>
      <c r="AM223" s="493" t="s">
        <v>31</v>
      </c>
      <c r="AN223" s="493" t="s">
        <v>31</v>
      </c>
      <c r="AO223" s="493" t="s">
        <v>31</v>
      </c>
      <c r="AP223" s="493">
        <v>0.13900000000000001</v>
      </c>
      <c r="AQ223" s="493">
        <v>3.2000000000000001E-2</v>
      </c>
      <c r="AR223" s="493">
        <v>7.0999999999999994E-2</v>
      </c>
      <c r="AS223" s="493">
        <v>0.13900000000000001</v>
      </c>
      <c r="AT223" s="493">
        <v>2.7E-2</v>
      </c>
      <c r="AU223" s="493">
        <v>7.4999999999999997E-2</v>
      </c>
      <c r="AV223" s="493">
        <v>0.122</v>
      </c>
      <c r="AW223" s="493">
        <v>2.3E-2</v>
      </c>
      <c r="AX223" s="493">
        <v>7.8E-2</v>
      </c>
      <c r="AY223" s="495">
        <v>0.11899999999999999</v>
      </c>
      <c r="AZ223" s="495">
        <v>1.9E-2</v>
      </c>
      <c r="BA223" s="495">
        <v>8.3000000000000004E-2</v>
      </c>
      <c r="BB223" s="495">
        <v>0.13800000000000001</v>
      </c>
      <c r="BC223" s="495">
        <v>1.6E-2</v>
      </c>
      <c r="BD223" s="495">
        <v>8.6999999999999994E-2</v>
      </c>
      <c r="BE223" s="494">
        <v>0.13800000000000001</v>
      </c>
      <c r="BF223" s="494">
        <v>1.4E-2</v>
      </c>
      <c r="BG223" s="494">
        <v>8.8999999999999996E-2</v>
      </c>
    </row>
    <row r="224" spans="2:59" ht="16.5" customHeight="1" x14ac:dyDescent="0.25">
      <c r="B224" s="205"/>
      <c r="C224" s="232" t="s">
        <v>23</v>
      </c>
      <c r="D224" s="463" t="s">
        <v>821</v>
      </c>
      <c r="E224" s="233" t="str">
        <f t="shared" si="0"/>
        <v>LPG (l)Turismos (M1)</v>
      </c>
      <c r="F224" s="493">
        <v>1.6519999999999999</v>
      </c>
      <c r="G224" s="493">
        <v>0.255</v>
      </c>
      <c r="H224" s="493">
        <v>7.9000000000000001E-2</v>
      </c>
      <c r="I224" s="493">
        <v>1.6519999999999999</v>
      </c>
      <c r="J224" s="493">
        <v>0.255</v>
      </c>
      <c r="K224" s="493">
        <v>7.8E-2</v>
      </c>
      <c r="L224" s="493">
        <v>1.6519999999999999</v>
      </c>
      <c r="M224" s="493">
        <v>0.255</v>
      </c>
      <c r="N224" s="493">
        <v>7.8E-2</v>
      </c>
      <c r="O224" s="493">
        <v>1.6519999999999999</v>
      </c>
      <c r="P224" s="493">
        <v>0.253</v>
      </c>
      <c r="Q224" s="493">
        <v>7.9000000000000001E-2</v>
      </c>
      <c r="R224" s="493">
        <v>1.6519999999999999</v>
      </c>
      <c r="S224" s="493">
        <v>0.25600000000000001</v>
      </c>
      <c r="T224" s="493">
        <v>7.9000000000000001E-2</v>
      </c>
      <c r="U224" s="493">
        <v>1.6519999999999999</v>
      </c>
      <c r="V224" s="493">
        <v>0.252</v>
      </c>
      <c r="W224" s="493">
        <v>7.6999999999999999E-2</v>
      </c>
      <c r="X224" s="493">
        <v>1.6519999999999999</v>
      </c>
      <c r="Y224" s="493">
        <v>0.251</v>
      </c>
      <c r="Z224" s="493">
        <v>7.4999999999999997E-2</v>
      </c>
      <c r="AA224" s="493">
        <v>1.6519999999999999</v>
      </c>
      <c r="AB224" s="493">
        <v>0.25</v>
      </c>
      <c r="AC224" s="493">
        <v>7.0999999999999994E-2</v>
      </c>
      <c r="AD224" s="493">
        <v>1.6519999999999999</v>
      </c>
      <c r="AE224" s="493">
        <v>0.20599999999999999</v>
      </c>
      <c r="AF224" s="493">
        <v>2.5999999999999999E-2</v>
      </c>
      <c r="AG224" s="493">
        <v>1.6519999999999999</v>
      </c>
      <c r="AH224" s="493">
        <v>0.20499999999999999</v>
      </c>
      <c r="AI224" s="493">
        <v>2.4E-2</v>
      </c>
      <c r="AJ224" s="493">
        <v>1.6519999999999999</v>
      </c>
      <c r="AK224" s="493">
        <v>0.20599999999999999</v>
      </c>
      <c r="AL224" s="493">
        <v>2.4E-2</v>
      </c>
      <c r="AM224" s="493">
        <v>1.6519999999999999</v>
      </c>
      <c r="AN224" s="493">
        <v>0.20399999999999999</v>
      </c>
      <c r="AO224" s="493">
        <v>2.1999999999999999E-2</v>
      </c>
      <c r="AP224" s="493">
        <v>1.6519999999999999</v>
      </c>
      <c r="AQ224" s="493">
        <v>0.20499999999999999</v>
      </c>
      <c r="AR224" s="493">
        <v>1.4999999999999999E-2</v>
      </c>
      <c r="AS224" s="493">
        <v>1.6519999999999999</v>
      </c>
      <c r="AT224" s="493">
        <v>0.20200000000000001</v>
      </c>
      <c r="AU224" s="493">
        <v>1.4E-2</v>
      </c>
      <c r="AV224" s="493">
        <v>1.6519999999999999</v>
      </c>
      <c r="AW224" s="493">
        <v>0.20200000000000001</v>
      </c>
      <c r="AX224" s="493">
        <v>1.4E-2</v>
      </c>
      <c r="AY224" s="496">
        <v>1.6519999999999999</v>
      </c>
      <c r="AZ224" s="496">
        <v>0.20300000000000001</v>
      </c>
      <c r="BA224" s="496">
        <v>1.4E-2</v>
      </c>
      <c r="BB224" s="495">
        <v>1.6519999999999999</v>
      </c>
      <c r="BC224" s="495">
        <v>0.2</v>
      </c>
      <c r="BD224" s="495">
        <v>1.4E-2</v>
      </c>
      <c r="BE224" s="494">
        <v>1.6519999999999999</v>
      </c>
      <c r="BF224" s="494">
        <v>0.20100000000000001</v>
      </c>
      <c r="BG224" s="494">
        <v>1.2999999999999999E-2</v>
      </c>
    </row>
    <row r="225" spans="2:59" ht="16.5" customHeight="1" x14ac:dyDescent="0.25">
      <c r="B225" s="205"/>
      <c r="C225" s="232" t="s">
        <v>29</v>
      </c>
      <c r="D225" s="464" t="s">
        <v>821</v>
      </c>
      <c r="E225" s="233" t="str">
        <f t="shared" si="0"/>
        <v>CNG (kg)Turismos (M1)</v>
      </c>
      <c r="F225" s="493">
        <v>2.7389999999999999</v>
      </c>
      <c r="G225" s="493">
        <v>1.1160000000000001</v>
      </c>
      <c r="H225" s="493">
        <v>3.3000000000000002E-2</v>
      </c>
      <c r="I225" s="493">
        <v>2.742</v>
      </c>
      <c r="J225" s="493">
        <v>1.1160000000000001</v>
      </c>
      <c r="K225" s="493">
        <v>3.3000000000000002E-2</v>
      </c>
      <c r="L225" s="493">
        <v>2.7170000000000001</v>
      </c>
      <c r="M225" s="493">
        <v>1.1160000000000001</v>
      </c>
      <c r="N225" s="493">
        <v>3.3000000000000002E-2</v>
      </c>
      <c r="O225" s="493">
        <v>2.7410000000000001</v>
      </c>
      <c r="P225" s="493">
        <v>1.1160000000000001</v>
      </c>
      <c r="Q225" s="493">
        <v>3.3000000000000002E-2</v>
      </c>
      <c r="R225" s="493">
        <v>2.746</v>
      </c>
      <c r="S225" s="493">
        <v>1.1160000000000001</v>
      </c>
      <c r="T225" s="493">
        <v>3.3000000000000002E-2</v>
      </c>
      <c r="U225" s="493">
        <v>2.726</v>
      </c>
      <c r="V225" s="493">
        <v>1.1160000000000001</v>
      </c>
      <c r="W225" s="493">
        <v>3.3000000000000002E-2</v>
      </c>
      <c r="X225" s="493">
        <v>2.7160000000000002</v>
      </c>
      <c r="Y225" s="493">
        <v>1.1160000000000001</v>
      </c>
      <c r="Z225" s="493">
        <v>3.3000000000000002E-2</v>
      </c>
      <c r="AA225" s="493">
        <v>2.7160000000000002</v>
      </c>
      <c r="AB225" s="493">
        <v>1.1160000000000001</v>
      </c>
      <c r="AC225" s="493">
        <v>3.3000000000000002E-2</v>
      </c>
      <c r="AD225" s="493">
        <v>2.7</v>
      </c>
      <c r="AE225" s="493">
        <v>1.08</v>
      </c>
      <c r="AF225" s="493">
        <v>3.3000000000000002E-2</v>
      </c>
      <c r="AG225" s="493">
        <v>2.7080000000000002</v>
      </c>
      <c r="AH225" s="493">
        <v>1.085</v>
      </c>
      <c r="AI225" s="493">
        <v>3.3000000000000002E-2</v>
      </c>
      <c r="AJ225" s="493">
        <v>2.7080000000000002</v>
      </c>
      <c r="AK225" s="493">
        <v>1.0960000000000001</v>
      </c>
      <c r="AL225" s="493">
        <v>3.3000000000000002E-2</v>
      </c>
      <c r="AM225" s="493">
        <v>2.714</v>
      </c>
      <c r="AN225" s="493">
        <v>1.081</v>
      </c>
      <c r="AO225" s="493">
        <v>3.3000000000000002E-2</v>
      </c>
      <c r="AP225" s="493">
        <v>2.7</v>
      </c>
      <c r="AQ225" s="493">
        <v>1.111</v>
      </c>
      <c r="AR225" s="493">
        <v>3.3000000000000002E-2</v>
      </c>
      <c r="AS225" s="493">
        <v>2.7250000000000001</v>
      </c>
      <c r="AT225" s="493">
        <v>1.0980000000000001</v>
      </c>
      <c r="AU225" s="493">
        <v>3.2000000000000001E-2</v>
      </c>
      <c r="AV225" s="493">
        <v>2.726</v>
      </c>
      <c r="AW225" s="493">
        <v>1.099</v>
      </c>
      <c r="AX225" s="493">
        <v>3.1E-2</v>
      </c>
      <c r="AY225" s="496">
        <v>2.7160000000000002</v>
      </c>
      <c r="AZ225" s="496">
        <v>1.1080000000000001</v>
      </c>
      <c r="BA225" s="496">
        <v>0.03</v>
      </c>
      <c r="BB225" s="495">
        <v>2.7309999999999999</v>
      </c>
      <c r="BC225" s="495">
        <v>1.077</v>
      </c>
      <c r="BD225" s="495">
        <v>0.03</v>
      </c>
      <c r="BE225" s="494">
        <v>2.7309999999999999</v>
      </c>
      <c r="BF225" s="494">
        <v>1.0960000000000001</v>
      </c>
      <c r="BG225" s="494">
        <v>2.9000000000000001E-2</v>
      </c>
    </row>
    <row r="226" spans="2:59" ht="16.5" customHeight="1" x14ac:dyDescent="0.25">
      <c r="B226" s="205"/>
      <c r="C226" s="232" t="s">
        <v>29</v>
      </c>
      <c r="D226" s="464" t="s">
        <v>1612</v>
      </c>
      <c r="E226" s="233" t="str">
        <f t="shared" si="0"/>
        <v>CNG (kg)Camiones (N2, N3)</v>
      </c>
      <c r="F226" s="493">
        <v>2.7389999999999999</v>
      </c>
      <c r="G226" s="493" t="s">
        <v>31</v>
      </c>
      <c r="H226" s="493" t="s">
        <v>31</v>
      </c>
      <c r="I226" s="493">
        <v>2.742</v>
      </c>
      <c r="J226" s="493" t="s">
        <v>31</v>
      </c>
      <c r="K226" s="493" t="s">
        <v>31</v>
      </c>
      <c r="L226" s="493">
        <v>2.7170000000000001</v>
      </c>
      <c r="M226" s="493" t="s">
        <v>31</v>
      </c>
      <c r="N226" s="493" t="s">
        <v>31</v>
      </c>
      <c r="O226" s="493">
        <v>2.7410000000000001</v>
      </c>
      <c r="P226" s="493" t="s">
        <v>31</v>
      </c>
      <c r="Q226" s="493" t="s">
        <v>31</v>
      </c>
      <c r="R226" s="493">
        <v>2.746</v>
      </c>
      <c r="S226" s="493" t="s">
        <v>31</v>
      </c>
      <c r="T226" s="493" t="s">
        <v>31</v>
      </c>
      <c r="U226" s="493">
        <v>2.726</v>
      </c>
      <c r="V226" s="493" t="s">
        <v>31</v>
      </c>
      <c r="W226" s="493" t="s">
        <v>31</v>
      </c>
      <c r="X226" s="493">
        <v>2.7160000000000002</v>
      </c>
      <c r="Y226" s="493" t="s">
        <v>31</v>
      </c>
      <c r="Z226" s="493" t="s">
        <v>31</v>
      </c>
      <c r="AA226" s="493">
        <v>2.7160000000000002</v>
      </c>
      <c r="AB226" s="493" t="s">
        <v>31</v>
      </c>
      <c r="AC226" s="493" t="s">
        <v>31</v>
      </c>
      <c r="AD226" s="493">
        <v>2.7</v>
      </c>
      <c r="AE226" s="493" t="s">
        <v>31</v>
      </c>
      <c r="AF226" s="493" t="s">
        <v>31</v>
      </c>
      <c r="AG226" s="493">
        <v>2.7080000000000002</v>
      </c>
      <c r="AH226" s="493" t="s">
        <v>31</v>
      </c>
      <c r="AI226" s="493" t="s">
        <v>31</v>
      </c>
      <c r="AJ226" s="493">
        <v>2.7080000000000002</v>
      </c>
      <c r="AK226" s="493" t="s">
        <v>31</v>
      </c>
      <c r="AL226" s="493" t="s">
        <v>31</v>
      </c>
      <c r="AM226" s="493">
        <v>2.714</v>
      </c>
      <c r="AN226" s="493" t="s">
        <v>31</v>
      </c>
      <c r="AO226" s="493" t="s">
        <v>31</v>
      </c>
      <c r="AP226" s="493">
        <v>2.7</v>
      </c>
      <c r="AQ226" s="493" t="s">
        <v>31</v>
      </c>
      <c r="AR226" s="493" t="s">
        <v>31</v>
      </c>
      <c r="AS226" s="493">
        <v>2.7250000000000001</v>
      </c>
      <c r="AT226" s="493" t="s">
        <v>31</v>
      </c>
      <c r="AU226" s="493" t="s">
        <v>31</v>
      </c>
      <c r="AV226" s="493">
        <v>2.726</v>
      </c>
      <c r="AW226" s="493" t="s">
        <v>31</v>
      </c>
      <c r="AX226" s="493" t="s">
        <v>31</v>
      </c>
      <c r="AY226" s="496">
        <v>2.7160000000000002</v>
      </c>
      <c r="AZ226" s="496" t="s">
        <v>31</v>
      </c>
      <c r="BA226" s="496" t="s">
        <v>31</v>
      </c>
      <c r="BB226" s="495">
        <v>2.7309999999999999</v>
      </c>
      <c r="BC226" s="495" t="s">
        <v>31</v>
      </c>
      <c r="BD226" s="495" t="s">
        <v>31</v>
      </c>
      <c r="BE226" s="494">
        <v>2.7309999999999999</v>
      </c>
      <c r="BF226" s="494" t="s">
        <v>31</v>
      </c>
      <c r="BG226" s="494" t="s">
        <v>31</v>
      </c>
    </row>
    <row r="227" spans="2:59" ht="16.5" customHeight="1" x14ac:dyDescent="0.25">
      <c r="B227" s="205"/>
      <c r="C227" s="232" t="s">
        <v>29</v>
      </c>
      <c r="D227" s="464" t="s">
        <v>1615</v>
      </c>
      <c r="E227" s="233" t="str">
        <f t="shared" si="0"/>
        <v>CNG (kg)Autobuses (M2, M3)</v>
      </c>
      <c r="F227" s="493">
        <v>2.7389999999999999</v>
      </c>
      <c r="G227" s="493">
        <v>3.9209999999999998</v>
      </c>
      <c r="H227" s="493" t="s">
        <v>31</v>
      </c>
      <c r="I227" s="493">
        <v>2.742</v>
      </c>
      <c r="J227" s="493">
        <v>3.1850000000000001</v>
      </c>
      <c r="K227" s="493" t="s">
        <v>31</v>
      </c>
      <c r="L227" s="493">
        <v>2.7170000000000001</v>
      </c>
      <c r="M227" s="493">
        <v>3.1179999999999999</v>
      </c>
      <c r="N227" s="493" t="s">
        <v>31</v>
      </c>
      <c r="O227" s="493">
        <v>2.7410000000000001</v>
      </c>
      <c r="P227" s="493">
        <v>2.4609999999999999</v>
      </c>
      <c r="Q227" s="493" t="s">
        <v>31</v>
      </c>
      <c r="R227" s="493">
        <v>2.746</v>
      </c>
      <c r="S227" s="493">
        <v>2.452</v>
      </c>
      <c r="T227" s="493" t="s">
        <v>31</v>
      </c>
      <c r="U227" s="493">
        <v>2.726</v>
      </c>
      <c r="V227" s="493">
        <v>2.419</v>
      </c>
      <c r="W227" s="493" t="s">
        <v>31</v>
      </c>
      <c r="X227" s="493">
        <v>2.7160000000000002</v>
      </c>
      <c r="Y227" s="493">
        <v>2.4119999999999999</v>
      </c>
      <c r="Z227" s="493" t="s">
        <v>31</v>
      </c>
      <c r="AA227" s="493">
        <v>2.7160000000000002</v>
      </c>
      <c r="AB227" s="493">
        <v>2.3959999999999999</v>
      </c>
      <c r="AC227" s="493" t="s">
        <v>31</v>
      </c>
      <c r="AD227" s="493">
        <v>2.7</v>
      </c>
      <c r="AE227" s="493">
        <v>2.355</v>
      </c>
      <c r="AF227" s="493" t="s">
        <v>31</v>
      </c>
      <c r="AG227" s="493">
        <v>2.7080000000000002</v>
      </c>
      <c r="AH227" s="493">
        <v>2.375</v>
      </c>
      <c r="AI227" s="493" t="s">
        <v>31</v>
      </c>
      <c r="AJ227" s="493">
        <v>2.7080000000000002</v>
      </c>
      <c r="AK227" s="493">
        <v>2.37</v>
      </c>
      <c r="AL227" s="493" t="s">
        <v>31</v>
      </c>
      <c r="AM227" s="493">
        <v>2.714</v>
      </c>
      <c r="AN227" s="493">
        <v>2.38</v>
      </c>
      <c r="AO227" s="493" t="s">
        <v>31</v>
      </c>
      <c r="AP227" s="493">
        <v>2.7</v>
      </c>
      <c r="AQ227" s="493">
        <v>2.4249999999999998</v>
      </c>
      <c r="AR227" s="493" t="s">
        <v>31</v>
      </c>
      <c r="AS227" s="493">
        <v>2.7250000000000001</v>
      </c>
      <c r="AT227" s="493">
        <v>2.4489999999999998</v>
      </c>
      <c r="AU227" s="493" t="s">
        <v>31</v>
      </c>
      <c r="AV227" s="493">
        <v>2.726</v>
      </c>
      <c r="AW227" s="493">
        <v>2.4580000000000002</v>
      </c>
      <c r="AX227" s="493" t="s">
        <v>31</v>
      </c>
      <c r="AY227" s="496">
        <v>2.7160000000000002</v>
      </c>
      <c r="AZ227" s="496">
        <v>2.4460000000000002</v>
      </c>
      <c r="BA227" s="496" t="s">
        <v>31</v>
      </c>
      <c r="BB227" s="495">
        <v>2.7309999999999999</v>
      </c>
      <c r="BC227" s="495">
        <v>2.4689999999999999</v>
      </c>
      <c r="BD227" s="495" t="s">
        <v>31</v>
      </c>
      <c r="BE227" s="494">
        <v>2.7309999999999999</v>
      </c>
      <c r="BF227" s="494">
        <v>2.4729999999999999</v>
      </c>
      <c r="BG227" s="494" t="s">
        <v>31</v>
      </c>
    </row>
    <row r="228" spans="2:59" ht="16.5" customHeight="1" x14ac:dyDescent="0.25">
      <c r="B228" s="205"/>
      <c r="C228" s="232" t="s">
        <v>1616</v>
      </c>
      <c r="D228" s="464" t="s">
        <v>1612</v>
      </c>
      <c r="E228" s="233" t="str">
        <f t="shared" si="0"/>
        <v>LNG (kg)Camiones (N2, N3)</v>
      </c>
      <c r="F228" s="493">
        <v>2.7389999999999999</v>
      </c>
      <c r="G228" s="493" t="s">
        <v>31</v>
      </c>
      <c r="H228" s="493" t="s">
        <v>31</v>
      </c>
      <c r="I228" s="493">
        <v>2.742</v>
      </c>
      <c r="J228" s="493" t="s">
        <v>31</v>
      </c>
      <c r="K228" s="493" t="s">
        <v>31</v>
      </c>
      <c r="L228" s="493">
        <v>2.7170000000000001</v>
      </c>
      <c r="M228" s="493" t="s">
        <v>31</v>
      </c>
      <c r="N228" s="493" t="s">
        <v>31</v>
      </c>
      <c r="O228" s="493">
        <v>2.7410000000000001</v>
      </c>
      <c r="P228" s="493" t="s">
        <v>31</v>
      </c>
      <c r="Q228" s="493" t="s">
        <v>31</v>
      </c>
      <c r="R228" s="493">
        <v>2.746</v>
      </c>
      <c r="S228" s="493" t="s">
        <v>31</v>
      </c>
      <c r="T228" s="493" t="s">
        <v>31</v>
      </c>
      <c r="U228" s="493">
        <v>2.726</v>
      </c>
      <c r="V228" s="493" t="s">
        <v>31</v>
      </c>
      <c r="W228" s="493" t="s">
        <v>31</v>
      </c>
      <c r="X228" s="493">
        <v>2.7160000000000002</v>
      </c>
      <c r="Y228" s="493" t="s">
        <v>31</v>
      </c>
      <c r="Z228" s="493" t="s">
        <v>31</v>
      </c>
      <c r="AA228" s="493">
        <v>2.7160000000000002</v>
      </c>
      <c r="AB228" s="493" t="s">
        <v>31</v>
      </c>
      <c r="AC228" s="493" t="s">
        <v>31</v>
      </c>
      <c r="AD228" s="493">
        <v>2.7</v>
      </c>
      <c r="AE228" s="493" t="s">
        <v>31</v>
      </c>
      <c r="AF228" s="493" t="s">
        <v>31</v>
      </c>
      <c r="AG228" s="493">
        <v>2.7080000000000002</v>
      </c>
      <c r="AH228" s="493" t="s">
        <v>31</v>
      </c>
      <c r="AI228" s="493" t="s">
        <v>31</v>
      </c>
      <c r="AJ228" s="493">
        <v>2.7080000000000002</v>
      </c>
      <c r="AK228" s="493" t="s">
        <v>31</v>
      </c>
      <c r="AL228" s="493" t="s">
        <v>31</v>
      </c>
      <c r="AM228" s="493">
        <v>2.714</v>
      </c>
      <c r="AN228" s="493" t="s">
        <v>31</v>
      </c>
      <c r="AO228" s="493" t="s">
        <v>31</v>
      </c>
      <c r="AP228" s="493">
        <v>2.7</v>
      </c>
      <c r="AQ228" s="493" t="s">
        <v>31</v>
      </c>
      <c r="AR228" s="493" t="s">
        <v>31</v>
      </c>
      <c r="AS228" s="493">
        <v>2.7250000000000001</v>
      </c>
      <c r="AT228" s="493" t="s">
        <v>31</v>
      </c>
      <c r="AU228" s="493" t="s">
        <v>31</v>
      </c>
      <c r="AV228" s="493">
        <v>2.726</v>
      </c>
      <c r="AW228" s="493" t="s">
        <v>31</v>
      </c>
      <c r="AX228" s="493" t="s">
        <v>31</v>
      </c>
      <c r="AY228" s="496">
        <v>2.7160000000000002</v>
      </c>
      <c r="AZ228" s="496" t="s">
        <v>31</v>
      </c>
      <c r="BA228" s="496" t="s">
        <v>31</v>
      </c>
      <c r="BB228" s="495">
        <v>2.7309999999999999</v>
      </c>
      <c r="BC228" s="495" t="s">
        <v>31</v>
      </c>
      <c r="BD228" s="495" t="s">
        <v>31</v>
      </c>
      <c r="BE228" s="494">
        <v>2.7309999999999999</v>
      </c>
      <c r="BF228" s="494" t="s">
        <v>31</v>
      </c>
      <c r="BG228" s="494" t="s">
        <v>31</v>
      </c>
    </row>
    <row r="229" spans="2:59" ht="16.5" customHeight="1" x14ac:dyDescent="0.25">
      <c r="B229" s="205"/>
      <c r="C229" s="232" t="s">
        <v>1617</v>
      </c>
      <c r="D229" s="464" t="s">
        <v>821</v>
      </c>
      <c r="E229" s="233" t="str">
        <f t="shared" si="0"/>
        <v>AdBlue (l)Turismos (M1)</v>
      </c>
      <c r="F229" s="493">
        <v>0.26</v>
      </c>
      <c r="G229" s="493" t="s">
        <v>31</v>
      </c>
      <c r="H229" s="493" t="s">
        <v>31</v>
      </c>
      <c r="I229" s="493">
        <v>0.26</v>
      </c>
      <c r="J229" s="493" t="s">
        <v>31</v>
      </c>
      <c r="K229" s="493" t="s">
        <v>31</v>
      </c>
      <c r="L229" s="493">
        <v>0.26</v>
      </c>
      <c r="M229" s="493" t="s">
        <v>31</v>
      </c>
      <c r="N229" s="493" t="s">
        <v>31</v>
      </c>
      <c r="O229" s="493">
        <v>0.26</v>
      </c>
      <c r="P229" s="493" t="s">
        <v>31</v>
      </c>
      <c r="Q229" s="493" t="s">
        <v>31</v>
      </c>
      <c r="R229" s="493">
        <v>0.26</v>
      </c>
      <c r="S229" s="493" t="s">
        <v>31</v>
      </c>
      <c r="T229" s="493" t="s">
        <v>31</v>
      </c>
      <c r="U229" s="493">
        <v>0.26</v>
      </c>
      <c r="V229" s="493" t="s">
        <v>31</v>
      </c>
      <c r="W229" s="493" t="s">
        <v>31</v>
      </c>
      <c r="X229" s="493">
        <v>0.26</v>
      </c>
      <c r="Y229" s="493" t="s">
        <v>31</v>
      </c>
      <c r="Z229" s="493" t="s">
        <v>31</v>
      </c>
      <c r="AA229" s="493">
        <v>0.26</v>
      </c>
      <c r="AB229" s="493" t="s">
        <v>31</v>
      </c>
      <c r="AC229" s="493" t="s">
        <v>31</v>
      </c>
      <c r="AD229" s="493">
        <v>0.26</v>
      </c>
      <c r="AE229" s="493" t="s">
        <v>31</v>
      </c>
      <c r="AF229" s="493" t="s">
        <v>31</v>
      </c>
      <c r="AG229" s="493">
        <v>0.26</v>
      </c>
      <c r="AH229" s="493" t="s">
        <v>31</v>
      </c>
      <c r="AI229" s="493" t="s">
        <v>31</v>
      </c>
      <c r="AJ229" s="493">
        <v>0.26</v>
      </c>
      <c r="AK229" s="493" t="s">
        <v>31</v>
      </c>
      <c r="AL229" s="493" t="s">
        <v>31</v>
      </c>
      <c r="AM229" s="493">
        <v>0.26</v>
      </c>
      <c r="AN229" s="493" t="s">
        <v>31</v>
      </c>
      <c r="AO229" s="493" t="s">
        <v>31</v>
      </c>
      <c r="AP229" s="493">
        <v>0.26</v>
      </c>
      <c r="AQ229" s="493" t="s">
        <v>31</v>
      </c>
      <c r="AR229" s="493" t="s">
        <v>31</v>
      </c>
      <c r="AS229" s="493">
        <v>0.26</v>
      </c>
      <c r="AT229" s="493" t="s">
        <v>31</v>
      </c>
      <c r="AU229" s="493" t="s">
        <v>31</v>
      </c>
      <c r="AV229" s="493">
        <v>0.26</v>
      </c>
      <c r="AW229" s="493" t="s">
        <v>31</v>
      </c>
      <c r="AX229" s="493" t="s">
        <v>31</v>
      </c>
      <c r="AY229" s="496">
        <v>0.26</v>
      </c>
      <c r="AZ229" s="496" t="s">
        <v>31</v>
      </c>
      <c r="BA229" s="496" t="s">
        <v>31</v>
      </c>
      <c r="BB229" s="495">
        <v>0.26</v>
      </c>
      <c r="BC229" s="495" t="s">
        <v>31</v>
      </c>
      <c r="BD229" s="495" t="s">
        <v>31</v>
      </c>
      <c r="BE229" s="494">
        <v>0.26</v>
      </c>
      <c r="BF229" s="494" t="s">
        <v>31</v>
      </c>
      <c r="BG229" s="494" t="s">
        <v>31</v>
      </c>
    </row>
    <row r="230" spans="2:59" ht="16.5" customHeight="1" x14ac:dyDescent="0.25">
      <c r="B230" s="205"/>
      <c r="C230" s="232" t="s">
        <v>1617</v>
      </c>
      <c r="D230" s="464" t="s">
        <v>822</v>
      </c>
      <c r="E230" s="233" t="str">
        <f t="shared" si="0"/>
        <v>AdBlue (l)Furgonetas y furgones (N1)</v>
      </c>
      <c r="F230" s="493">
        <v>0.26</v>
      </c>
      <c r="G230" s="493" t="s">
        <v>31</v>
      </c>
      <c r="H230" s="493" t="s">
        <v>31</v>
      </c>
      <c r="I230" s="493">
        <v>0.26</v>
      </c>
      <c r="J230" s="493" t="s">
        <v>31</v>
      </c>
      <c r="K230" s="493" t="s">
        <v>31</v>
      </c>
      <c r="L230" s="493">
        <v>0.26</v>
      </c>
      <c r="M230" s="493" t="s">
        <v>31</v>
      </c>
      <c r="N230" s="493" t="s">
        <v>31</v>
      </c>
      <c r="O230" s="493">
        <v>0.26</v>
      </c>
      <c r="P230" s="493" t="s">
        <v>31</v>
      </c>
      <c r="Q230" s="493" t="s">
        <v>31</v>
      </c>
      <c r="R230" s="493">
        <v>0.26</v>
      </c>
      <c r="S230" s="493" t="s">
        <v>31</v>
      </c>
      <c r="T230" s="493" t="s">
        <v>31</v>
      </c>
      <c r="U230" s="493">
        <v>0.26</v>
      </c>
      <c r="V230" s="493" t="s">
        <v>31</v>
      </c>
      <c r="W230" s="493" t="s">
        <v>31</v>
      </c>
      <c r="X230" s="493">
        <v>0.26</v>
      </c>
      <c r="Y230" s="493" t="s">
        <v>31</v>
      </c>
      <c r="Z230" s="493" t="s">
        <v>31</v>
      </c>
      <c r="AA230" s="493">
        <v>0.26</v>
      </c>
      <c r="AB230" s="493" t="s">
        <v>31</v>
      </c>
      <c r="AC230" s="493" t="s">
        <v>31</v>
      </c>
      <c r="AD230" s="493">
        <v>0.26</v>
      </c>
      <c r="AE230" s="493" t="s">
        <v>31</v>
      </c>
      <c r="AF230" s="493" t="s">
        <v>31</v>
      </c>
      <c r="AG230" s="493">
        <v>0.26</v>
      </c>
      <c r="AH230" s="493" t="s">
        <v>31</v>
      </c>
      <c r="AI230" s="493" t="s">
        <v>31</v>
      </c>
      <c r="AJ230" s="493">
        <v>0.26</v>
      </c>
      <c r="AK230" s="493" t="s">
        <v>31</v>
      </c>
      <c r="AL230" s="493" t="s">
        <v>31</v>
      </c>
      <c r="AM230" s="493">
        <v>0.26</v>
      </c>
      <c r="AN230" s="493" t="s">
        <v>31</v>
      </c>
      <c r="AO230" s="493" t="s">
        <v>31</v>
      </c>
      <c r="AP230" s="493">
        <v>0.26</v>
      </c>
      <c r="AQ230" s="493" t="s">
        <v>31</v>
      </c>
      <c r="AR230" s="493" t="s">
        <v>31</v>
      </c>
      <c r="AS230" s="493">
        <v>0.26</v>
      </c>
      <c r="AT230" s="493" t="s">
        <v>31</v>
      </c>
      <c r="AU230" s="493" t="s">
        <v>31</v>
      </c>
      <c r="AV230" s="493">
        <v>0.26</v>
      </c>
      <c r="AW230" s="493" t="s">
        <v>31</v>
      </c>
      <c r="AX230" s="493" t="s">
        <v>31</v>
      </c>
      <c r="AY230" s="496">
        <v>0.26</v>
      </c>
      <c r="AZ230" s="496" t="s">
        <v>31</v>
      </c>
      <c r="BA230" s="496" t="s">
        <v>31</v>
      </c>
      <c r="BB230" s="495">
        <v>0.26</v>
      </c>
      <c r="BC230" s="495" t="s">
        <v>31</v>
      </c>
      <c r="BD230" s="495" t="s">
        <v>31</v>
      </c>
      <c r="BE230" s="494">
        <v>0.26</v>
      </c>
      <c r="BF230" s="494" t="s">
        <v>31</v>
      </c>
      <c r="BG230" s="494" t="s">
        <v>31</v>
      </c>
    </row>
    <row r="231" spans="2:59" ht="16.5" customHeight="1" x14ac:dyDescent="0.25">
      <c r="B231" s="205"/>
      <c r="C231" s="232" t="s">
        <v>1617</v>
      </c>
      <c r="D231" s="464" t="s">
        <v>1612</v>
      </c>
      <c r="E231" s="233" t="str">
        <f t="shared" si="0"/>
        <v>AdBlue (l)Camiones (N2, N3)</v>
      </c>
      <c r="F231" s="493">
        <v>0.26</v>
      </c>
      <c r="G231" s="493" t="s">
        <v>31</v>
      </c>
      <c r="H231" s="493" t="s">
        <v>31</v>
      </c>
      <c r="I231" s="493">
        <v>0.26</v>
      </c>
      <c r="J231" s="493" t="s">
        <v>31</v>
      </c>
      <c r="K231" s="493" t="s">
        <v>31</v>
      </c>
      <c r="L231" s="493">
        <v>0.26</v>
      </c>
      <c r="M231" s="493" t="s">
        <v>31</v>
      </c>
      <c r="N231" s="493" t="s">
        <v>31</v>
      </c>
      <c r="O231" s="493">
        <v>0.26</v>
      </c>
      <c r="P231" s="493" t="s">
        <v>31</v>
      </c>
      <c r="Q231" s="493" t="s">
        <v>31</v>
      </c>
      <c r="R231" s="493">
        <v>0.26</v>
      </c>
      <c r="S231" s="493" t="s">
        <v>31</v>
      </c>
      <c r="T231" s="493" t="s">
        <v>31</v>
      </c>
      <c r="U231" s="493">
        <v>0.26</v>
      </c>
      <c r="V231" s="493" t="s">
        <v>31</v>
      </c>
      <c r="W231" s="493" t="s">
        <v>31</v>
      </c>
      <c r="X231" s="493">
        <v>0.26</v>
      </c>
      <c r="Y231" s="493" t="s">
        <v>31</v>
      </c>
      <c r="Z231" s="493" t="s">
        <v>31</v>
      </c>
      <c r="AA231" s="493">
        <v>0.26</v>
      </c>
      <c r="AB231" s="493" t="s">
        <v>31</v>
      </c>
      <c r="AC231" s="493" t="s">
        <v>31</v>
      </c>
      <c r="AD231" s="493">
        <v>0.26</v>
      </c>
      <c r="AE231" s="493" t="s">
        <v>31</v>
      </c>
      <c r="AF231" s="493" t="s">
        <v>31</v>
      </c>
      <c r="AG231" s="493">
        <v>0.26</v>
      </c>
      <c r="AH231" s="493" t="s">
        <v>31</v>
      </c>
      <c r="AI231" s="493" t="s">
        <v>31</v>
      </c>
      <c r="AJ231" s="493">
        <v>0.26</v>
      </c>
      <c r="AK231" s="493" t="s">
        <v>31</v>
      </c>
      <c r="AL231" s="493" t="s">
        <v>31</v>
      </c>
      <c r="AM231" s="493">
        <v>0.26</v>
      </c>
      <c r="AN231" s="493" t="s">
        <v>31</v>
      </c>
      <c r="AO231" s="493" t="s">
        <v>31</v>
      </c>
      <c r="AP231" s="493">
        <v>0.26</v>
      </c>
      <c r="AQ231" s="493" t="s">
        <v>31</v>
      </c>
      <c r="AR231" s="493" t="s">
        <v>31</v>
      </c>
      <c r="AS231" s="493">
        <v>0.26</v>
      </c>
      <c r="AT231" s="493" t="s">
        <v>31</v>
      </c>
      <c r="AU231" s="493" t="s">
        <v>31</v>
      </c>
      <c r="AV231" s="493">
        <v>0.26</v>
      </c>
      <c r="AW231" s="493" t="s">
        <v>31</v>
      </c>
      <c r="AX231" s="493" t="s">
        <v>31</v>
      </c>
      <c r="AY231" s="496">
        <v>0.26</v>
      </c>
      <c r="AZ231" s="496" t="s">
        <v>31</v>
      </c>
      <c r="BA231" s="496" t="s">
        <v>31</v>
      </c>
      <c r="BB231" s="495">
        <v>0.26</v>
      </c>
      <c r="BC231" s="495" t="s">
        <v>31</v>
      </c>
      <c r="BD231" s="495" t="s">
        <v>31</v>
      </c>
      <c r="BE231" s="494">
        <v>0.26</v>
      </c>
      <c r="BF231" s="494" t="s">
        <v>31</v>
      </c>
      <c r="BG231" s="494" t="s">
        <v>31</v>
      </c>
    </row>
    <row r="232" spans="2:59" ht="16.5" customHeight="1" x14ac:dyDescent="0.25">
      <c r="B232" s="205"/>
      <c r="C232" s="232" t="s">
        <v>1617</v>
      </c>
      <c r="D232" s="464" t="s">
        <v>1615</v>
      </c>
      <c r="E232" s="233" t="str">
        <f t="shared" si="0"/>
        <v>AdBlue (l)Autobuses (M2, M3)</v>
      </c>
      <c r="F232" s="493">
        <v>0.26</v>
      </c>
      <c r="G232" s="493" t="s">
        <v>31</v>
      </c>
      <c r="H232" s="493" t="s">
        <v>31</v>
      </c>
      <c r="I232" s="493">
        <v>0.26</v>
      </c>
      <c r="J232" s="493" t="s">
        <v>31</v>
      </c>
      <c r="K232" s="493" t="s">
        <v>31</v>
      </c>
      <c r="L232" s="493">
        <v>0.26</v>
      </c>
      <c r="M232" s="493" t="s">
        <v>31</v>
      </c>
      <c r="N232" s="493" t="s">
        <v>31</v>
      </c>
      <c r="O232" s="493">
        <v>0.26</v>
      </c>
      <c r="P232" s="493" t="s">
        <v>31</v>
      </c>
      <c r="Q232" s="493" t="s">
        <v>31</v>
      </c>
      <c r="R232" s="493">
        <v>0.26</v>
      </c>
      <c r="S232" s="493" t="s">
        <v>31</v>
      </c>
      <c r="T232" s="493" t="s">
        <v>31</v>
      </c>
      <c r="U232" s="493">
        <v>0.26</v>
      </c>
      <c r="V232" s="493" t="s">
        <v>31</v>
      </c>
      <c r="W232" s="493" t="s">
        <v>31</v>
      </c>
      <c r="X232" s="493">
        <v>0.26</v>
      </c>
      <c r="Y232" s="493" t="s">
        <v>31</v>
      </c>
      <c r="Z232" s="493" t="s">
        <v>31</v>
      </c>
      <c r="AA232" s="493">
        <v>0.26</v>
      </c>
      <c r="AB232" s="493" t="s">
        <v>31</v>
      </c>
      <c r="AC232" s="493" t="s">
        <v>31</v>
      </c>
      <c r="AD232" s="493">
        <v>0.26</v>
      </c>
      <c r="AE232" s="493" t="s">
        <v>31</v>
      </c>
      <c r="AF232" s="493" t="s">
        <v>31</v>
      </c>
      <c r="AG232" s="493">
        <v>0.26</v>
      </c>
      <c r="AH232" s="493" t="s">
        <v>31</v>
      </c>
      <c r="AI232" s="493" t="s">
        <v>31</v>
      </c>
      <c r="AJ232" s="493">
        <v>0.26</v>
      </c>
      <c r="AK232" s="493" t="s">
        <v>31</v>
      </c>
      <c r="AL232" s="493" t="s">
        <v>31</v>
      </c>
      <c r="AM232" s="493">
        <v>0.26</v>
      </c>
      <c r="AN232" s="493" t="s">
        <v>31</v>
      </c>
      <c r="AO232" s="493" t="s">
        <v>31</v>
      </c>
      <c r="AP232" s="493">
        <v>0.26</v>
      </c>
      <c r="AQ232" s="493" t="s">
        <v>31</v>
      </c>
      <c r="AR232" s="493" t="s">
        <v>31</v>
      </c>
      <c r="AS232" s="493">
        <v>0.26</v>
      </c>
      <c r="AT232" s="493" t="s">
        <v>31</v>
      </c>
      <c r="AU232" s="493" t="s">
        <v>31</v>
      </c>
      <c r="AV232" s="493">
        <v>0.26</v>
      </c>
      <c r="AW232" s="493" t="s">
        <v>31</v>
      </c>
      <c r="AX232" s="493" t="s">
        <v>31</v>
      </c>
      <c r="AY232" s="496">
        <v>0.26</v>
      </c>
      <c r="AZ232" s="496" t="s">
        <v>31</v>
      </c>
      <c r="BA232" s="496" t="s">
        <v>31</v>
      </c>
      <c r="BB232" s="495">
        <v>0.26</v>
      </c>
      <c r="BC232" s="495" t="s">
        <v>31</v>
      </c>
      <c r="BD232" s="495" t="s">
        <v>31</v>
      </c>
      <c r="BE232" s="494">
        <v>0.26</v>
      </c>
      <c r="BF232" s="494" t="s">
        <v>31</v>
      </c>
      <c r="BG232" s="494" t="s">
        <v>31</v>
      </c>
    </row>
    <row r="233" spans="2:59" x14ac:dyDescent="0.25">
      <c r="G233" s="217"/>
      <c r="R233" s="119"/>
      <c r="S233" s="119"/>
      <c r="AH233" s="156"/>
      <c r="AI233" s="156"/>
      <c r="AJ233" s="156"/>
      <c r="AK233" s="156"/>
      <c r="AL233" s="156"/>
      <c r="AM233" s="156"/>
      <c r="AO233" s="119"/>
      <c r="AP233" s="119"/>
      <c r="AQ233" s="119"/>
    </row>
    <row r="234" spans="2:59" x14ac:dyDescent="0.25">
      <c r="B234" s="198" t="s">
        <v>832</v>
      </c>
    </row>
    <row r="235" spans="2:59" x14ac:dyDescent="0.25">
      <c r="B235" s="198"/>
    </row>
    <row r="236" spans="2:59" x14ac:dyDescent="0.25">
      <c r="B236" s="200"/>
      <c r="C236" s="209" t="s">
        <v>833</v>
      </c>
      <c r="E236" s="234" t="s">
        <v>838</v>
      </c>
    </row>
    <row r="237" spans="2:59" x14ac:dyDescent="0.25">
      <c r="B237" s="200"/>
      <c r="C237" s="235"/>
      <c r="D237" s="236"/>
      <c r="E237" s="189"/>
      <c r="G237" t="s">
        <v>834</v>
      </c>
    </row>
    <row r="238" spans="2:59" x14ac:dyDescent="0.25">
      <c r="B238" s="200"/>
      <c r="C238" s="237" t="s">
        <v>821</v>
      </c>
      <c r="D238" s="238">
        <v>1</v>
      </c>
      <c r="E238" s="189" t="s">
        <v>11</v>
      </c>
      <c r="G238" t="s">
        <v>835</v>
      </c>
    </row>
    <row r="239" spans="2:59" x14ac:dyDescent="0.25">
      <c r="B239" s="200"/>
      <c r="C239" s="237" t="s">
        <v>822</v>
      </c>
      <c r="D239" s="238">
        <v>2</v>
      </c>
      <c r="E239" s="189" t="s">
        <v>10</v>
      </c>
      <c r="G239" t="s">
        <v>836</v>
      </c>
    </row>
    <row r="240" spans="2:59" x14ac:dyDescent="0.25">
      <c r="B240" s="200"/>
      <c r="C240" s="237" t="s">
        <v>1612</v>
      </c>
      <c r="D240" s="238">
        <v>3</v>
      </c>
      <c r="E240" s="189" t="s">
        <v>30</v>
      </c>
      <c r="G240" t="s">
        <v>837</v>
      </c>
    </row>
    <row r="241" spans="2:34" x14ac:dyDescent="0.25">
      <c r="B241" s="200"/>
      <c r="C241" s="237" t="s">
        <v>1615</v>
      </c>
      <c r="D241" s="238">
        <v>4</v>
      </c>
      <c r="E241" s="189" t="s">
        <v>16</v>
      </c>
    </row>
    <row r="242" spans="2:34" x14ac:dyDescent="0.25">
      <c r="B242" s="200"/>
      <c r="C242" s="237" t="s">
        <v>1613</v>
      </c>
      <c r="D242" s="238">
        <v>5</v>
      </c>
      <c r="E242" s="189" t="s">
        <v>20</v>
      </c>
    </row>
    <row r="243" spans="2:34" x14ac:dyDescent="0.25">
      <c r="B243" s="200"/>
      <c r="C243" s="239" t="s">
        <v>1614</v>
      </c>
      <c r="D243" s="465">
        <v>6</v>
      </c>
      <c r="E243" s="189" t="s">
        <v>1410</v>
      </c>
    </row>
    <row r="244" spans="2:34" x14ac:dyDescent="0.25">
      <c r="B244" s="200"/>
      <c r="E244" s="189" t="s">
        <v>22</v>
      </c>
    </row>
    <row r="245" spans="2:34" x14ac:dyDescent="0.25">
      <c r="B245" s="200"/>
      <c r="E245" s="189" t="s">
        <v>24</v>
      </c>
    </row>
    <row r="246" spans="2:34" x14ac:dyDescent="0.25">
      <c r="B246" s="200"/>
      <c r="E246" s="189" t="s">
        <v>25</v>
      </c>
    </row>
    <row r="247" spans="2:34" x14ac:dyDescent="0.25">
      <c r="B247" s="200"/>
      <c r="E247" s="189" t="s">
        <v>27</v>
      </c>
    </row>
    <row r="248" spans="2:34" x14ac:dyDescent="0.25">
      <c r="B248" s="200"/>
      <c r="E248" s="189" t="s">
        <v>28</v>
      </c>
    </row>
    <row r="249" spans="2:34" x14ac:dyDescent="0.25">
      <c r="B249" s="200"/>
      <c r="E249" s="189" t="s">
        <v>23</v>
      </c>
    </row>
    <row r="250" spans="2:34" x14ac:dyDescent="0.25">
      <c r="B250" s="200"/>
      <c r="E250" s="189" t="s">
        <v>29</v>
      </c>
    </row>
    <row r="251" spans="2:34" x14ac:dyDescent="0.25">
      <c r="B251" s="200"/>
      <c r="E251" s="189" t="s">
        <v>1408</v>
      </c>
    </row>
    <row r="252" spans="2:34" x14ac:dyDescent="0.25">
      <c r="B252" s="200"/>
    </row>
    <row r="253" spans="2:34" x14ac:dyDescent="0.25">
      <c r="C253" s="294">
        <v>2020</v>
      </c>
      <c r="D253" s="294">
        <v>2020</v>
      </c>
      <c r="E253" s="294">
        <v>2020</v>
      </c>
      <c r="F253" s="294">
        <v>2020</v>
      </c>
      <c r="G253" s="294">
        <v>2020</v>
      </c>
      <c r="H253" s="294">
        <v>2020</v>
      </c>
      <c r="I253" s="294">
        <v>2021</v>
      </c>
      <c r="J253" s="294">
        <v>2021</v>
      </c>
      <c r="K253" s="294">
        <v>2021</v>
      </c>
      <c r="L253" s="294">
        <v>2021</v>
      </c>
      <c r="M253" s="294">
        <v>2021</v>
      </c>
      <c r="N253" s="294">
        <v>2021</v>
      </c>
      <c r="O253" s="294">
        <v>2022</v>
      </c>
      <c r="P253" s="294">
        <v>2022</v>
      </c>
      <c r="Q253" s="294">
        <v>2022</v>
      </c>
      <c r="R253" s="294">
        <v>2022</v>
      </c>
      <c r="S253" s="294">
        <v>2022</v>
      </c>
      <c r="T253" s="294">
        <v>2022</v>
      </c>
      <c r="U253" s="497">
        <v>2023</v>
      </c>
      <c r="V253" s="497">
        <v>2023</v>
      </c>
      <c r="W253" s="497">
        <v>2023</v>
      </c>
      <c r="X253" s="497">
        <v>2023</v>
      </c>
      <c r="Y253" s="497">
        <v>2023</v>
      </c>
      <c r="Z253" s="497">
        <v>2023</v>
      </c>
      <c r="AA253" s="497">
        <v>2024</v>
      </c>
      <c r="AB253" s="497">
        <v>2024</v>
      </c>
      <c r="AC253" s="497">
        <v>2024</v>
      </c>
      <c r="AD253" s="497">
        <v>2024</v>
      </c>
      <c r="AE253" s="497">
        <v>2024</v>
      </c>
      <c r="AF253" s="497">
        <v>2024</v>
      </c>
      <c r="AG253" s="469"/>
      <c r="AH253" s="469"/>
    </row>
    <row r="254" spans="2:34" x14ac:dyDescent="0.25">
      <c r="C254" s="295" t="s">
        <v>821</v>
      </c>
      <c r="D254" s="295" t="s">
        <v>822</v>
      </c>
      <c r="E254" s="295" t="s">
        <v>1612</v>
      </c>
      <c r="F254" s="295" t="s">
        <v>1615</v>
      </c>
      <c r="G254" s="295" t="s">
        <v>1613</v>
      </c>
      <c r="H254" s="295" t="s">
        <v>1614</v>
      </c>
      <c r="I254" s="295" t="s">
        <v>821</v>
      </c>
      <c r="J254" s="295" t="s">
        <v>822</v>
      </c>
      <c r="K254" s="295" t="s">
        <v>1612</v>
      </c>
      <c r="L254" s="295" t="s">
        <v>1615</v>
      </c>
      <c r="M254" s="295" t="s">
        <v>1613</v>
      </c>
      <c r="N254" s="295" t="s">
        <v>1614</v>
      </c>
      <c r="O254" s="295" t="s">
        <v>821</v>
      </c>
      <c r="P254" s="295" t="s">
        <v>822</v>
      </c>
      <c r="Q254" s="295" t="s">
        <v>1612</v>
      </c>
      <c r="R254" s="295" t="s">
        <v>1615</v>
      </c>
      <c r="S254" s="295" t="s">
        <v>1613</v>
      </c>
      <c r="T254" s="295" t="s">
        <v>1614</v>
      </c>
      <c r="U254" s="295" t="s">
        <v>821</v>
      </c>
      <c r="V254" s="295" t="s">
        <v>822</v>
      </c>
      <c r="W254" s="295" t="s">
        <v>1612</v>
      </c>
      <c r="X254" s="295" t="s">
        <v>1615</v>
      </c>
      <c r="Y254" s="295" t="s">
        <v>1613</v>
      </c>
      <c r="Z254" s="295" t="s">
        <v>1614</v>
      </c>
      <c r="AA254" s="295" t="s">
        <v>821</v>
      </c>
      <c r="AB254" s="295" t="s">
        <v>822</v>
      </c>
      <c r="AC254" s="295" t="s">
        <v>1612</v>
      </c>
      <c r="AD254" s="295" t="s">
        <v>1615</v>
      </c>
      <c r="AE254" s="295" t="s">
        <v>1613</v>
      </c>
      <c r="AF254" s="295" t="s">
        <v>1614</v>
      </c>
      <c r="AG254" s="470"/>
      <c r="AH254" s="470"/>
    </row>
    <row r="255" spans="2:34" x14ac:dyDescent="0.25">
      <c r="C255" s="296">
        <v>1</v>
      </c>
      <c r="D255" s="296">
        <v>2</v>
      </c>
      <c r="E255" s="296">
        <v>3</v>
      </c>
      <c r="F255" s="296">
        <v>4</v>
      </c>
      <c r="G255" s="296">
        <v>5</v>
      </c>
      <c r="H255" s="296">
        <v>6</v>
      </c>
      <c r="I255" s="296">
        <v>1</v>
      </c>
      <c r="J255" s="296">
        <v>2</v>
      </c>
      <c r="K255" s="296">
        <v>3</v>
      </c>
      <c r="L255" s="296">
        <v>4</v>
      </c>
      <c r="M255" s="296">
        <v>5</v>
      </c>
      <c r="N255" s="296">
        <v>6</v>
      </c>
      <c r="O255" s="296">
        <v>1</v>
      </c>
      <c r="P255" s="296">
        <v>2</v>
      </c>
      <c r="Q255" s="296">
        <v>3</v>
      </c>
      <c r="R255" s="296">
        <v>4</v>
      </c>
      <c r="S255" s="296">
        <v>5</v>
      </c>
      <c r="T255" s="296">
        <v>6</v>
      </c>
      <c r="U255" s="296">
        <v>1</v>
      </c>
      <c r="V255" s="296">
        <v>2</v>
      </c>
      <c r="W255" s="296">
        <v>3</v>
      </c>
      <c r="X255" s="296">
        <v>4</v>
      </c>
      <c r="Y255" s="296">
        <v>5</v>
      </c>
      <c r="Z255" s="296">
        <v>6</v>
      </c>
      <c r="AA255" s="296">
        <v>1</v>
      </c>
      <c r="AB255" s="296">
        <v>2</v>
      </c>
      <c r="AC255" s="296">
        <v>3</v>
      </c>
      <c r="AD255" s="296">
        <v>4</v>
      </c>
      <c r="AE255" s="296">
        <v>5</v>
      </c>
      <c r="AF255" s="296">
        <v>6</v>
      </c>
      <c r="AG255" s="471"/>
      <c r="AH255" s="471"/>
    </row>
    <row r="256" spans="2:34" x14ac:dyDescent="0.25">
      <c r="C256" s="241" t="str">
        <f>"Comb_VehA1_"&amp;C255&amp;"_"&amp;C253</f>
        <v>Comb_VehA1_1_2020</v>
      </c>
      <c r="D256" s="241" t="str">
        <f>"Comb_VehA1_"&amp;D255&amp;"_"&amp;D253</f>
        <v>Comb_VehA1_2_2020</v>
      </c>
      <c r="E256" s="241" t="str">
        <f>"Comb_VehA1_"&amp;E255&amp;"_"&amp;E253</f>
        <v>Comb_VehA1_3_2020</v>
      </c>
      <c r="F256" s="241" t="str">
        <f>"Comb_VehA1_"&amp;F255&amp;"_"&amp;F253</f>
        <v>Comb_VehA1_4_2020</v>
      </c>
      <c r="G256" s="241" t="str">
        <f t="shared" ref="G256:H256" si="1">"Comb_VehA1_"&amp;G255&amp;"_"&amp;G253</f>
        <v>Comb_VehA1_5_2020</v>
      </c>
      <c r="H256" s="241" t="str">
        <f t="shared" si="1"/>
        <v>Comb_VehA1_6_2020</v>
      </c>
      <c r="I256" s="241" t="str">
        <f>"Comb_VehA1_"&amp;I255&amp;"_"&amp;I253</f>
        <v>Comb_VehA1_1_2021</v>
      </c>
      <c r="J256" s="241" t="str">
        <f>"Comb_VehA1_"&amp;J255&amp;"_"&amp;J253</f>
        <v>Comb_VehA1_2_2021</v>
      </c>
      <c r="K256" s="241" t="str">
        <f>"Comb_VehA1_"&amp;K255&amp;"_"&amp;K253</f>
        <v>Comb_VehA1_3_2021</v>
      </c>
      <c r="L256" s="241" t="str">
        <f>"Comb_VehA1_"&amp;L255&amp;"_"&amp;L253</f>
        <v>Comb_VehA1_4_2021</v>
      </c>
      <c r="M256" s="241" t="str">
        <f t="shared" ref="M256:N256" si="2">"Comb_VehA1_"&amp;M255&amp;"_"&amp;M253</f>
        <v>Comb_VehA1_5_2021</v>
      </c>
      <c r="N256" s="241" t="str">
        <f t="shared" si="2"/>
        <v>Comb_VehA1_6_2021</v>
      </c>
      <c r="O256" s="241" t="str">
        <f>"Comb_VehA1_"&amp;O255&amp;"_"&amp;O253</f>
        <v>Comb_VehA1_1_2022</v>
      </c>
      <c r="P256" s="241" t="str">
        <f>"Comb_VehA1_"&amp;P255&amp;"_"&amp;P253</f>
        <v>Comb_VehA1_2_2022</v>
      </c>
      <c r="Q256" s="241" t="str">
        <f>"Comb_VehA1_"&amp;Q255&amp;"_"&amp;Q253</f>
        <v>Comb_VehA1_3_2022</v>
      </c>
      <c r="R256" s="241" t="str">
        <f>"Comb_VehA1_"&amp;R255&amp;"_"&amp;R253</f>
        <v>Comb_VehA1_4_2022</v>
      </c>
      <c r="S256" s="241" t="str">
        <f t="shared" ref="S256:Z256" si="3">"Comb_VehA1_"&amp;S255&amp;"_"&amp;S253</f>
        <v>Comb_VehA1_5_2022</v>
      </c>
      <c r="T256" s="241" t="str">
        <f t="shared" si="3"/>
        <v>Comb_VehA1_6_2022</v>
      </c>
      <c r="U256" s="241" t="str">
        <f t="shared" si="3"/>
        <v>Comb_VehA1_1_2023</v>
      </c>
      <c r="V256" s="241" t="str">
        <f t="shared" si="3"/>
        <v>Comb_VehA1_2_2023</v>
      </c>
      <c r="W256" s="241" t="str">
        <f t="shared" si="3"/>
        <v>Comb_VehA1_3_2023</v>
      </c>
      <c r="X256" s="241" t="str">
        <f t="shared" si="3"/>
        <v>Comb_VehA1_4_2023</v>
      </c>
      <c r="Y256" s="241" t="str">
        <f t="shared" si="3"/>
        <v>Comb_VehA1_5_2023</v>
      </c>
      <c r="Z256" s="241" t="str">
        <f t="shared" si="3"/>
        <v>Comb_VehA1_6_2023</v>
      </c>
      <c r="AA256" s="241" t="str">
        <f t="shared" ref="AA256:AF256" si="4">"Comb_VehA1_"&amp;AA255&amp;"_"&amp;AA253</f>
        <v>Comb_VehA1_1_2024</v>
      </c>
      <c r="AB256" s="241" t="str">
        <f t="shared" si="4"/>
        <v>Comb_VehA1_2_2024</v>
      </c>
      <c r="AC256" s="241" t="str">
        <f t="shared" si="4"/>
        <v>Comb_VehA1_3_2024</v>
      </c>
      <c r="AD256" s="241" t="str">
        <f t="shared" si="4"/>
        <v>Comb_VehA1_4_2024</v>
      </c>
      <c r="AE256" s="241" t="str">
        <f t="shared" si="4"/>
        <v>Comb_VehA1_5_2024</v>
      </c>
      <c r="AF256" s="241" t="str">
        <f t="shared" si="4"/>
        <v>Comb_VehA1_6_2024</v>
      </c>
      <c r="AG256" s="472"/>
      <c r="AH256" s="472"/>
    </row>
    <row r="257" spans="2:43" x14ac:dyDescent="0.25">
      <c r="C257" s="479"/>
      <c r="D257" s="479"/>
      <c r="E257" s="479"/>
      <c r="F257" s="473"/>
      <c r="G257" s="479"/>
      <c r="H257" s="479"/>
      <c r="I257" s="479"/>
      <c r="J257" s="479"/>
      <c r="K257" s="479"/>
      <c r="L257" s="473"/>
      <c r="M257" s="479"/>
      <c r="N257" s="479"/>
      <c r="O257" s="479"/>
      <c r="P257" s="479"/>
      <c r="Q257" s="479"/>
      <c r="R257" s="473"/>
      <c r="S257" s="479"/>
      <c r="T257" s="479"/>
      <c r="U257" s="479"/>
      <c r="V257" s="479"/>
      <c r="W257" s="479"/>
      <c r="X257" s="473"/>
      <c r="Y257" s="479"/>
      <c r="Z257" s="479"/>
      <c r="AA257" s="479"/>
      <c r="AB257" s="479"/>
      <c r="AC257" s="479"/>
      <c r="AD257" s="473"/>
      <c r="AE257" s="479"/>
      <c r="AF257" s="479"/>
    </row>
    <row r="258" spans="2:43" x14ac:dyDescent="0.25">
      <c r="C258" s="243" t="s">
        <v>10</v>
      </c>
      <c r="D258" s="243" t="s">
        <v>10</v>
      </c>
      <c r="E258" s="243" t="s">
        <v>10</v>
      </c>
      <c r="F258" s="297" t="s">
        <v>22</v>
      </c>
      <c r="G258" s="243" t="s">
        <v>10</v>
      </c>
      <c r="H258" s="243" t="s">
        <v>10</v>
      </c>
      <c r="I258" s="243" t="s">
        <v>10</v>
      </c>
      <c r="J258" s="243" t="s">
        <v>10</v>
      </c>
      <c r="K258" s="243" t="s">
        <v>10</v>
      </c>
      <c r="L258" s="297" t="s">
        <v>22</v>
      </c>
      <c r="M258" s="243" t="s">
        <v>10</v>
      </c>
      <c r="N258" s="243" t="s">
        <v>10</v>
      </c>
      <c r="O258" s="243" t="s">
        <v>10</v>
      </c>
      <c r="P258" s="243" t="s">
        <v>10</v>
      </c>
      <c r="Q258" s="243" t="s">
        <v>10</v>
      </c>
      <c r="R258" s="297" t="s">
        <v>22</v>
      </c>
      <c r="S258" s="243" t="s">
        <v>10</v>
      </c>
      <c r="T258" s="243" t="s">
        <v>10</v>
      </c>
      <c r="U258" s="243" t="s">
        <v>10</v>
      </c>
      <c r="V258" s="243" t="s">
        <v>10</v>
      </c>
      <c r="W258" s="243" t="s">
        <v>10</v>
      </c>
      <c r="X258" s="297" t="s">
        <v>22</v>
      </c>
      <c r="Y258" s="243" t="s">
        <v>10</v>
      </c>
      <c r="Z258" s="243" t="s">
        <v>10</v>
      </c>
      <c r="AA258" s="243" t="s">
        <v>10</v>
      </c>
      <c r="AB258" s="243" t="s">
        <v>10</v>
      </c>
      <c r="AC258" s="243" t="s">
        <v>10</v>
      </c>
      <c r="AD258" s="297" t="s">
        <v>22</v>
      </c>
      <c r="AE258" s="243" t="s">
        <v>10</v>
      </c>
      <c r="AF258" s="243" t="s">
        <v>10</v>
      </c>
      <c r="AG258" s="139"/>
      <c r="AH258" s="139"/>
    </row>
    <row r="259" spans="2:43" x14ac:dyDescent="0.25">
      <c r="C259" s="243" t="s">
        <v>30</v>
      </c>
      <c r="D259" s="243" t="s">
        <v>30</v>
      </c>
      <c r="E259" s="243" t="s">
        <v>30</v>
      </c>
      <c r="F259" s="297" t="s">
        <v>24</v>
      </c>
      <c r="G259" s="243" t="s">
        <v>30</v>
      </c>
      <c r="H259" s="243" t="s">
        <v>30</v>
      </c>
      <c r="I259" s="243" t="s">
        <v>30</v>
      </c>
      <c r="J259" s="243" t="s">
        <v>30</v>
      </c>
      <c r="K259" s="243" t="s">
        <v>30</v>
      </c>
      <c r="L259" s="297" t="s">
        <v>24</v>
      </c>
      <c r="M259" s="243" t="s">
        <v>30</v>
      </c>
      <c r="N259" s="243" t="s">
        <v>30</v>
      </c>
      <c r="O259" s="243" t="s">
        <v>30</v>
      </c>
      <c r="P259" s="243" t="s">
        <v>30</v>
      </c>
      <c r="Q259" s="243" t="s">
        <v>30</v>
      </c>
      <c r="R259" s="297" t="s">
        <v>24</v>
      </c>
      <c r="S259" s="243" t="s">
        <v>30</v>
      </c>
      <c r="T259" s="243" t="s">
        <v>30</v>
      </c>
      <c r="U259" s="243" t="s">
        <v>30</v>
      </c>
      <c r="V259" s="243" t="s">
        <v>30</v>
      </c>
      <c r="W259" s="243" t="s">
        <v>30</v>
      </c>
      <c r="X259" s="297" t="s">
        <v>24</v>
      </c>
      <c r="Y259" s="243" t="s">
        <v>30</v>
      </c>
      <c r="Z259" s="243" t="s">
        <v>30</v>
      </c>
      <c r="AA259" s="243" t="s">
        <v>30</v>
      </c>
      <c r="AB259" s="243" t="s">
        <v>30</v>
      </c>
      <c r="AC259" s="243" t="s">
        <v>30</v>
      </c>
      <c r="AD259" s="297" t="s">
        <v>24</v>
      </c>
      <c r="AE259" s="243" t="s">
        <v>30</v>
      </c>
      <c r="AF259" s="243" t="s">
        <v>30</v>
      </c>
      <c r="AG259" s="139"/>
      <c r="AH259" s="139"/>
    </row>
    <row r="260" spans="2:43" x14ac:dyDescent="0.25">
      <c r="C260" s="246" t="s">
        <v>16</v>
      </c>
      <c r="D260" s="246" t="s">
        <v>16</v>
      </c>
      <c r="E260" s="243" t="s">
        <v>16</v>
      </c>
      <c r="F260" s="297" t="s">
        <v>25</v>
      </c>
      <c r="G260" s="246" t="s">
        <v>16</v>
      </c>
      <c r="H260" s="246" t="s">
        <v>16</v>
      </c>
      <c r="I260" s="246" t="s">
        <v>16</v>
      </c>
      <c r="J260" s="246" t="s">
        <v>16</v>
      </c>
      <c r="K260" s="243" t="s">
        <v>16</v>
      </c>
      <c r="L260" s="297" t="s">
        <v>25</v>
      </c>
      <c r="M260" s="246" t="s">
        <v>16</v>
      </c>
      <c r="N260" s="246" t="s">
        <v>16</v>
      </c>
      <c r="O260" s="246" t="s">
        <v>16</v>
      </c>
      <c r="P260" s="246" t="s">
        <v>16</v>
      </c>
      <c r="Q260" s="243" t="s">
        <v>16</v>
      </c>
      <c r="R260" s="297" t="s">
        <v>25</v>
      </c>
      <c r="S260" s="246" t="s">
        <v>16</v>
      </c>
      <c r="T260" s="246" t="s">
        <v>16</v>
      </c>
      <c r="U260" s="246" t="s">
        <v>16</v>
      </c>
      <c r="V260" s="246" t="s">
        <v>16</v>
      </c>
      <c r="W260" s="243" t="s">
        <v>16</v>
      </c>
      <c r="X260" s="297" t="s">
        <v>25</v>
      </c>
      <c r="Y260" s="246" t="s">
        <v>16</v>
      </c>
      <c r="Z260" s="246" t="s">
        <v>16</v>
      </c>
      <c r="AA260" s="246" t="s">
        <v>16</v>
      </c>
      <c r="AB260" s="246" t="s">
        <v>16</v>
      </c>
      <c r="AC260" s="243" t="s">
        <v>16</v>
      </c>
      <c r="AD260" s="297" t="s">
        <v>25</v>
      </c>
      <c r="AE260" s="246" t="s">
        <v>16</v>
      </c>
      <c r="AF260" s="246" t="s">
        <v>16</v>
      </c>
    </row>
    <row r="261" spans="2:43" x14ac:dyDescent="0.25">
      <c r="C261" s="246" t="s">
        <v>20</v>
      </c>
      <c r="D261" s="246" t="s">
        <v>20</v>
      </c>
      <c r="E261" s="246" t="s">
        <v>20</v>
      </c>
      <c r="F261" s="297" t="s">
        <v>27</v>
      </c>
      <c r="G261" s="246" t="s">
        <v>20</v>
      </c>
      <c r="H261" s="246" t="s">
        <v>20</v>
      </c>
      <c r="I261" s="246" t="s">
        <v>20</v>
      </c>
      <c r="J261" s="246" t="s">
        <v>20</v>
      </c>
      <c r="K261" s="246" t="s">
        <v>20</v>
      </c>
      <c r="L261" s="297" t="s">
        <v>27</v>
      </c>
      <c r="M261" s="246" t="s">
        <v>20</v>
      </c>
      <c r="N261" s="246" t="s">
        <v>20</v>
      </c>
      <c r="O261" s="246" t="s">
        <v>20</v>
      </c>
      <c r="P261" s="246" t="s">
        <v>20</v>
      </c>
      <c r="Q261" s="246" t="s">
        <v>20</v>
      </c>
      <c r="R261" s="297" t="s">
        <v>27</v>
      </c>
      <c r="S261" s="246" t="s">
        <v>20</v>
      </c>
      <c r="T261" s="246" t="s">
        <v>20</v>
      </c>
      <c r="U261" s="246" t="s">
        <v>20</v>
      </c>
      <c r="V261" s="246" t="s">
        <v>20</v>
      </c>
      <c r="W261" s="246" t="s">
        <v>20</v>
      </c>
      <c r="X261" s="297" t="s">
        <v>27</v>
      </c>
      <c r="Y261" s="246" t="s">
        <v>20</v>
      </c>
      <c r="Z261" s="246" t="s">
        <v>20</v>
      </c>
      <c r="AA261" s="246" t="s">
        <v>20</v>
      </c>
      <c r="AB261" s="246" t="s">
        <v>20</v>
      </c>
      <c r="AC261" s="246" t="s">
        <v>20</v>
      </c>
      <c r="AD261" s="297" t="s">
        <v>27</v>
      </c>
      <c r="AE261" s="246" t="s">
        <v>20</v>
      </c>
      <c r="AF261" s="246" t="s">
        <v>20</v>
      </c>
    </row>
    <row r="262" spans="2:43" x14ac:dyDescent="0.25">
      <c r="B262" s="247"/>
      <c r="C262" s="297" t="s">
        <v>22</v>
      </c>
      <c r="D262" s="297" t="s">
        <v>22</v>
      </c>
      <c r="E262" s="246" t="s">
        <v>22</v>
      </c>
      <c r="F262" s="297" t="s">
        <v>28</v>
      </c>
      <c r="G262" s="245" t="s">
        <v>1611</v>
      </c>
      <c r="H262" s="245" t="s">
        <v>1611</v>
      </c>
      <c r="I262" s="297" t="s">
        <v>22</v>
      </c>
      <c r="J262" s="297" t="s">
        <v>22</v>
      </c>
      <c r="K262" s="246" t="s">
        <v>22</v>
      </c>
      <c r="L262" s="297" t="s">
        <v>28</v>
      </c>
      <c r="M262" s="245" t="s">
        <v>1611</v>
      </c>
      <c r="N262" s="245" t="s">
        <v>1611</v>
      </c>
      <c r="O262" s="297" t="s">
        <v>22</v>
      </c>
      <c r="P262" s="297" t="s">
        <v>22</v>
      </c>
      <c r="Q262" s="246" t="s">
        <v>22</v>
      </c>
      <c r="R262" s="297" t="s">
        <v>28</v>
      </c>
      <c r="S262" s="245" t="s">
        <v>1611</v>
      </c>
      <c r="T262" s="245" t="s">
        <v>1611</v>
      </c>
      <c r="U262" s="297" t="s">
        <v>22</v>
      </c>
      <c r="V262" s="297" t="s">
        <v>22</v>
      </c>
      <c r="W262" s="246" t="s">
        <v>22</v>
      </c>
      <c r="X262" s="297" t="s">
        <v>28</v>
      </c>
      <c r="Y262" s="245" t="s">
        <v>1611</v>
      </c>
      <c r="Z262" s="245" t="s">
        <v>1611</v>
      </c>
      <c r="AA262" s="297" t="s">
        <v>22</v>
      </c>
      <c r="AB262" s="297" t="s">
        <v>22</v>
      </c>
      <c r="AC262" s="246" t="s">
        <v>22</v>
      </c>
      <c r="AD262" s="297" t="s">
        <v>28</v>
      </c>
      <c r="AE262" s="245" t="s">
        <v>1611</v>
      </c>
      <c r="AF262" s="245" t="s">
        <v>1611</v>
      </c>
      <c r="AG262" s="200"/>
    </row>
    <row r="263" spans="2:43" x14ac:dyDescent="0.25">
      <c r="B263" s="247"/>
      <c r="C263" s="297" t="s">
        <v>24</v>
      </c>
      <c r="D263" s="297" t="s">
        <v>24</v>
      </c>
      <c r="E263" s="297" t="s">
        <v>24</v>
      </c>
      <c r="F263" s="297" t="s">
        <v>29</v>
      </c>
      <c r="I263" s="297" t="s">
        <v>24</v>
      </c>
      <c r="J263" s="297" t="s">
        <v>24</v>
      </c>
      <c r="K263" s="297" t="s">
        <v>24</v>
      </c>
      <c r="L263" s="297" t="s">
        <v>29</v>
      </c>
      <c r="O263" s="297" t="s">
        <v>24</v>
      </c>
      <c r="P263" s="297" t="s">
        <v>24</v>
      </c>
      <c r="Q263" s="297" t="s">
        <v>24</v>
      </c>
      <c r="R263" s="297" t="s">
        <v>29</v>
      </c>
      <c r="U263" s="297" t="s">
        <v>24</v>
      </c>
      <c r="V263" s="297" t="s">
        <v>24</v>
      </c>
      <c r="W263" s="297" t="s">
        <v>24</v>
      </c>
      <c r="X263" s="297" t="s">
        <v>29</v>
      </c>
      <c r="AA263" s="297" t="s">
        <v>24</v>
      </c>
      <c r="AB263" s="297" t="s">
        <v>24</v>
      </c>
      <c r="AC263" s="297" t="s">
        <v>24</v>
      </c>
      <c r="AD263" s="297" t="s">
        <v>29</v>
      </c>
      <c r="AG263" s="200"/>
    </row>
    <row r="264" spans="2:43" x14ac:dyDescent="0.25">
      <c r="B264" s="247"/>
      <c r="C264" s="297" t="s">
        <v>25</v>
      </c>
      <c r="D264" s="297" t="s">
        <v>25</v>
      </c>
      <c r="E264" s="297" t="s">
        <v>25</v>
      </c>
      <c r="F264" s="238" t="s">
        <v>1617</v>
      </c>
      <c r="I264" s="297" t="s">
        <v>25</v>
      </c>
      <c r="J264" s="297" t="s">
        <v>25</v>
      </c>
      <c r="K264" s="297" t="s">
        <v>25</v>
      </c>
      <c r="L264" s="238" t="s">
        <v>1617</v>
      </c>
      <c r="O264" s="297" t="s">
        <v>25</v>
      </c>
      <c r="P264" s="297" t="s">
        <v>25</v>
      </c>
      <c r="Q264" s="297" t="s">
        <v>25</v>
      </c>
      <c r="R264" s="238" t="s">
        <v>1617</v>
      </c>
      <c r="U264" s="297" t="s">
        <v>25</v>
      </c>
      <c r="V264" s="297" t="s">
        <v>25</v>
      </c>
      <c r="W264" s="297" t="s">
        <v>25</v>
      </c>
      <c r="X264" s="238" t="s">
        <v>1617</v>
      </c>
      <c r="AA264" s="297" t="s">
        <v>25</v>
      </c>
      <c r="AB264" s="297" t="s">
        <v>25</v>
      </c>
      <c r="AC264" s="297" t="s">
        <v>25</v>
      </c>
      <c r="AD264" s="238" t="s">
        <v>1617</v>
      </c>
      <c r="AG264" s="200"/>
    </row>
    <row r="265" spans="2:43" x14ac:dyDescent="0.25">
      <c r="B265" s="247"/>
      <c r="C265" s="297" t="s">
        <v>27</v>
      </c>
      <c r="D265" t="s">
        <v>27</v>
      </c>
      <c r="E265" s="297" t="s">
        <v>27</v>
      </c>
      <c r="F265" s="245" t="s">
        <v>1611</v>
      </c>
      <c r="I265" s="297" t="s">
        <v>27</v>
      </c>
      <c r="J265" t="s">
        <v>27</v>
      </c>
      <c r="K265" s="297" t="s">
        <v>27</v>
      </c>
      <c r="L265" s="245" t="s">
        <v>1611</v>
      </c>
      <c r="O265" s="297" t="s">
        <v>27</v>
      </c>
      <c r="P265" t="s">
        <v>27</v>
      </c>
      <c r="Q265" s="297" t="s">
        <v>27</v>
      </c>
      <c r="R265" s="245" t="s">
        <v>1611</v>
      </c>
      <c r="U265" s="297" t="s">
        <v>27</v>
      </c>
      <c r="V265" t="s">
        <v>27</v>
      </c>
      <c r="W265" s="297" t="s">
        <v>27</v>
      </c>
      <c r="X265" s="245" t="s">
        <v>1611</v>
      </c>
      <c r="AA265" s="297" t="s">
        <v>27</v>
      </c>
      <c r="AB265" t="s">
        <v>27</v>
      </c>
      <c r="AC265" s="297" t="s">
        <v>27</v>
      </c>
      <c r="AD265" s="245" t="s">
        <v>1611</v>
      </c>
      <c r="AG265" s="200"/>
      <c r="AH265" s="200"/>
    </row>
    <row r="266" spans="2:43" x14ac:dyDescent="0.25">
      <c r="B266" s="247"/>
      <c r="C266" s="297" t="s">
        <v>28</v>
      </c>
      <c r="D266" t="s">
        <v>28</v>
      </c>
      <c r="E266" s="297" t="s">
        <v>28</v>
      </c>
      <c r="I266" s="297" t="s">
        <v>28</v>
      </c>
      <c r="J266" t="s">
        <v>28</v>
      </c>
      <c r="K266" s="297" t="s">
        <v>28</v>
      </c>
      <c r="O266" s="297" t="s">
        <v>28</v>
      </c>
      <c r="P266" t="s">
        <v>28</v>
      </c>
      <c r="Q266" s="297" t="s">
        <v>28</v>
      </c>
      <c r="U266" s="297" t="s">
        <v>28</v>
      </c>
      <c r="V266" t="s">
        <v>28</v>
      </c>
      <c r="W266" s="297" t="s">
        <v>28</v>
      </c>
      <c r="AA266" s="297" t="s">
        <v>28</v>
      </c>
      <c r="AB266" t="s">
        <v>28</v>
      </c>
      <c r="AC266" s="297" t="s">
        <v>28</v>
      </c>
      <c r="AG266" s="200"/>
      <c r="AH266" s="200"/>
    </row>
    <row r="267" spans="2:43" x14ac:dyDescent="0.25">
      <c r="B267" s="247"/>
      <c r="C267" s="246" t="s">
        <v>29</v>
      </c>
      <c r="D267" t="s">
        <v>1617</v>
      </c>
      <c r="E267" s="297" t="s">
        <v>29</v>
      </c>
      <c r="I267" s="246" t="s">
        <v>29</v>
      </c>
      <c r="J267" t="s">
        <v>1617</v>
      </c>
      <c r="K267" s="297" t="s">
        <v>29</v>
      </c>
      <c r="O267" s="246" t="s">
        <v>29</v>
      </c>
      <c r="P267" t="s">
        <v>1617</v>
      </c>
      <c r="Q267" s="297" t="s">
        <v>29</v>
      </c>
      <c r="U267" s="246" t="s">
        <v>29</v>
      </c>
      <c r="V267" t="s">
        <v>1617</v>
      </c>
      <c r="W267" s="297" t="s">
        <v>29</v>
      </c>
      <c r="AA267" s="246" t="s">
        <v>29</v>
      </c>
      <c r="AB267" t="s">
        <v>1617</v>
      </c>
      <c r="AC267" s="297" t="s">
        <v>29</v>
      </c>
      <c r="AG267" s="200"/>
      <c r="AH267" s="200"/>
    </row>
    <row r="268" spans="2:43" x14ac:dyDescent="0.25">
      <c r="B268" s="247"/>
      <c r="C268" s="246" t="s">
        <v>23</v>
      </c>
      <c r="D268" s="245" t="s">
        <v>1611</v>
      </c>
      <c r="E268" s="246" t="s">
        <v>1616</v>
      </c>
      <c r="I268" s="246" t="s">
        <v>23</v>
      </c>
      <c r="J268" s="245" t="s">
        <v>1611</v>
      </c>
      <c r="K268" s="246" t="s">
        <v>1616</v>
      </c>
      <c r="O268" s="246" t="s">
        <v>23</v>
      </c>
      <c r="P268" s="245" t="s">
        <v>1611</v>
      </c>
      <c r="Q268" s="246" t="s">
        <v>1616</v>
      </c>
      <c r="U268" s="246" t="s">
        <v>23</v>
      </c>
      <c r="V268" s="245" t="s">
        <v>1611</v>
      </c>
      <c r="W268" s="246" t="s">
        <v>1616</v>
      </c>
      <c r="AA268" s="246" t="s">
        <v>23</v>
      </c>
      <c r="AB268" s="245" t="s">
        <v>1611</v>
      </c>
      <c r="AC268" s="246" t="s">
        <v>1616</v>
      </c>
      <c r="AH268" s="200"/>
    </row>
    <row r="269" spans="2:43" x14ac:dyDescent="0.25">
      <c r="B269" s="247"/>
      <c r="C269" s="246" t="s">
        <v>1617</v>
      </c>
      <c r="E269" s="238" t="s">
        <v>1617</v>
      </c>
      <c r="I269" s="246" t="s">
        <v>1617</v>
      </c>
      <c r="K269" s="238" t="s">
        <v>1617</v>
      </c>
      <c r="O269" s="246" t="s">
        <v>1617</v>
      </c>
      <c r="Q269" s="238" t="s">
        <v>1617</v>
      </c>
      <c r="U269" s="246" t="s">
        <v>1617</v>
      </c>
      <c r="W269" s="238" t="s">
        <v>1617</v>
      </c>
      <c r="AA269" s="246" t="s">
        <v>1617</v>
      </c>
      <c r="AC269" s="238" t="s">
        <v>1617</v>
      </c>
    </row>
    <row r="270" spans="2:43" x14ac:dyDescent="0.25">
      <c r="C270" s="245" t="s">
        <v>1611</v>
      </c>
      <c r="E270" s="245" t="s">
        <v>1611</v>
      </c>
      <c r="I270" s="245" t="s">
        <v>1611</v>
      </c>
      <c r="K270" s="245" t="s">
        <v>1611</v>
      </c>
      <c r="O270" s="245" t="s">
        <v>1611</v>
      </c>
      <c r="Q270" s="245" t="s">
        <v>1611</v>
      </c>
      <c r="U270" s="245" t="s">
        <v>1611</v>
      </c>
      <c r="W270" s="245" t="s">
        <v>1611</v>
      </c>
      <c r="AA270" s="245" t="s">
        <v>1611</v>
      </c>
      <c r="AC270" s="245" t="s">
        <v>1611</v>
      </c>
      <c r="AH270" s="156"/>
      <c r="AI270" s="156"/>
      <c r="AJ270" s="156"/>
      <c r="AK270" s="156"/>
      <c r="AL270" s="156"/>
      <c r="AM270" s="156"/>
      <c r="AO270" s="119"/>
      <c r="AP270" s="119"/>
      <c r="AQ270" s="119"/>
    </row>
    <row r="271" spans="2:43" x14ac:dyDescent="0.25">
      <c r="G271" s="217"/>
      <c r="R271" s="119"/>
      <c r="S271" s="119"/>
      <c r="AH271" s="156"/>
      <c r="AI271" s="156"/>
      <c r="AJ271" s="156"/>
      <c r="AK271" s="156"/>
      <c r="AL271" s="156"/>
      <c r="AM271" s="156"/>
      <c r="AO271" s="119"/>
      <c r="AP271" s="119"/>
      <c r="AQ271" s="119"/>
    </row>
    <row r="272" spans="2:43" x14ac:dyDescent="0.25">
      <c r="C272" s="197" t="s">
        <v>1136</v>
      </c>
      <c r="G272" s="217"/>
      <c r="R272" s="119"/>
      <c r="S272" s="119"/>
      <c r="AH272" s="156"/>
      <c r="AI272" s="156"/>
      <c r="AJ272" s="156"/>
      <c r="AK272" s="156"/>
      <c r="AL272" s="156"/>
      <c r="AM272" s="156"/>
      <c r="AO272" s="119"/>
      <c r="AP272" s="119"/>
      <c r="AQ272" s="119"/>
    </row>
    <row r="273" spans="2:59" x14ac:dyDescent="0.25">
      <c r="G273" s="217"/>
      <c r="R273" s="119"/>
      <c r="S273" s="119"/>
      <c r="AH273" s="156"/>
      <c r="AI273" s="156"/>
      <c r="AJ273" s="156"/>
      <c r="AK273" s="156"/>
      <c r="AL273" s="156"/>
      <c r="AM273" s="156"/>
      <c r="AO273" s="119"/>
      <c r="AP273" s="119"/>
      <c r="AQ273" s="119"/>
    </row>
    <row r="274" spans="2:59" x14ac:dyDescent="0.25">
      <c r="B274" s="198" t="s">
        <v>750</v>
      </c>
      <c r="G274" s="217"/>
      <c r="R274" s="119"/>
      <c r="S274" s="119"/>
      <c r="AH274" s="156"/>
      <c r="AI274" s="156"/>
      <c r="AJ274" s="156"/>
      <c r="AK274" s="156"/>
      <c r="AL274" s="156"/>
      <c r="AM274" s="156"/>
      <c r="AO274" s="119"/>
      <c r="AP274" s="119"/>
      <c r="AQ274" s="119"/>
    </row>
    <row r="275" spans="2:59" x14ac:dyDescent="0.25">
      <c r="F275" s="203">
        <v>2007</v>
      </c>
      <c r="G275" s="203">
        <v>2007</v>
      </c>
      <c r="H275" s="203">
        <v>2007</v>
      </c>
      <c r="I275" s="203">
        <v>2008</v>
      </c>
      <c r="J275" s="203">
        <v>2008</v>
      </c>
      <c r="K275" s="203">
        <v>2008</v>
      </c>
      <c r="L275" s="203">
        <v>2009</v>
      </c>
      <c r="M275" s="203">
        <v>2009</v>
      </c>
      <c r="N275" s="203">
        <v>2009</v>
      </c>
      <c r="O275" s="203">
        <v>2010</v>
      </c>
      <c r="P275" s="203">
        <v>2010</v>
      </c>
      <c r="Q275" s="203">
        <v>2010</v>
      </c>
      <c r="R275" s="203">
        <v>2011</v>
      </c>
      <c r="S275" s="203">
        <v>2011</v>
      </c>
      <c r="T275" s="203">
        <v>2011</v>
      </c>
      <c r="U275" s="203">
        <v>2012</v>
      </c>
      <c r="V275" s="203">
        <v>2012</v>
      </c>
      <c r="W275" s="203">
        <v>2012</v>
      </c>
      <c r="X275" s="203">
        <v>2013</v>
      </c>
      <c r="Y275" s="203">
        <v>2013</v>
      </c>
      <c r="Z275" s="203">
        <v>2013</v>
      </c>
      <c r="AA275" s="203">
        <v>2014</v>
      </c>
      <c r="AB275" s="203">
        <v>2014</v>
      </c>
      <c r="AC275" s="203">
        <v>2014</v>
      </c>
      <c r="AD275" s="203">
        <v>2015</v>
      </c>
      <c r="AE275" s="203">
        <v>2015</v>
      </c>
      <c r="AF275" s="203">
        <v>2015</v>
      </c>
      <c r="AG275" s="203">
        <v>2016</v>
      </c>
      <c r="AH275" s="203">
        <v>2016</v>
      </c>
      <c r="AI275" s="203">
        <v>2016</v>
      </c>
      <c r="AJ275" s="203">
        <v>2017</v>
      </c>
      <c r="AK275" s="203">
        <v>2017</v>
      </c>
      <c r="AL275" s="203">
        <v>2017</v>
      </c>
      <c r="AM275" s="203">
        <v>2018</v>
      </c>
      <c r="AN275" s="203">
        <v>2018</v>
      </c>
      <c r="AO275" s="203">
        <v>2018</v>
      </c>
      <c r="AP275" s="203">
        <v>2019</v>
      </c>
      <c r="AQ275" s="203">
        <v>2019</v>
      </c>
      <c r="AR275" s="203">
        <v>2019</v>
      </c>
      <c r="AS275" s="203">
        <v>2020</v>
      </c>
      <c r="AT275" s="203">
        <v>2020</v>
      </c>
      <c r="AU275" s="203">
        <v>2020</v>
      </c>
      <c r="AV275" s="203">
        <v>2021</v>
      </c>
      <c r="AW275" s="203">
        <v>2021</v>
      </c>
      <c r="AX275" s="203">
        <v>2021</v>
      </c>
      <c r="AY275" s="203">
        <v>2022</v>
      </c>
      <c r="AZ275" s="203">
        <v>2022</v>
      </c>
      <c r="BA275" s="203">
        <v>2022</v>
      </c>
      <c r="BB275" s="203">
        <v>2023</v>
      </c>
      <c r="BC275" s="203">
        <v>2023</v>
      </c>
      <c r="BD275" s="203">
        <v>2023</v>
      </c>
      <c r="BE275" s="203">
        <v>2024</v>
      </c>
      <c r="BF275" s="203">
        <v>2024</v>
      </c>
      <c r="BG275" s="203">
        <v>2024</v>
      </c>
    </row>
    <row r="276" spans="2:59" x14ac:dyDescent="0.25">
      <c r="F276" s="203" t="s">
        <v>1132</v>
      </c>
      <c r="G276" s="203" t="s">
        <v>1133</v>
      </c>
      <c r="H276" s="203" t="s">
        <v>1134</v>
      </c>
      <c r="I276" s="203" t="s">
        <v>1132</v>
      </c>
      <c r="J276" s="203" t="s">
        <v>1133</v>
      </c>
      <c r="K276" s="203" t="s">
        <v>1134</v>
      </c>
      <c r="L276" s="203" t="s">
        <v>1132</v>
      </c>
      <c r="M276" s="203" t="s">
        <v>1133</v>
      </c>
      <c r="N276" s="203" t="s">
        <v>1134</v>
      </c>
      <c r="O276" s="203" t="s">
        <v>1132</v>
      </c>
      <c r="P276" s="203" t="s">
        <v>1133</v>
      </c>
      <c r="Q276" s="203" t="s">
        <v>1134</v>
      </c>
      <c r="R276" s="203" t="s">
        <v>1132</v>
      </c>
      <c r="S276" s="203" t="s">
        <v>1133</v>
      </c>
      <c r="T276" s="203" t="s">
        <v>1134</v>
      </c>
      <c r="U276" s="203" t="s">
        <v>1132</v>
      </c>
      <c r="V276" s="203" t="s">
        <v>1133</v>
      </c>
      <c r="W276" s="203" t="s">
        <v>1134</v>
      </c>
      <c r="X276" s="203" t="s">
        <v>1132</v>
      </c>
      <c r="Y276" s="203" t="s">
        <v>1133</v>
      </c>
      <c r="Z276" s="203" t="s">
        <v>1134</v>
      </c>
      <c r="AA276" s="203" t="s">
        <v>1132</v>
      </c>
      <c r="AB276" s="203" t="s">
        <v>1133</v>
      </c>
      <c r="AC276" s="203" t="s">
        <v>1134</v>
      </c>
      <c r="AD276" s="203" t="s">
        <v>1132</v>
      </c>
      <c r="AE276" s="203" t="s">
        <v>1133</v>
      </c>
      <c r="AF276" s="203" t="s">
        <v>1134</v>
      </c>
      <c r="AG276" s="203" t="s">
        <v>1132</v>
      </c>
      <c r="AH276" s="203" t="s">
        <v>1133</v>
      </c>
      <c r="AI276" s="203" t="s">
        <v>1134</v>
      </c>
      <c r="AJ276" s="203" t="s">
        <v>1132</v>
      </c>
      <c r="AK276" s="203" t="s">
        <v>1133</v>
      </c>
      <c r="AL276" s="203" t="s">
        <v>1134</v>
      </c>
      <c r="AM276" s="203" t="s">
        <v>1132</v>
      </c>
      <c r="AN276" s="203" t="s">
        <v>1133</v>
      </c>
      <c r="AO276" s="203" t="s">
        <v>1134</v>
      </c>
      <c r="AP276" s="203" t="s">
        <v>1132</v>
      </c>
      <c r="AQ276" s="203" t="s">
        <v>1133</v>
      </c>
      <c r="AR276" s="203" t="s">
        <v>1134</v>
      </c>
      <c r="AS276" s="203" t="s">
        <v>1132</v>
      </c>
      <c r="AT276" s="203" t="s">
        <v>1133</v>
      </c>
      <c r="AU276" s="203" t="s">
        <v>1134</v>
      </c>
      <c r="AV276" s="203" t="s">
        <v>1132</v>
      </c>
      <c r="AW276" s="203" t="s">
        <v>1133</v>
      </c>
      <c r="AX276" s="203" t="s">
        <v>1134</v>
      </c>
      <c r="AY276" s="203" t="s">
        <v>1132</v>
      </c>
      <c r="AZ276" s="203" t="s">
        <v>1133</v>
      </c>
      <c r="BA276" s="203" t="s">
        <v>1134</v>
      </c>
      <c r="BB276" s="203" t="s">
        <v>1132</v>
      </c>
      <c r="BC276" s="203" t="s">
        <v>1133</v>
      </c>
      <c r="BD276" s="203" t="s">
        <v>1134</v>
      </c>
      <c r="BE276" s="203" t="s">
        <v>1132</v>
      </c>
      <c r="BF276" s="203" t="s">
        <v>1133</v>
      </c>
      <c r="BG276" s="203" t="s">
        <v>1134</v>
      </c>
    </row>
    <row r="277" spans="2:59" x14ac:dyDescent="0.25">
      <c r="F277" s="204" t="str">
        <f>F275&amp;F276</f>
        <v>2007CO2 (kg/km)</v>
      </c>
      <c r="G277" s="204" t="str">
        <f t="shared" ref="G277:AX277" si="5">G275&amp;G276</f>
        <v>2007CH4 (g/km)</v>
      </c>
      <c r="H277" s="204" t="str">
        <f t="shared" si="5"/>
        <v>2007N2O (g/km)</v>
      </c>
      <c r="I277" s="204" t="str">
        <f t="shared" si="5"/>
        <v>2008CO2 (kg/km)</v>
      </c>
      <c r="J277" s="204" t="str">
        <f t="shared" si="5"/>
        <v>2008CH4 (g/km)</v>
      </c>
      <c r="K277" s="204" t="str">
        <f t="shared" si="5"/>
        <v>2008N2O (g/km)</v>
      </c>
      <c r="L277" s="204" t="str">
        <f t="shared" si="5"/>
        <v>2009CO2 (kg/km)</v>
      </c>
      <c r="M277" s="204" t="str">
        <f t="shared" si="5"/>
        <v>2009CH4 (g/km)</v>
      </c>
      <c r="N277" s="204" t="str">
        <f t="shared" si="5"/>
        <v>2009N2O (g/km)</v>
      </c>
      <c r="O277" s="204" t="str">
        <f t="shared" si="5"/>
        <v>2010CO2 (kg/km)</v>
      </c>
      <c r="P277" s="204" t="str">
        <f t="shared" si="5"/>
        <v>2010CH4 (g/km)</v>
      </c>
      <c r="Q277" s="204" t="str">
        <f t="shared" si="5"/>
        <v>2010N2O (g/km)</v>
      </c>
      <c r="R277" s="204" t="str">
        <f t="shared" si="5"/>
        <v>2011CO2 (kg/km)</v>
      </c>
      <c r="S277" s="204" t="str">
        <f t="shared" si="5"/>
        <v>2011CH4 (g/km)</v>
      </c>
      <c r="T277" s="204" t="str">
        <f t="shared" si="5"/>
        <v>2011N2O (g/km)</v>
      </c>
      <c r="U277" s="204" t="str">
        <f t="shared" si="5"/>
        <v>2012CO2 (kg/km)</v>
      </c>
      <c r="V277" s="204" t="str">
        <f t="shared" si="5"/>
        <v>2012CH4 (g/km)</v>
      </c>
      <c r="W277" s="204" t="str">
        <f t="shared" si="5"/>
        <v>2012N2O (g/km)</v>
      </c>
      <c r="X277" s="204" t="str">
        <f t="shared" si="5"/>
        <v>2013CO2 (kg/km)</v>
      </c>
      <c r="Y277" s="204" t="str">
        <f t="shared" si="5"/>
        <v>2013CH4 (g/km)</v>
      </c>
      <c r="Z277" s="204" t="str">
        <f t="shared" si="5"/>
        <v>2013N2O (g/km)</v>
      </c>
      <c r="AA277" s="204" t="str">
        <f t="shared" si="5"/>
        <v>2014CO2 (kg/km)</v>
      </c>
      <c r="AB277" s="204" t="str">
        <f t="shared" si="5"/>
        <v>2014CH4 (g/km)</v>
      </c>
      <c r="AC277" s="204" t="str">
        <f t="shared" si="5"/>
        <v>2014N2O (g/km)</v>
      </c>
      <c r="AD277" s="204" t="str">
        <f t="shared" si="5"/>
        <v>2015CO2 (kg/km)</v>
      </c>
      <c r="AE277" s="204" t="str">
        <f t="shared" si="5"/>
        <v>2015CH4 (g/km)</v>
      </c>
      <c r="AF277" s="204" t="str">
        <f t="shared" si="5"/>
        <v>2015N2O (g/km)</v>
      </c>
      <c r="AG277" s="204" t="str">
        <f t="shared" si="5"/>
        <v>2016CO2 (kg/km)</v>
      </c>
      <c r="AH277" s="204" t="str">
        <f t="shared" si="5"/>
        <v>2016CH4 (g/km)</v>
      </c>
      <c r="AI277" s="204" t="str">
        <f t="shared" si="5"/>
        <v>2016N2O (g/km)</v>
      </c>
      <c r="AJ277" s="204" t="str">
        <f t="shared" si="5"/>
        <v>2017CO2 (kg/km)</v>
      </c>
      <c r="AK277" s="204" t="str">
        <f t="shared" si="5"/>
        <v>2017CH4 (g/km)</v>
      </c>
      <c r="AL277" s="204" t="str">
        <f t="shared" si="5"/>
        <v>2017N2O (g/km)</v>
      </c>
      <c r="AM277" s="204" t="str">
        <f t="shared" si="5"/>
        <v>2018CO2 (kg/km)</v>
      </c>
      <c r="AN277" s="204" t="str">
        <f t="shared" si="5"/>
        <v>2018CH4 (g/km)</v>
      </c>
      <c r="AO277" s="204" t="str">
        <f t="shared" si="5"/>
        <v>2018N2O (g/km)</v>
      </c>
      <c r="AP277" s="204" t="str">
        <f t="shared" si="5"/>
        <v>2019CO2 (kg/km)</v>
      </c>
      <c r="AQ277" s="204" t="str">
        <f t="shared" si="5"/>
        <v>2019CH4 (g/km)</v>
      </c>
      <c r="AR277" s="204" t="str">
        <f t="shared" si="5"/>
        <v>2019N2O (g/km)</v>
      </c>
      <c r="AS277" s="204" t="str">
        <f t="shared" si="5"/>
        <v>2020CO2 (kg/km)</v>
      </c>
      <c r="AT277" s="204" t="str">
        <f t="shared" si="5"/>
        <v>2020CH4 (g/km)</v>
      </c>
      <c r="AU277" s="204" t="str">
        <f t="shared" si="5"/>
        <v>2020N2O (g/km)</v>
      </c>
      <c r="AV277" s="204" t="str">
        <f t="shared" si="5"/>
        <v>2021CO2 (kg/km)</v>
      </c>
      <c r="AW277" s="204" t="str">
        <f t="shared" si="5"/>
        <v>2021CH4 (g/km)</v>
      </c>
      <c r="AX277" s="204" t="str">
        <f t="shared" si="5"/>
        <v>2021N2O (g/km)</v>
      </c>
      <c r="AY277" s="204" t="str">
        <f t="shared" ref="AY277:BD277" si="6">AY275&amp;AY276</f>
        <v>2022CO2 (kg/km)</v>
      </c>
      <c r="AZ277" s="204" t="str">
        <f t="shared" si="6"/>
        <v>2022CH4 (g/km)</v>
      </c>
      <c r="BA277" s="204" t="str">
        <f t="shared" si="6"/>
        <v>2022N2O (g/km)</v>
      </c>
      <c r="BB277" s="204" t="str">
        <f t="shared" si="6"/>
        <v>2023CO2 (kg/km)</v>
      </c>
      <c r="BC277" s="204" t="str">
        <f t="shared" si="6"/>
        <v>2023CH4 (g/km)</v>
      </c>
      <c r="BD277" s="204" t="str">
        <f t="shared" si="6"/>
        <v>2023N2O (g/km)</v>
      </c>
      <c r="BE277" s="204" t="str">
        <f t="shared" ref="BE277:BG277" si="7">BE275&amp;BE276</f>
        <v>2024CO2 (kg/km)</v>
      </c>
      <c r="BF277" s="204" t="str">
        <f t="shared" si="7"/>
        <v>2024CH4 (g/km)</v>
      </c>
      <c r="BG277" s="204" t="str">
        <f t="shared" si="7"/>
        <v>2024N2O (g/km)</v>
      </c>
    </row>
    <row r="278" spans="2:59" x14ac:dyDescent="0.25">
      <c r="C278" s="232" t="s">
        <v>1411</v>
      </c>
      <c r="D278" s="460" t="s">
        <v>821</v>
      </c>
      <c r="E278" s="233" t="str">
        <f t="shared" ref="E278:E291" si="8">C278&amp;D278</f>
        <v>Gasóleo (km)Turismos (M1)</v>
      </c>
      <c r="F278" s="498">
        <v>0.17399999999999999</v>
      </c>
      <c r="G278" s="498">
        <v>1E-3</v>
      </c>
      <c r="H278" s="498">
        <v>7.0000000000000001E-3</v>
      </c>
      <c r="I278" s="498">
        <v>0.17199999999999999</v>
      </c>
      <c r="J278" s="498">
        <v>1E-3</v>
      </c>
      <c r="K278" s="498">
        <v>7.0000000000000001E-3</v>
      </c>
      <c r="L278" s="498">
        <v>0.17</v>
      </c>
      <c r="M278" s="498">
        <v>1E-3</v>
      </c>
      <c r="N278" s="498">
        <v>7.0000000000000001E-3</v>
      </c>
      <c r="O278" s="498">
        <v>0.16600000000000001</v>
      </c>
      <c r="P278" s="498">
        <v>1E-3</v>
      </c>
      <c r="Q278" s="498">
        <v>7.0000000000000001E-3</v>
      </c>
      <c r="R278" s="498">
        <v>0.16500000000000001</v>
      </c>
      <c r="S278" s="498">
        <v>1E-3</v>
      </c>
      <c r="T278" s="498">
        <v>7.0000000000000001E-3</v>
      </c>
      <c r="U278" s="498">
        <v>0.16200000000000001</v>
      </c>
      <c r="V278" s="498">
        <v>1E-3</v>
      </c>
      <c r="W278" s="498">
        <v>7.0000000000000001E-3</v>
      </c>
      <c r="X278" s="498">
        <v>0.157</v>
      </c>
      <c r="Y278" s="498">
        <v>1E-3</v>
      </c>
      <c r="Z278" s="498">
        <v>7.0000000000000001E-3</v>
      </c>
      <c r="AA278" s="498">
        <v>0.16700000000000001</v>
      </c>
      <c r="AB278" s="498">
        <v>1E-3</v>
      </c>
      <c r="AC278" s="498">
        <v>7.0000000000000001E-3</v>
      </c>
      <c r="AD278" s="498">
        <v>0.16600000000000001</v>
      </c>
      <c r="AE278" s="498">
        <v>1E-3</v>
      </c>
      <c r="AF278" s="498">
        <v>7.0000000000000001E-3</v>
      </c>
      <c r="AG278" s="498">
        <v>0.16600000000000001</v>
      </c>
      <c r="AH278" s="498">
        <v>1E-3</v>
      </c>
      <c r="AI278" s="498">
        <v>7.0000000000000001E-3</v>
      </c>
      <c r="AJ278" s="498">
        <v>0.16500000000000001</v>
      </c>
      <c r="AK278" s="498">
        <v>0</v>
      </c>
      <c r="AL278" s="498">
        <v>7.0000000000000001E-3</v>
      </c>
      <c r="AM278" s="498">
        <v>0.16400000000000001</v>
      </c>
      <c r="AN278" s="498">
        <v>0</v>
      </c>
      <c r="AO278" s="498">
        <v>7.0000000000000001E-3</v>
      </c>
      <c r="AP278" s="498">
        <v>0.16200000000000001</v>
      </c>
      <c r="AQ278" s="498">
        <v>0</v>
      </c>
      <c r="AR278" s="498">
        <v>7.0000000000000001E-3</v>
      </c>
      <c r="AS278" s="498">
        <v>0.161</v>
      </c>
      <c r="AT278" s="498">
        <v>0</v>
      </c>
      <c r="AU278" s="498">
        <v>7.0000000000000001E-3</v>
      </c>
      <c r="AV278" s="498">
        <v>0.159</v>
      </c>
      <c r="AW278" s="498">
        <v>0</v>
      </c>
      <c r="AX278" s="498">
        <v>7.0000000000000001E-3</v>
      </c>
      <c r="AY278" s="498">
        <v>0.16</v>
      </c>
      <c r="AZ278" s="498">
        <v>0</v>
      </c>
      <c r="BA278" s="498">
        <v>7.0000000000000001E-3</v>
      </c>
      <c r="BB278" s="498">
        <v>0.16</v>
      </c>
      <c r="BC278" s="498">
        <v>0</v>
      </c>
      <c r="BD278" s="498">
        <v>7.0000000000000001E-3</v>
      </c>
      <c r="BE278" s="499">
        <v>0.156</v>
      </c>
      <c r="BF278" s="499">
        <v>0</v>
      </c>
      <c r="BG278" s="499">
        <v>7.0000000000000001E-3</v>
      </c>
    </row>
    <row r="279" spans="2:59" x14ac:dyDescent="0.25">
      <c r="C279" s="232" t="s">
        <v>1411</v>
      </c>
      <c r="D279" s="461" t="s">
        <v>822</v>
      </c>
      <c r="E279" s="233" t="str">
        <f t="shared" si="8"/>
        <v>Gasóleo (km)Furgonetas y furgones (N1)</v>
      </c>
      <c r="F279" s="498">
        <v>0.28499999999999998</v>
      </c>
      <c r="G279" s="498">
        <v>2E-3</v>
      </c>
      <c r="H279" s="498">
        <v>7.0000000000000001E-3</v>
      </c>
      <c r="I279" s="498">
        <v>0.28100000000000003</v>
      </c>
      <c r="J279" s="498">
        <v>2E-3</v>
      </c>
      <c r="K279" s="498">
        <v>7.0000000000000001E-3</v>
      </c>
      <c r="L279" s="498">
        <v>0.27800000000000002</v>
      </c>
      <c r="M279" s="498">
        <v>2E-3</v>
      </c>
      <c r="N279" s="498">
        <v>7.0000000000000001E-3</v>
      </c>
      <c r="O279" s="498">
        <v>0.27200000000000002</v>
      </c>
      <c r="P279" s="498">
        <v>1E-3</v>
      </c>
      <c r="Q279" s="498">
        <v>7.0000000000000001E-3</v>
      </c>
      <c r="R279" s="498">
        <v>0.27</v>
      </c>
      <c r="S279" s="498">
        <v>1E-3</v>
      </c>
      <c r="T279" s="498">
        <v>7.0000000000000001E-3</v>
      </c>
      <c r="U279" s="498">
        <v>0.26500000000000001</v>
      </c>
      <c r="V279" s="498">
        <v>1E-3</v>
      </c>
      <c r="W279" s="498">
        <v>7.0000000000000001E-3</v>
      </c>
      <c r="X279" s="498">
        <v>0.25700000000000001</v>
      </c>
      <c r="Y279" s="498">
        <v>1E-3</v>
      </c>
      <c r="Z279" s="498">
        <v>7.0000000000000001E-3</v>
      </c>
      <c r="AA279" s="498">
        <v>0.27300000000000002</v>
      </c>
      <c r="AB279" s="498">
        <v>1E-3</v>
      </c>
      <c r="AC279" s="498">
        <v>7.0000000000000001E-3</v>
      </c>
      <c r="AD279" s="498">
        <v>0.26800000000000002</v>
      </c>
      <c r="AE279" s="498">
        <v>1E-3</v>
      </c>
      <c r="AF279" s="498">
        <v>8.0000000000000002E-3</v>
      </c>
      <c r="AG279" s="498">
        <v>0.26700000000000002</v>
      </c>
      <c r="AH279" s="498">
        <v>1E-3</v>
      </c>
      <c r="AI279" s="498">
        <v>7.0000000000000001E-3</v>
      </c>
      <c r="AJ279" s="498">
        <v>0.26500000000000001</v>
      </c>
      <c r="AK279" s="498">
        <v>1E-3</v>
      </c>
      <c r="AL279" s="498">
        <v>7.0000000000000001E-3</v>
      </c>
      <c r="AM279" s="498">
        <v>0.26200000000000001</v>
      </c>
      <c r="AN279" s="498">
        <v>1E-3</v>
      </c>
      <c r="AO279" s="498">
        <v>7.0000000000000001E-3</v>
      </c>
      <c r="AP279" s="498">
        <v>0.25700000000000001</v>
      </c>
      <c r="AQ279" s="498">
        <v>1E-3</v>
      </c>
      <c r="AR279" s="498">
        <v>7.0000000000000001E-3</v>
      </c>
      <c r="AS279" s="498">
        <v>0.255</v>
      </c>
      <c r="AT279" s="498">
        <v>1E-3</v>
      </c>
      <c r="AU279" s="498">
        <v>7.0000000000000001E-3</v>
      </c>
      <c r="AV279" s="498">
        <v>0.25</v>
      </c>
      <c r="AW279" s="498">
        <v>1E-3</v>
      </c>
      <c r="AX279" s="498">
        <v>8.0000000000000002E-3</v>
      </c>
      <c r="AY279" s="498">
        <v>0.248</v>
      </c>
      <c r="AZ279" s="498">
        <v>0</v>
      </c>
      <c r="BA279" s="498">
        <v>7.0000000000000001E-3</v>
      </c>
      <c r="BB279" s="498">
        <v>0.247</v>
      </c>
      <c r="BC279" s="498">
        <v>0</v>
      </c>
      <c r="BD279" s="498">
        <v>7.0000000000000001E-3</v>
      </c>
      <c r="BE279" s="499">
        <v>0.24</v>
      </c>
      <c r="BF279" s="499">
        <v>0</v>
      </c>
      <c r="BG279" s="499">
        <v>7.0000000000000001E-3</v>
      </c>
    </row>
    <row r="280" spans="2:59" x14ac:dyDescent="0.25">
      <c r="C280" s="232" t="s">
        <v>1411</v>
      </c>
      <c r="D280" s="461" t="s">
        <v>1612</v>
      </c>
      <c r="E280" s="233" t="str">
        <f t="shared" si="8"/>
        <v>Gasóleo (km)Camiones (N2, N3)</v>
      </c>
      <c r="F280" s="498">
        <v>0.77200000000000002</v>
      </c>
      <c r="G280" s="498" t="s">
        <v>31</v>
      </c>
      <c r="H280" s="498" t="s">
        <v>31</v>
      </c>
      <c r="I280" s="498">
        <v>0.77200000000000002</v>
      </c>
      <c r="J280" s="498" t="s">
        <v>31</v>
      </c>
      <c r="K280" s="498" t="s">
        <v>31</v>
      </c>
      <c r="L280" s="498">
        <v>0.77200000000000002</v>
      </c>
      <c r="M280" s="498" t="s">
        <v>31</v>
      </c>
      <c r="N280" s="498" t="s">
        <v>31</v>
      </c>
      <c r="O280" s="498">
        <v>0.77200000000000002</v>
      </c>
      <c r="P280" s="498" t="s">
        <v>31</v>
      </c>
      <c r="Q280" s="498" t="s">
        <v>31</v>
      </c>
      <c r="R280" s="498">
        <v>0.77200000000000002</v>
      </c>
      <c r="S280" s="498" t="s">
        <v>31</v>
      </c>
      <c r="T280" s="498" t="s">
        <v>31</v>
      </c>
      <c r="U280" s="498">
        <v>0.77200000000000002</v>
      </c>
      <c r="V280" s="498" t="s">
        <v>31</v>
      </c>
      <c r="W280" s="498" t="s">
        <v>31</v>
      </c>
      <c r="X280" s="498">
        <v>0.77200000000000002</v>
      </c>
      <c r="Y280" s="498" t="s">
        <v>31</v>
      </c>
      <c r="Z280" s="498" t="s">
        <v>31</v>
      </c>
      <c r="AA280" s="498">
        <v>0.77200000000000002</v>
      </c>
      <c r="AB280" s="498" t="s">
        <v>31</v>
      </c>
      <c r="AC280" s="498" t="s">
        <v>31</v>
      </c>
      <c r="AD280" s="498">
        <v>0.77200000000000002</v>
      </c>
      <c r="AE280" s="498" t="s">
        <v>31</v>
      </c>
      <c r="AF280" s="498" t="s">
        <v>31</v>
      </c>
      <c r="AG280" s="498">
        <v>0.77200000000000002</v>
      </c>
      <c r="AH280" s="498" t="s">
        <v>31</v>
      </c>
      <c r="AI280" s="498" t="s">
        <v>31</v>
      </c>
      <c r="AJ280" s="498">
        <v>0.77200000000000002</v>
      </c>
      <c r="AK280" s="498" t="s">
        <v>31</v>
      </c>
      <c r="AL280" s="498" t="s">
        <v>31</v>
      </c>
      <c r="AM280" s="498">
        <v>0.77200000000000002</v>
      </c>
      <c r="AN280" s="498" t="s">
        <v>31</v>
      </c>
      <c r="AO280" s="498" t="s">
        <v>31</v>
      </c>
      <c r="AP280" s="498">
        <v>0.77200000000000002</v>
      </c>
      <c r="AQ280" s="498" t="s">
        <v>31</v>
      </c>
      <c r="AR280" s="498" t="s">
        <v>31</v>
      </c>
      <c r="AS280" s="498">
        <v>0.77200000000000002</v>
      </c>
      <c r="AT280" s="498" t="s">
        <v>31</v>
      </c>
      <c r="AU280" s="498" t="s">
        <v>31</v>
      </c>
      <c r="AV280" s="498">
        <v>0.76800000000000002</v>
      </c>
      <c r="AW280" s="498" t="s">
        <v>31</v>
      </c>
      <c r="AX280" s="498" t="s">
        <v>31</v>
      </c>
      <c r="AY280" s="498">
        <v>0.76800000000000002</v>
      </c>
      <c r="AZ280" s="498" t="s">
        <v>31</v>
      </c>
      <c r="BA280" s="498" t="s">
        <v>31</v>
      </c>
      <c r="BB280" s="498">
        <v>0.76800000000000002</v>
      </c>
      <c r="BC280" s="498" t="s">
        <v>31</v>
      </c>
      <c r="BD280" s="498" t="s">
        <v>31</v>
      </c>
      <c r="BE280" s="499">
        <v>0.76800000000000002</v>
      </c>
      <c r="BF280" s="499" t="s">
        <v>31</v>
      </c>
      <c r="BG280" s="499" t="s">
        <v>31</v>
      </c>
    </row>
    <row r="281" spans="2:59" x14ac:dyDescent="0.25">
      <c r="C281" s="232" t="s">
        <v>1411</v>
      </c>
      <c r="D281" s="461" t="s">
        <v>1615</v>
      </c>
      <c r="E281" s="233" t="str">
        <f t="shared" si="8"/>
        <v>Gasóleo (km)Autobuses (M2, M3)</v>
      </c>
      <c r="F281" s="498">
        <v>0.99</v>
      </c>
      <c r="G281" s="498">
        <v>6.7000000000000004E-2</v>
      </c>
      <c r="H281" s="498">
        <v>8.0000000000000002E-3</v>
      </c>
      <c r="I281" s="498">
        <v>0.95499999999999996</v>
      </c>
      <c r="J281" s="498">
        <v>0.06</v>
      </c>
      <c r="K281" s="498">
        <v>8.9999999999999993E-3</v>
      </c>
      <c r="L281" s="498">
        <v>0.94499999999999995</v>
      </c>
      <c r="M281" s="498">
        <v>5.6000000000000001E-2</v>
      </c>
      <c r="N281" s="498">
        <v>8.9999999999999993E-3</v>
      </c>
      <c r="O281" s="498">
        <v>0.879</v>
      </c>
      <c r="P281" s="498">
        <v>4.2000000000000003E-2</v>
      </c>
      <c r="Q281" s="498">
        <v>1.2999999999999999E-2</v>
      </c>
      <c r="R281" s="498">
        <v>0.85699999999999998</v>
      </c>
      <c r="S281" s="498">
        <v>3.6999999999999998E-2</v>
      </c>
      <c r="T281" s="498">
        <v>1.4999999999999999E-2</v>
      </c>
      <c r="U281" s="498">
        <v>0.83099999999999996</v>
      </c>
      <c r="V281" s="498">
        <v>0.03</v>
      </c>
      <c r="W281" s="498">
        <v>1.7999999999999999E-2</v>
      </c>
      <c r="X281" s="498">
        <v>0.79200000000000004</v>
      </c>
      <c r="Y281" s="498">
        <v>2.5999999999999999E-2</v>
      </c>
      <c r="Z281" s="498">
        <v>0.02</v>
      </c>
      <c r="AA281" s="498">
        <v>0.84199999999999997</v>
      </c>
      <c r="AB281" s="498">
        <v>2.3E-2</v>
      </c>
      <c r="AC281" s="498">
        <v>2.1000000000000001E-2</v>
      </c>
      <c r="AD281" s="498">
        <v>0.875</v>
      </c>
      <c r="AE281" s="498">
        <v>1.7000000000000001E-2</v>
      </c>
      <c r="AF281" s="498">
        <v>2.3E-2</v>
      </c>
      <c r="AG281" s="498">
        <v>0.86799999999999999</v>
      </c>
      <c r="AH281" s="498">
        <v>1.4999999999999999E-2</v>
      </c>
      <c r="AI281" s="498">
        <v>2.4E-2</v>
      </c>
      <c r="AJ281" s="498">
        <v>0.875</v>
      </c>
      <c r="AK281" s="498">
        <v>1.2999999999999999E-2</v>
      </c>
      <c r="AL281" s="498">
        <v>2.5999999999999999E-2</v>
      </c>
      <c r="AM281" s="498">
        <v>0.96499999999999997</v>
      </c>
      <c r="AN281" s="498">
        <v>1.4E-2</v>
      </c>
      <c r="AO281" s="498">
        <v>2.5999999999999999E-2</v>
      </c>
      <c r="AP281" s="498">
        <v>0.95499999999999996</v>
      </c>
      <c r="AQ281" s="498">
        <v>1.2E-2</v>
      </c>
      <c r="AR281" s="498">
        <v>2.8000000000000001E-2</v>
      </c>
      <c r="AS281" s="498">
        <v>0.96599999999999997</v>
      </c>
      <c r="AT281" s="498">
        <v>1.0999999999999999E-2</v>
      </c>
      <c r="AU281" s="498">
        <v>2.9000000000000001E-2</v>
      </c>
      <c r="AV281" s="498">
        <v>0.97299999999999998</v>
      </c>
      <c r="AW281" s="498">
        <v>8.9999999999999993E-3</v>
      </c>
      <c r="AX281" s="498">
        <v>3.1E-2</v>
      </c>
      <c r="AY281" s="498">
        <v>0.97</v>
      </c>
      <c r="AZ281" s="498">
        <v>7.0000000000000001E-3</v>
      </c>
      <c r="BA281" s="498">
        <v>3.3000000000000002E-2</v>
      </c>
      <c r="BB281" s="498">
        <v>0.97299999999999998</v>
      </c>
      <c r="BC281" s="498">
        <v>6.0000000000000001E-3</v>
      </c>
      <c r="BD281" s="498">
        <v>3.4000000000000002E-2</v>
      </c>
      <c r="BE281" s="499">
        <v>0.93400000000000005</v>
      </c>
      <c r="BF281" s="499">
        <v>5.0000000000000001E-3</v>
      </c>
      <c r="BG281" s="499">
        <v>3.4000000000000002E-2</v>
      </c>
    </row>
    <row r="282" spans="2:59" x14ac:dyDescent="0.25">
      <c r="C282" s="232" t="s">
        <v>1137</v>
      </c>
      <c r="D282" s="460" t="s">
        <v>821</v>
      </c>
      <c r="E282" s="233" t="str">
        <f t="shared" si="8"/>
        <v>Gasolina (km)Turismos (M1)</v>
      </c>
      <c r="F282" s="498">
        <v>0.20399999999999999</v>
      </c>
      <c r="G282" s="498">
        <v>2.9000000000000001E-2</v>
      </c>
      <c r="H282" s="498">
        <v>7.0000000000000001E-3</v>
      </c>
      <c r="I282" s="498">
        <v>0.20499999999999999</v>
      </c>
      <c r="J282" s="498">
        <v>2.9000000000000001E-2</v>
      </c>
      <c r="K282" s="498">
        <v>7.0000000000000001E-3</v>
      </c>
      <c r="L282" s="498">
        <v>0.20499999999999999</v>
      </c>
      <c r="M282" s="498">
        <v>2.8000000000000001E-2</v>
      </c>
      <c r="N282" s="498">
        <v>6.0000000000000001E-3</v>
      </c>
      <c r="O282" s="498">
        <v>0.20300000000000001</v>
      </c>
      <c r="P282" s="498">
        <v>2.7E-2</v>
      </c>
      <c r="Q282" s="498">
        <v>4.0000000000000001E-3</v>
      </c>
      <c r="R282" s="498">
        <v>0.20100000000000001</v>
      </c>
      <c r="S282" s="498">
        <v>2.5999999999999999E-2</v>
      </c>
      <c r="T282" s="498">
        <v>4.0000000000000001E-3</v>
      </c>
      <c r="U282" s="498">
        <v>0.2</v>
      </c>
      <c r="V282" s="498">
        <v>2.5999999999999999E-2</v>
      </c>
      <c r="W282" s="498">
        <v>3.0000000000000001E-3</v>
      </c>
      <c r="X282" s="498">
        <v>0.20100000000000001</v>
      </c>
      <c r="Y282" s="498">
        <v>2.5000000000000001E-2</v>
      </c>
      <c r="Z282" s="498">
        <v>3.0000000000000001E-3</v>
      </c>
      <c r="AA282" s="498">
        <v>0.20200000000000001</v>
      </c>
      <c r="AB282" s="498">
        <v>2.5000000000000001E-2</v>
      </c>
      <c r="AC282" s="498">
        <v>3.0000000000000001E-3</v>
      </c>
      <c r="AD282" s="498">
        <v>0.2</v>
      </c>
      <c r="AE282" s="498">
        <v>2.3E-2</v>
      </c>
      <c r="AF282" s="498">
        <v>3.0000000000000001E-3</v>
      </c>
      <c r="AG282" s="498">
        <v>0.19900000000000001</v>
      </c>
      <c r="AH282" s="498">
        <v>2.1999999999999999E-2</v>
      </c>
      <c r="AI282" s="498">
        <v>3.0000000000000001E-3</v>
      </c>
      <c r="AJ282" s="498">
        <v>0.19900000000000001</v>
      </c>
      <c r="AK282" s="498">
        <v>2.1999999999999999E-2</v>
      </c>
      <c r="AL282" s="498">
        <v>2E-3</v>
      </c>
      <c r="AM282" s="498">
        <v>0.19900000000000001</v>
      </c>
      <c r="AN282" s="498">
        <v>2.1000000000000001E-2</v>
      </c>
      <c r="AO282" s="498">
        <v>2E-3</v>
      </c>
      <c r="AP282" s="498">
        <v>0.19800000000000001</v>
      </c>
      <c r="AQ282" s="498">
        <v>2.1000000000000001E-2</v>
      </c>
      <c r="AR282" s="498">
        <v>2E-3</v>
      </c>
      <c r="AS282" s="498">
        <v>0.19700000000000001</v>
      </c>
      <c r="AT282" s="498">
        <v>0.02</v>
      </c>
      <c r="AU282" s="498">
        <v>2E-3</v>
      </c>
      <c r="AV282" s="498">
        <v>0.19500000000000001</v>
      </c>
      <c r="AW282" s="498">
        <v>0.02</v>
      </c>
      <c r="AX282" s="498">
        <v>2E-3</v>
      </c>
      <c r="AY282" s="498">
        <v>0.192</v>
      </c>
      <c r="AZ282" s="498">
        <v>1.9E-2</v>
      </c>
      <c r="BA282" s="498">
        <v>2E-3</v>
      </c>
      <c r="BB282" s="498">
        <v>0.188</v>
      </c>
      <c r="BC282" s="498">
        <v>1.9E-2</v>
      </c>
      <c r="BD282" s="498">
        <v>2E-3</v>
      </c>
      <c r="BE282" s="499">
        <v>0.184</v>
      </c>
      <c r="BF282" s="499">
        <v>1.7999999999999999E-2</v>
      </c>
      <c r="BG282" s="499">
        <v>2E-3</v>
      </c>
    </row>
    <row r="283" spans="2:59" x14ac:dyDescent="0.25">
      <c r="C283" s="232" t="s">
        <v>1137</v>
      </c>
      <c r="D283" s="461" t="s">
        <v>822</v>
      </c>
      <c r="E283" s="233" t="str">
        <f t="shared" si="8"/>
        <v>Gasolina (km)Furgonetas y furgones (N1)</v>
      </c>
      <c r="F283" s="498">
        <v>0.29199999999999998</v>
      </c>
      <c r="G283" s="498">
        <v>8.6999999999999994E-2</v>
      </c>
      <c r="H283" s="498">
        <v>8.9999999999999993E-3</v>
      </c>
      <c r="I283" s="498">
        <v>0.28100000000000003</v>
      </c>
      <c r="J283" s="498">
        <v>8.4000000000000005E-2</v>
      </c>
      <c r="K283" s="498">
        <v>8.0000000000000002E-3</v>
      </c>
      <c r="L283" s="498">
        <v>0.28100000000000003</v>
      </c>
      <c r="M283" s="498">
        <v>8.2000000000000003E-2</v>
      </c>
      <c r="N283" s="498">
        <v>8.0000000000000002E-3</v>
      </c>
      <c r="O283" s="498">
        <v>0.28000000000000003</v>
      </c>
      <c r="P283" s="498">
        <v>8.1000000000000003E-2</v>
      </c>
      <c r="Q283" s="498">
        <v>8.0000000000000002E-3</v>
      </c>
      <c r="R283" s="498">
        <v>0.28000000000000003</v>
      </c>
      <c r="S283" s="498">
        <v>8.3000000000000004E-2</v>
      </c>
      <c r="T283" s="498">
        <v>8.0000000000000002E-3</v>
      </c>
      <c r="U283" s="498">
        <v>0.27900000000000003</v>
      </c>
      <c r="V283" s="498">
        <v>8.3000000000000004E-2</v>
      </c>
      <c r="W283" s="498">
        <v>8.0000000000000002E-3</v>
      </c>
      <c r="X283" s="498">
        <v>0.28299999999999997</v>
      </c>
      <c r="Y283" s="498">
        <v>8.3000000000000004E-2</v>
      </c>
      <c r="Z283" s="498">
        <v>8.0000000000000002E-3</v>
      </c>
      <c r="AA283" s="498">
        <v>0.28699999999999998</v>
      </c>
      <c r="AB283" s="498">
        <v>8.4000000000000005E-2</v>
      </c>
      <c r="AC283" s="498">
        <v>8.0000000000000002E-3</v>
      </c>
      <c r="AD283" s="498">
        <v>0.27400000000000002</v>
      </c>
      <c r="AE283" s="498">
        <v>7.9000000000000001E-2</v>
      </c>
      <c r="AF283" s="498">
        <v>8.0000000000000002E-3</v>
      </c>
      <c r="AG283" s="498">
        <v>0.27100000000000002</v>
      </c>
      <c r="AH283" s="498">
        <v>7.8E-2</v>
      </c>
      <c r="AI283" s="498">
        <v>8.0000000000000002E-3</v>
      </c>
      <c r="AJ283" s="498">
        <v>0.27500000000000002</v>
      </c>
      <c r="AK283" s="498">
        <v>7.8E-2</v>
      </c>
      <c r="AL283" s="498">
        <v>8.0000000000000002E-3</v>
      </c>
      <c r="AM283" s="498">
        <v>0.26900000000000002</v>
      </c>
      <c r="AN283" s="498">
        <v>7.6999999999999999E-2</v>
      </c>
      <c r="AO283" s="498">
        <v>7.0000000000000001E-3</v>
      </c>
      <c r="AP283" s="498">
        <v>0.26800000000000002</v>
      </c>
      <c r="AQ283" s="498">
        <v>7.2999999999999995E-2</v>
      </c>
      <c r="AR283" s="498">
        <v>7.0000000000000001E-3</v>
      </c>
      <c r="AS283" s="498">
        <v>0.26400000000000001</v>
      </c>
      <c r="AT283" s="498">
        <v>6.4000000000000001E-2</v>
      </c>
      <c r="AU283" s="498">
        <v>6.0000000000000001E-3</v>
      </c>
      <c r="AV283" s="498">
        <v>0.26200000000000001</v>
      </c>
      <c r="AW283" s="498">
        <v>5.1999999999999998E-2</v>
      </c>
      <c r="AX283" s="498">
        <v>5.0000000000000001E-3</v>
      </c>
      <c r="AY283" s="498">
        <v>0.25</v>
      </c>
      <c r="AZ283" s="498">
        <v>0.04</v>
      </c>
      <c r="BA283" s="498">
        <v>4.0000000000000001E-3</v>
      </c>
      <c r="BB283" s="498">
        <v>0.23899999999999999</v>
      </c>
      <c r="BC283" s="498">
        <v>1.9E-2</v>
      </c>
      <c r="BD283" s="498">
        <v>2E-3</v>
      </c>
      <c r="BE283" s="499">
        <v>0.23699999999999999</v>
      </c>
      <c r="BF283" s="499">
        <v>1.9E-2</v>
      </c>
      <c r="BG283" s="499">
        <v>2E-3</v>
      </c>
    </row>
    <row r="284" spans="2:59" x14ac:dyDescent="0.25">
      <c r="C284" s="232" t="s">
        <v>1137</v>
      </c>
      <c r="D284" s="461" t="s">
        <v>1612</v>
      </c>
      <c r="E284" s="233" t="str">
        <f t="shared" si="8"/>
        <v>Gasolina (km)Camiones (N2, N3)</v>
      </c>
      <c r="F284" s="498">
        <v>0.67700000000000005</v>
      </c>
      <c r="G284" s="498">
        <v>0.14000000000000001</v>
      </c>
      <c r="H284" s="498">
        <v>6.0000000000000001E-3</v>
      </c>
      <c r="I284" s="498">
        <v>0.67700000000000005</v>
      </c>
      <c r="J284" s="498">
        <v>0.14000000000000001</v>
      </c>
      <c r="K284" s="498">
        <v>6.0000000000000001E-3</v>
      </c>
      <c r="L284" s="498">
        <v>0.67800000000000005</v>
      </c>
      <c r="M284" s="498">
        <v>0.14000000000000001</v>
      </c>
      <c r="N284" s="498">
        <v>6.0000000000000001E-3</v>
      </c>
      <c r="O284" s="498">
        <v>0.67100000000000004</v>
      </c>
      <c r="P284" s="498">
        <v>0.14000000000000001</v>
      </c>
      <c r="Q284" s="498">
        <v>6.0000000000000001E-3</v>
      </c>
      <c r="R284" s="498">
        <v>0.66</v>
      </c>
      <c r="S284" s="498">
        <v>0.14000000000000001</v>
      </c>
      <c r="T284" s="498">
        <v>6.0000000000000001E-3</v>
      </c>
      <c r="U284" s="498">
        <v>0.65900000000000003</v>
      </c>
      <c r="V284" s="498">
        <v>0.14000000000000001</v>
      </c>
      <c r="W284" s="498">
        <v>6.0000000000000001E-3</v>
      </c>
      <c r="X284" s="498">
        <v>0.66</v>
      </c>
      <c r="Y284" s="498">
        <v>0.14000000000000001</v>
      </c>
      <c r="Z284" s="498">
        <v>6.0000000000000001E-3</v>
      </c>
      <c r="AA284" s="498">
        <v>0.66300000000000003</v>
      </c>
      <c r="AB284" s="498">
        <v>0.14000000000000001</v>
      </c>
      <c r="AC284" s="498">
        <v>6.0000000000000001E-3</v>
      </c>
      <c r="AD284" s="498">
        <v>0.66</v>
      </c>
      <c r="AE284" s="498">
        <v>0.14000000000000001</v>
      </c>
      <c r="AF284" s="498">
        <v>6.0000000000000001E-3</v>
      </c>
      <c r="AG284" s="498">
        <v>0.66</v>
      </c>
      <c r="AH284" s="498">
        <v>0.14000000000000001</v>
      </c>
      <c r="AI284" s="498">
        <v>6.0000000000000001E-3</v>
      </c>
      <c r="AJ284" s="498">
        <v>0.66900000000000004</v>
      </c>
      <c r="AK284" s="498">
        <v>0.14000000000000001</v>
      </c>
      <c r="AL284" s="498">
        <v>6.0000000000000001E-3</v>
      </c>
      <c r="AM284" s="498">
        <v>0.66800000000000004</v>
      </c>
      <c r="AN284" s="498">
        <v>0.14000000000000001</v>
      </c>
      <c r="AO284" s="498">
        <v>6.0000000000000001E-3</v>
      </c>
      <c r="AP284" s="498">
        <v>0.66700000000000004</v>
      </c>
      <c r="AQ284" s="498">
        <v>0.14000000000000001</v>
      </c>
      <c r="AR284" s="498">
        <v>6.0000000000000001E-3</v>
      </c>
      <c r="AS284" s="498">
        <v>0.67200000000000004</v>
      </c>
      <c r="AT284" s="498">
        <v>0.14000000000000001</v>
      </c>
      <c r="AU284" s="498">
        <v>6.0000000000000001E-3</v>
      </c>
      <c r="AV284" s="498">
        <v>0.67400000000000004</v>
      </c>
      <c r="AW284" s="498">
        <v>0.14000000000000001</v>
      </c>
      <c r="AX284" s="498">
        <v>6.0000000000000001E-3</v>
      </c>
      <c r="AY284" s="498">
        <v>0.67300000000000004</v>
      </c>
      <c r="AZ284" s="498">
        <v>0.14000000000000001</v>
      </c>
      <c r="BA284" s="498">
        <v>6.0000000000000001E-3</v>
      </c>
      <c r="BB284" s="498">
        <v>0.67600000000000005</v>
      </c>
      <c r="BC284" s="498">
        <v>0.14000000000000001</v>
      </c>
      <c r="BD284" s="498">
        <v>6.0000000000000001E-3</v>
      </c>
      <c r="BE284" s="499">
        <v>0.67100000000000004</v>
      </c>
      <c r="BF284" s="499">
        <v>0.14000000000000001</v>
      </c>
      <c r="BG284" s="499">
        <v>6.0000000000000001E-3</v>
      </c>
    </row>
    <row r="285" spans="2:59" x14ac:dyDescent="0.25">
      <c r="C285" s="232" t="s">
        <v>1137</v>
      </c>
      <c r="D285" s="461" t="s">
        <v>1613</v>
      </c>
      <c r="E285" s="233" t="str">
        <f t="shared" si="8"/>
        <v>Gasolina (km)Ciclomotores (L1e, L2e)</v>
      </c>
      <c r="F285" s="498">
        <v>0.06</v>
      </c>
      <c r="G285" s="498">
        <v>2.8000000000000001E-2</v>
      </c>
      <c r="H285" s="498">
        <v>1E-3</v>
      </c>
      <c r="I285" s="498">
        <v>5.8999999999999997E-2</v>
      </c>
      <c r="J285" s="498">
        <v>2.5999999999999999E-2</v>
      </c>
      <c r="K285" s="498">
        <v>1E-3</v>
      </c>
      <c r="L285" s="498">
        <v>5.8000000000000003E-2</v>
      </c>
      <c r="M285" s="498">
        <v>2.5000000000000001E-2</v>
      </c>
      <c r="N285" s="498">
        <v>1E-3</v>
      </c>
      <c r="O285" s="498">
        <v>5.8000000000000003E-2</v>
      </c>
      <c r="P285" s="498">
        <v>2.5000000000000001E-2</v>
      </c>
      <c r="Q285" s="498">
        <v>1E-3</v>
      </c>
      <c r="R285" s="498">
        <v>5.6000000000000001E-2</v>
      </c>
      <c r="S285" s="498">
        <v>2.4E-2</v>
      </c>
      <c r="T285" s="498">
        <v>1E-3</v>
      </c>
      <c r="U285" s="498">
        <v>5.6000000000000001E-2</v>
      </c>
      <c r="V285" s="498">
        <v>2.4E-2</v>
      </c>
      <c r="W285" s="498">
        <v>1E-3</v>
      </c>
      <c r="X285" s="498">
        <v>5.6000000000000001E-2</v>
      </c>
      <c r="Y285" s="498">
        <v>2.4E-2</v>
      </c>
      <c r="Z285" s="498">
        <v>1E-3</v>
      </c>
      <c r="AA285" s="498">
        <v>5.7000000000000002E-2</v>
      </c>
      <c r="AB285" s="498">
        <v>2.4E-2</v>
      </c>
      <c r="AC285" s="498">
        <v>1E-3</v>
      </c>
      <c r="AD285" s="498">
        <v>5.6000000000000001E-2</v>
      </c>
      <c r="AE285" s="498">
        <v>2.5000000000000001E-2</v>
      </c>
      <c r="AF285" s="498">
        <v>1E-3</v>
      </c>
      <c r="AG285" s="498">
        <v>5.6000000000000001E-2</v>
      </c>
      <c r="AH285" s="498">
        <v>2.5000000000000001E-2</v>
      </c>
      <c r="AI285" s="498">
        <v>1E-3</v>
      </c>
      <c r="AJ285" s="498">
        <v>5.7000000000000002E-2</v>
      </c>
      <c r="AK285" s="498">
        <v>2.5000000000000001E-2</v>
      </c>
      <c r="AL285" s="498">
        <v>1E-3</v>
      </c>
      <c r="AM285" s="498">
        <v>5.7000000000000002E-2</v>
      </c>
      <c r="AN285" s="498">
        <v>2.5000000000000001E-2</v>
      </c>
      <c r="AO285" s="498">
        <v>1E-3</v>
      </c>
      <c r="AP285" s="498">
        <v>5.7000000000000002E-2</v>
      </c>
      <c r="AQ285" s="498">
        <v>2.5000000000000001E-2</v>
      </c>
      <c r="AR285" s="498">
        <v>1E-3</v>
      </c>
      <c r="AS285" s="498">
        <v>5.7000000000000002E-2</v>
      </c>
      <c r="AT285" s="498">
        <v>2.5000000000000001E-2</v>
      </c>
      <c r="AU285" s="498">
        <v>1E-3</v>
      </c>
      <c r="AV285" s="498">
        <v>5.7000000000000002E-2</v>
      </c>
      <c r="AW285" s="498">
        <v>2.5000000000000001E-2</v>
      </c>
      <c r="AX285" s="498">
        <v>1E-3</v>
      </c>
      <c r="AY285" s="498">
        <v>5.7000000000000002E-2</v>
      </c>
      <c r="AZ285" s="498">
        <v>2.5000000000000001E-2</v>
      </c>
      <c r="BA285" s="498">
        <v>1E-3</v>
      </c>
      <c r="BB285" s="498">
        <v>5.7000000000000002E-2</v>
      </c>
      <c r="BC285" s="498">
        <v>2.5000000000000001E-2</v>
      </c>
      <c r="BD285" s="498">
        <v>1E-3</v>
      </c>
      <c r="BE285" s="499">
        <v>5.7000000000000002E-2</v>
      </c>
      <c r="BF285" s="499">
        <v>2.5000000000000001E-2</v>
      </c>
      <c r="BG285" s="499">
        <v>1E-3</v>
      </c>
    </row>
    <row r="286" spans="2:59" x14ac:dyDescent="0.25">
      <c r="C286" s="232" t="s">
        <v>1137</v>
      </c>
      <c r="D286" s="461" t="s">
        <v>1614</v>
      </c>
      <c r="E286" s="233" t="str">
        <f t="shared" si="8"/>
        <v>Gasolina (km)Motocicletas (L3e, L4e, L5e, L6e, L7e)</v>
      </c>
      <c r="F286" s="498">
        <v>0.10100000000000001</v>
      </c>
      <c r="G286" s="498">
        <v>0.14299999999999999</v>
      </c>
      <c r="H286" s="498">
        <v>2E-3</v>
      </c>
      <c r="I286" s="498">
        <v>0.10199999999999999</v>
      </c>
      <c r="J286" s="498">
        <v>0.129</v>
      </c>
      <c r="K286" s="498">
        <v>2E-3</v>
      </c>
      <c r="L286" s="498">
        <v>0.104</v>
      </c>
      <c r="M286" s="498">
        <v>0.122</v>
      </c>
      <c r="N286" s="498">
        <v>2E-3</v>
      </c>
      <c r="O286" s="498">
        <v>0.10299999999999999</v>
      </c>
      <c r="P286" s="498">
        <v>0.114</v>
      </c>
      <c r="Q286" s="498">
        <v>2E-3</v>
      </c>
      <c r="R286" s="498">
        <v>0.10100000000000001</v>
      </c>
      <c r="S286" s="498">
        <v>0.111</v>
      </c>
      <c r="T286" s="498">
        <v>2E-3</v>
      </c>
      <c r="U286" s="498">
        <v>0.10100000000000001</v>
      </c>
      <c r="V286" s="498">
        <v>0.109</v>
      </c>
      <c r="W286" s="498">
        <v>2E-3</v>
      </c>
      <c r="X286" s="498">
        <v>0.10100000000000001</v>
      </c>
      <c r="Y286" s="498">
        <v>0.108</v>
      </c>
      <c r="Z286" s="498">
        <v>2E-3</v>
      </c>
      <c r="AA286" s="498">
        <v>0.10100000000000001</v>
      </c>
      <c r="AB286" s="498">
        <v>0.106</v>
      </c>
      <c r="AC286" s="498">
        <v>2E-3</v>
      </c>
      <c r="AD286" s="498">
        <v>0.10199999999999999</v>
      </c>
      <c r="AE286" s="498">
        <v>0.108</v>
      </c>
      <c r="AF286" s="498">
        <v>2E-3</v>
      </c>
      <c r="AG286" s="498">
        <v>0.10199999999999999</v>
      </c>
      <c r="AH286" s="498">
        <v>0.106</v>
      </c>
      <c r="AI286" s="498">
        <v>2E-3</v>
      </c>
      <c r="AJ286" s="498">
        <v>0.10299999999999999</v>
      </c>
      <c r="AK286" s="498">
        <v>0.105</v>
      </c>
      <c r="AL286" s="498">
        <v>2E-3</v>
      </c>
      <c r="AM286" s="498">
        <v>0.10299999999999999</v>
      </c>
      <c r="AN286" s="498">
        <v>0.104</v>
      </c>
      <c r="AO286" s="498">
        <v>2E-3</v>
      </c>
      <c r="AP286" s="498">
        <v>0.10199999999999999</v>
      </c>
      <c r="AQ286" s="498">
        <v>0.10199999999999999</v>
      </c>
      <c r="AR286" s="498">
        <v>2E-3</v>
      </c>
      <c r="AS286" s="498">
        <v>0.10199999999999999</v>
      </c>
      <c r="AT286" s="498">
        <v>9.8000000000000004E-2</v>
      </c>
      <c r="AU286" s="498">
        <v>2E-3</v>
      </c>
      <c r="AV286" s="498">
        <v>0.1</v>
      </c>
      <c r="AW286" s="498">
        <v>9.4E-2</v>
      </c>
      <c r="AX286" s="498">
        <v>2E-3</v>
      </c>
      <c r="AY286" s="498">
        <v>9.9000000000000005E-2</v>
      </c>
      <c r="AZ286" s="498">
        <v>8.7999999999999995E-2</v>
      </c>
      <c r="BA286" s="498">
        <v>2E-3</v>
      </c>
      <c r="BB286" s="498">
        <v>9.7000000000000003E-2</v>
      </c>
      <c r="BC286" s="498">
        <v>8.2000000000000003E-2</v>
      </c>
      <c r="BD286" s="498">
        <v>2E-3</v>
      </c>
      <c r="BE286" s="499">
        <v>9.6000000000000002E-2</v>
      </c>
      <c r="BF286" s="499">
        <v>8.1000000000000003E-2</v>
      </c>
      <c r="BG286" s="499">
        <v>2E-3</v>
      </c>
    </row>
    <row r="287" spans="2:59" x14ac:dyDescent="0.25">
      <c r="C287" s="232" t="s">
        <v>1138</v>
      </c>
      <c r="D287" s="461" t="s">
        <v>821</v>
      </c>
      <c r="E287" s="233" t="str">
        <f t="shared" si="8"/>
        <v>LPG (km)Turismos (M1)</v>
      </c>
      <c r="F287" s="498">
        <v>0.186</v>
      </c>
      <c r="G287" s="498">
        <v>2.9000000000000001E-2</v>
      </c>
      <c r="H287" s="498">
        <v>8.9999999999999993E-3</v>
      </c>
      <c r="I287" s="498">
        <v>0.186</v>
      </c>
      <c r="J287" s="498">
        <v>2.9000000000000001E-2</v>
      </c>
      <c r="K287" s="498">
        <v>8.9999999999999993E-3</v>
      </c>
      <c r="L287" s="498">
        <v>0.186</v>
      </c>
      <c r="M287" s="498">
        <v>2.9000000000000001E-2</v>
      </c>
      <c r="N287" s="498">
        <v>8.9999999999999993E-3</v>
      </c>
      <c r="O287" s="498">
        <v>0.185</v>
      </c>
      <c r="P287" s="498">
        <v>2.9000000000000001E-2</v>
      </c>
      <c r="Q287" s="498">
        <v>8.9999999999999993E-3</v>
      </c>
      <c r="R287" s="498">
        <v>0.186</v>
      </c>
      <c r="S287" s="498">
        <v>2.9000000000000001E-2</v>
      </c>
      <c r="T287" s="498">
        <v>8.9999999999999993E-3</v>
      </c>
      <c r="U287" s="498">
        <v>0.186</v>
      </c>
      <c r="V287" s="498">
        <v>2.8000000000000001E-2</v>
      </c>
      <c r="W287" s="498">
        <v>8.9999999999999993E-3</v>
      </c>
      <c r="X287" s="498">
        <v>0.186</v>
      </c>
      <c r="Y287" s="498">
        <v>2.8000000000000001E-2</v>
      </c>
      <c r="Z287" s="498">
        <v>8.0000000000000002E-3</v>
      </c>
      <c r="AA287" s="498">
        <v>0.187</v>
      </c>
      <c r="AB287" s="498">
        <v>2.8000000000000001E-2</v>
      </c>
      <c r="AC287" s="498">
        <v>8.0000000000000002E-3</v>
      </c>
      <c r="AD287" s="498">
        <v>0.186</v>
      </c>
      <c r="AE287" s="498">
        <v>2.3E-2</v>
      </c>
      <c r="AF287" s="498">
        <v>3.0000000000000001E-3</v>
      </c>
      <c r="AG287" s="498">
        <v>0.186</v>
      </c>
      <c r="AH287" s="498">
        <v>2.3E-2</v>
      </c>
      <c r="AI287" s="498">
        <v>3.0000000000000001E-3</v>
      </c>
      <c r="AJ287" s="498">
        <v>0.186</v>
      </c>
      <c r="AK287" s="498">
        <v>2.3E-2</v>
      </c>
      <c r="AL287" s="498">
        <v>3.0000000000000001E-3</v>
      </c>
      <c r="AM287" s="498">
        <v>0.186</v>
      </c>
      <c r="AN287" s="498">
        <v>2.3E-2</v>
      </c>
      <c r="AO287" s="498">
        <v>2E-3</v>
      </c>
      <c r="AP287" s="498">
        <v>0.187</v>
      </c>
      <c r="AQ287" s="498">
        <v>2.3E-2</v>
      </c>
      <c r="AR287" s="498">
        <v>2E-3</v>
      </c>
      <c r="AS287" s="498">
        <v>0.186</v>
      </c>
      <c r="AT287" s="498">
        <v>2.3E-2</v>
      </c>
      <c r="AU287" s="498">
        <v>2E-3</v>
      </c>
      <c r="AV287" s="498">
        <v>0.186</v>
      </c>
      <c r="AW287" s="498">
        <v>2.3E-2</v>
      </c>
      <c r="AX287" s="498">
        <v>2E-3</v>
      </c>
      <c r="AY287" s="498">
        <v>0.186</v>
      </c>
      <c r="AZ287" s="498">
        <v>2.3E-2</v>
      </c>
      <c r="BA287" s="498">
        <v>2E-3</v>
      </c>
      <c r="BB287" s="498">
        <v>0.185</v>
      </c>
      <c r="BC287" s="498">
        <v>2.1999999999999999E-2</v>
      </c>
      <c r="BD287" s="498">
        <v>2E-3</v>
      </c>
      <c r="BE287" s="499">
        <v>0.185</v>
      </c>
      <c r="BF287" s="499">
        <v>2.3E-2</v>
      </c>
      <c r="BG287" s="499">
        <v>2E-3</v>
      </c>
    </row>
    <row r="288" spans="2:59" x14ac:dyDescent="0.25">
      <c r="C288" s="232" t="s">
        <v>1139</v>
      </c>
      <c r="D288" s="461" t="s">
        <v>821</v>
      </c>
      <c r="E288" s="233" t="str">
        <f t="shared" si="8"/>
        <v>CNG (km)Turismos (M1)</v>
      </c>
      <c r="F288" s="498">
        <v>0.2</v>
      </c>
      <c r="G288" s="498">
        <v>8.2000000000000003E-2</v>
      </c>
      <c r="H288" s="498">
        <v>2E-3</v>
      </c>
      <c r="I288" s="498">
        <v>0.2</v>
      </c>
      <c r="J288" s="498">
        <v>8.2000000000000003E-2</v>
      </c>
      <c r="K288" s="498">
        <v>2E-3</v>
      </c>
      <c r="L288" s="498">
        <v>0.2</v>
      </c>
      <c r="M288" s="498">
        <v>8.2000000000000003E-2</v>
      </c>
      <c r="N288" s="498">
        <v>2E-3</v>
      </c>
      <c r="O288" s="498">
        <v>0.2</v>
      </c>
      <c r="P288" s="498">
        <v>8.2000000000000003E-2</v>
      </c>
      <c r="Q288" s="498">
        <v>2E-3</v>
      </c>
      <c r="R288" s="498">
        <v>0.2</v>
      </c>
      <c r="S288" s="498">
        <v>8.2000000000000003E-2</v>
      </c>
      <c r="T288" s="498">
        <v>2E-3</v>
      </c>
      <c r="U288" s="498">
        <v>0.2</v>
      </c>
      <c r="V288" s="498">
        <v>8.2000000000000003E-2</v>
      </c>
      <c r="W288" s="498">
        <v>2E-3</v>
      </c>
      <c r="X288" s="498">
        <v>0.2</v>
      </c>
      <c r="Y288" s="498">
        <v>8.2000000000000003E-2</v>
      </c>
      <c r="Z288" s="498">
        <v>2E-3</v>
      </c>
      <c r="AA288" s="498">
        <v>0.2</v>
      </c>
      <c r="AB288" s="498">
        <v>8.2000000000000003E-2</v>
      </c>
      <c r="AC288" s="498">
        <v>2E-3</v>
      </c>
      <c r="AD288" s="498">
        <v>0.19900000000000001</v>
      </c>
      <c r="AE288" s="498">
        <v>0.08</v>
      </c>
      <c r="AF288" s="498">
        <v>2E-3</v>
      </c>
      <c r="AG288" s="498">
        <v>0.19800000000000001</v>
      </c>
      <c r="AH288" s="498">
        <v>7.9000000000000001E-2</v>
      </c>
      <c r="AI288" s="498">
        <v>2E-3</v>
      </c>
      <c r="AJ288" s="498">
        <v>0.19800000000000001</v>
      </c>
      <c r="AK288" s="498">
        <v>0.08</v>
      </c>
      <c r="AL288" s="498">
        <v>2E-3</v>
      </c>
      <c r="AM288" s="498">
        <v>0.19700000000000001</v>
      </c>
      <c r="AN288" s="498">
        <v>7.9000000000000001E-2</v>
      </c>
      <c r="AO288" s="498">
        <v>2E-3</v>
      </c>
      <c r="AP288" s="498">
        <v>0.19400000000000001</v>
      </c>
      <c r="AQ288" s="498">
        <v>0.08</v>
      </c>
      <c r="AR288" s="498">
        <v>2E-3</v>
      </c>
      <c r="AS288" s="498">
        <v>0.188</v>
      </c>
      <c r="AT288" s="498">
        <v>7.5999999999999998E-2</v>
      </c>
      <c r="AU288" s="498">
        <v>2E-3</v>
      </c>
      <c r="AV288" s="498">
        <v>0.184</v>
      </c>
      <c r="AW288" s="498">
        <v>7.3999999999999996E-2</v>
      </c>
      <c r="AX288" s="498">
        <v>2E-3</v>
      </c>
      <c r="AY288" s="498">
        <v>0.182</v>
      </c>
      <c r="AZ288" s="498">
        <v>7.3999999999999996E-2</v>
      </c>
      <c r="BA288" s="498">
        <v>2E-3</v>
      </c>
      <c r="BB288" s="498">
        <v>0.17799999999999999</v>
      </c>
      <c r="BC288" s="498">
        <v>7.0000000000000007E-2</v>
      </c>
      <c r="BD288" s="498">
        <v>2E-3</v>
      </c>
      <c r="BE288" s="499">
        <v>0.17799999999999999</v>
      </c>
      <c r="BF288" s="499">
        <v>7.0999999999999994E-2</v>
      </c>
      <c r="BG288" s="499">
        <v>2E-3</v>
      </c>
    </row>
    <row r="289" spans="2:59" x14ac:dyDescent="0.25">
      <c r="C289" s="232" t="s">
        <v>1139</v>
      </c>
      <c r="D289" s="461" t="s">
        <v>1612</v>
      </c>
      <c r="E289" s="233" t="str">
        <f t="shared" si="8"/>
        <v>CNG (km)Camiones (N2, N3)</v>
      </c>
      <c r="F289" s="498">
        <v>0.76500000000000001</v>
      </c>
      <c r="G289" s="498" t="s">
        <v>31</v>
      </c>
      <c r="H289" s="498" t="s">
        <v>31</v>
      </c>
      <c r="I289" s="498">
        <v>0.76500000000000001</v>
      </c>
      <c r="J289" s="498" t="s">
        <v>31</v>
      </c>
      <c r="K289" s="498" t="s">
        <v>31</v>
      </c>
      <c r="L289" s="498">
        <v>0.76500000000000001</v>
      </c>
      <c r="M289" s="498" t="s">
        <v>31</v>
      </c>
      <c r="N289" s="498" t="s">
        <v>31</v>
      </c>
      <c r="O289" s="498">
        <v>0.76500000000000001</v>
      </c>
      <c r="P289" s="498" t="s">
        <v>31</v>
      </c>
      <c r="Q289" s="498" t="s">
        <v>31</v>
      </c>
      <c r="R289" s="498">
        <v>0.76500000000000001</v>
      </c>
      <c r="S289" s="498" t="s">
        <v>31</v>
      </c>
      <c r="T289" s="498" t="s">
        <v>31</v>
      </c>
      <c r="U289" s="498">
        <v>0.76500000000000001</v>
      </c>
      <c r="V289" s="498" t="s">
        <v>31</v>
      </c>
      <c r="W289" s="498" t="s">
        <v>31</v>
      </c>
      <c r="X289" s="498">
        <v>0.76500000000000001</v>
      </c>
      <c r="Y289" s="498" t="s">
        <v>31</v>
      </c>
      <c r="Z289" s="498" t="s">
        <v>31</v>
      </c>
      <c r="AA289" s="498">
        <v>0.76500000000000001</v>
      </c>
      <c r="AB289" s="498" t="s">
        <v>31</v>
      </c>
      <c r="AC289" s="498" t="s">
        <v>31</v>
      </c>
      <c r="AD289" s="498">
        <v>0.76500000000000001</v>
      </c>
      <c r="AE289" s="498" t="s">
        <v>31</v>
      </c>
      <c r="AF289" s="498" t="s">
        <v>31</v>
      </c>
      <c r="AG289" s="498">
        <v>0.76500000000000001</v>
      </c>
      <c r="AH289" s="498" t="s">
        <v>31</v>
      </c>
      <c r="AI289" s="498" t="s">
        <v>31</v>
      </c>
      <c r="AJ289" s="498">
        <v>0.76500000000000001</v>
      </c>
      <c r="AK289" s="498" t="s">
        <v>31</v>
      </c>
      <c r="AL289" s="498" t="s">
        <v>31</v>
      </c>
      <c r="AM289" s="498">
        <v>0.76500000000000001</v>
      </c>
      <c r="AN289" s="498" t="s">
        <v>31</v>
      </c>
      <c r="AO289" s="498" t="s">
        <v>31</v>
      </c>
      <c r="AP289" s="498">
        <v>0.76500000000000001</v>
      </c>
      <c r="AQ289" s="498" t="s">
        <v>31</v>
      </c>
      <c r="AR289" s="498" t="s">
        <v>31</v>
      </c>
      <c r="AS289" s="498">
        <v>0.76500000000000001</v>
      </c>
      <c r="AT289" s="498" t="s">
        <v>31</v>
      </c>
      <c r="AU289" s="498" t="s">
        <v>31</v>
      </c>
      <c r="AV289" s="498">
        <v>0.745</v>
      </c>
      <c r="AW289" s="498" t="s">
        <v>31</v>
      </c>
      <c r="AX289" s="498" t="s">
        <v>31</v>
      </c>
      <c r="AY289" s="498">
        <v>0.745</v>
      </c>
      <c r="AZ289" s="498" t="s">
        <v>31</v>
      </c>
      <c r="BA289" s="498" t="s">
        <v>31</v>
      </c>
      <c r="BB289" s="498">
        <v>0.745</v>
      </c>
      <c r="BC289" s="498" t="s">
        <v>31</v>
      </c>
      <c r="BD289" s="498" t="s">
        <v>31</v>
      </c>
      <c r="BE289" s="499">
        <v>0.745</v>
      </c>
      <c r="BF289" s="499" t="s">
        <v>31</v>
      </c>
      <c r="BG289" s="499" t="s">
        <v>31</v>
      </c>
    </row>
    <row r="290" spans="2:59" x14ac:dyDescent="0.25">
      <c r="C290" s="232" t="s">
        <v>1139</v>
      </c>
      <c r="D290" s="461" t="s">
        <v>1615</v>
      </c>
      <c r="E290" s="233" t="str">
        <f t="shared" si="8"/>
        <v>CNG (km)Autobuses (M2, M3)</v>
      </c>
      <c r="F290" s="498">
        <v>1.2190000000000001</v>
      </c>
      <c r="G290" s="498">
        <v>1.7470000000000001</v>
      </c>
      <c r="H290" s="498" t="s">
        <v>31</v>
      </c>
      <c r="I290" s="498">
        <v>1.175</v>
      </c>
      <c r="J290" s="498">
        <v>1.367</v>
      </c>
      <c r="K290" s="498" t="s">
        <v>31</v>
      </c>
      <c r="L290" s="498">
        <v>1.1739999999999999</v>
      </c>
      <c r="M290" s="498">
        <v>1.349</v>
      </c>
      <c r="N290" s="498" t="s">
        <v>31</v>
      </c>
      <c r="O290" s="498">
        <v>1.1359999999999999</v>
      </c>
      <c r="P290" s="498">
        <v>1.0209999999999999</v>
      </c>
      <c r="Q290" s="498" t="s">
        <v>31</v>
      </c>
      <c r="R290" s="498">
        <v>1.1359999999999999</v>
      </c>
      <c r="S290" s="498">
        <v>1.016</v>
      </c>
      <c r="T290" s="498" t="s">
        <v>31</v>
      </c>
      <c r="U290" s="498">
        <v>1.1319999999999999</v>
      </c>
      <c r="V290" s="498">
        <v>1.006</v>
      </c>
      <c r="W290" s="498" t="s">
        <v>31</v>
      </c>
      <c r="X290" s="498">
        <v>1.125</v>
      </c>
      <c r="Y290" s="498">
        <v>1</v>
      </c>
      <c r="Z290" s="498" t="s">
        <v>31</v>
      </c>
      <c r="AA290" s="498">
        <v>1.131</v>
      </c>
      <c r="AB290" s="498">
        <v>0.999</v>
      </c>
      <c r="AC290" s="498" t="s">
        <v>31</v>
      </c>
      <c r="AD290" s="498">
        <v>1.127</v>
      </c>
      <c r="AE290" s="498">
        <v>0.98399999999999999</v>
      </c>
      <c r="AF290" s="498" t="s">
        <v>31</v>
      </c>
      <c r="AG290" s="498">
        <v>1.1200000000000001</v>
      </c>
      <c r="AH290" s="498">
        <v>0.98399999999999999</v>
      </c>
      <c r="AI290" s="498" t="s">
        <v>31</v>
      </c>
      <c r="AJ290" s="498">
        <v>1.121</v>
      </c>
      <c r="AK290" s="498">
        <v>0.98299999999999998</v>
      </c>
      <c r="AL290" s="498" t="s">
        <v>31</v>
      </c>
      <c r="AM290" s="498">
        <v>1.117</v>
      </c>
      <c r="AN290" s="498">
        <v>0.98099999999999998</v>
      </c>
      <c r="AO290" s="498" t="s">
        <v>31</v>
      </c>
      <c r="AP290" s="498">
        <v>1.111</v>
      </c>
      <c r="AQ290" s="498">
        <v>0.999</v>
      </c>
      <c r="AR290" s="498" t="s">
        <v>31</v>
      </c>
      <c r="AS290" s="498">
        <v>1.1080000000000001</v>
      </c>
      <c r="AT290" s="498">
        <v>0.997</v>
      </c>
      <c r="AU290" s="498" t="s">
        <v>31</v>
      </c>
      <c r="AV290" s="498">
        <v>1.1000000000000001</v>
      </c>
      <c r="AW290" s="498">
        <v>0.99299999999999999</v>
      </c>
      <c r="AX290" s="498" t="s">
        <v>31</v>
      </c>
      <c r="AY290" s="498">
        <v>1.099</v>
      </c>
      <c r="AZ290" s="498">
        <v>0.99099999999999999</v>
      </c>
      <c r="BA290" s="498" t="s">
        <v>31</v>
      </c>
      <c r="BB290" s="498">
        <v>1.093</v>
      </c>
      <c r="BC290" s="498">
        <v>0.98899999999999999</v>
      </c>
      <c r="BD290" s="498" t="s">
        <v>31</v>
      </c>
      <c r="BE290" s="499">
        <v>1.0920000000000001</v>
      </c>
      <c r="BF290" s="499">
        <v>0.98899999999999999</v>
      </c>
      <c r="BG290" s="499" t="s">
        <v>31</v>
      </c>
    </row>
    <row r="291" spans="2:59" x14ac:dyDescent="0.25">
      <c r="C291" s="232" t="s">
        <v>1618</v>
      </c>
      <c r="D291" s="461" t="s">
        <v>1612</v>
      </c>
      <c r="E291" s="233" t="str">
        <f t="shared" si="8"/>
        <v>LNG (km)Camiones (N2, N3)</v>
      </c>
      <c r="F291" s="500">
        <v>0.75800000000000001</v>
      </c>
      <c r="G291" s="500" t="s">
        <v>31</v>
      </c>
      <c r="H291" s="500" t="s">
        <v>31</v>
      </c>
      <c r="I291" s="500">
        <v>0.75800000000000001</v>
      </c>
      <c r="J291" s="500" t="s">
        <v>31</v>
      </c>
      <c r="K291" s="500" t="s">
        <v>31</v>
      </c>
      <c r="L291" s="500">
        <v>0.75800000000000001</v>
      </c>
      <c r="M291" s="500" t="s">
        <v>31</v>
      </c>
      <c r="N291" s="500" t="s">
        <v>31</v>
      </c>
      <c r="O291" s="500">
        <v>0.75800000000000001</v>
      </c>
      <c r="P291" s="500" t="s">
        <v>31</v>
      </c>
      <c r="Q291" s="500" t="s">
        <v>31</v>
      </c>
      <c r="R291" s="500">
        <v>0.75800000000000001</v>
      </c>
      <c r="S291" s="500" t="s">
        <v>31</v>
      </c>
      <c r="T291" s="500" t="s">
        <v>31</v>
      </c>
      <c r="U291" s="500">
        <v>0.75800000000000001</v>
      </c>
      <c r="V291" s="500" t="s">
        <v>31</v>
      </c>
      <c r="W291" s="500" t="s">
        <v>31</v>
      </c>
      <c r="X291" s="500">
        <v>0.75800000000000001</v>
      </c>
      <c r="Y291" s="500" t="s">
        <v>31</v>
      </c>
      <c r="Z291" s="500" t="s">
        <v>31</v>
      </c>
      <c r="AA291" s="500">
        <v>0.75800000000000001</v>
      </c>
      <c r="AB291" s="500" t="s">
        <v>31</v>
      </c>
      <c r="AC291" s="500" t="s">
        <v>31</v>
      </c>
      <c r="AD291" s="500">
        <v>0.75800000000000001</v>
      </c>
      <c r="AE291" s="500" t="s">
        <v>31</v>
      </c>
      <c r="AF291" s="500" t="s">
        <v>31</v>
      </c>
      <c r="AG291" s="500">
        <v>0.75800000000000001</v>
      </c>
      <c r="AH291" s="500" t="s">
        <v>31</v>
      </c>
      <c r="AI291" s="500" t="s">
        <v>31</v>
      </c>
      <c r="AJ291" s="500">
        <v>0.75800000000000001</v>
      </c>
      <c r="AK291" s="500" t="s">
        <v>31</v>
      </c>
      <c r="AL291" s="500" t="s">
        <v>31</v>
      </c>
      <c r="AM291" s="500">
        <v>0.75800000000000001</v>
      </c>
      <c r="AN291" s="500" t="s">
        <v>31</v>
      </c>
      <c r="AO291" s="500" t="s">
        <v>31</v>
      </c>
      <c r="AP291" s="500">
        <v>0.75800000000000001</v>
      </c>
      <c r="AQ291" s="500" t="s">
        <v>31</v>
      </c>
      <c r="AR291" s="500" t="s">
        <v>31</v>
      </c>
      <c r="AS291" s="500">
        <v>0.75800000000000001</v>
      </c>
      <c r="AT291" s="500" t="s">
        <v>31</v>
      </c>
      <c r="AU291" s="500" t="s">
        <v>31</v>
      </c>
      <c r="AV291" s="500">
        <v>0.753</v>
      </c>
      <c r="AW291" s="500" t="s">
        <v>31</v>
      </c>
      <c r="AX291" s="500" t="s">
        <v>31</v>
      </c>
      <c r="AY291" s="500">
        <v>0.753</v>
      </c>
      <c r="AZ291" s="500" t="s">
        <v>31</v>
      </c>
      <c r="BA291" s="500" t="s">
        <v>31</v>
      </c>
      <c r="BB291" s="500">
        <v>0.753</v>
      </c>
      <c r="BC291" s="501" t="s">
        <v>31</v>
      </c>
      <c r="BD291" s="501" t="s">
        <v>31</v>
      </c>
      <c r="BE291" s="499">
        <v>0.753</v>
      </c>
      <c r="BF291" s="499" t="s">
        <v>31</v>
      </c>
      <c r="BG291" s="499" t="s">
        <v>31</v>
      </c>
    </row>
    <row r="292" spans="2:59" x14ac:dyDescent="0.25">
      <c r="G292" s="217"/>
      <c r="R292" s="119"/>
      <c r="S292" s="119"/>
      <c r="AH292" s="156"/>
      <c r="AI292" s="156"/>
      <c r="AJ292" s="156"/>
      <c r="AK292" s="156"/>
      <c r="AL292" s="156"/>
      <c r="AM292" s="156"/>
      <c r="AO292" s="119"/>
      <c r="AP292" s="119"/>
      <c r="AQ292" s="119"/>
    </row>
    <row r="293" spans="2:59" x14ac:dyDescent="0.25">
      <c r="B293" s="198" t="s">
        <v>832</v>
      </c>
      <c r="G293" s="217"/>
      <c r="R293" s="119"/>
      <c r="S293" s="119"/>
      <c r="AH293" s="156"/>
      <c r="AI293" s="156"/>
      <c r="AJ293" s="156"/>
      <c r="AK293" s="156"/>
      <c r="AL293" s="156"/>
      <c r="AM293" s="156"/>
      <c r="AO293" s="119"/>
      <c r="AP293" s="119"/>
      <c r="AQ293" s="119"/>
    </row>
    <row r="294" spans="2:59" x14ac:dyDescent="0.25">
      <c r="B294" s="198"/>
      <c r="G294" s="217"/>
      <c r="R294" s="119"/>
      <c r="S294" s="119"/>
      <c r="AH294" s="156"/>
      <c r="AI294" s="156"/>
      <c r="AJ294" s="156"/>
      <c r="AK294" s="156"/>
      <c r="AL294" s="156"/>
      <c r="AM294" s="156"/>
      <c r="AO294" s="119"/>
      <c r="AP294" s="119"/>
      <c r="AQ294" s="119"/>
    </row>
    <row r="295" spans="2:59" x14ac:dyDescent="0.25">
      <c r="B295" s="200"/>
      <c r="C295" s="209" t="s">
        <v>833</v>
      </c>
      <c r="E295" s="234" t="s">
        <v>838</v>
      </c>
      <c r="G295" s="217"/>
      <c r="R295" s="119"/>
      <c r="S295" s="119"/>
      <c r="AH295" s="156"/>
      <c r="AI295" s="156"/>
      <c r="AJ295" s="156"/>
      <c r="AK295" s="156"/>
      <c r="AL295" s="156"/>
      <c r="AM295" s="156"/>
      <c r="AO295" s="119"/>
      <c r="AP295" s="119"/>
      <c r="AQ295" s="119"/>
    </row>
    <row r="296" spans="2:59" x14ac:dyDescent="0.25">
      <c r="B296" s="200"/>
      <c r="C296" s="235"/>
      <c r="D296" s="236"/>
      <c r="E296" s="189"/>
      <c r="G296" s="217"/>
      <c r="R296" s="119"/>
      <c r="S296" s="119"/>
      <c r="AH296" s="156"/>
      <c r="AI296" s="156"/>
      <c r="AJ296" s="156"/>
      <c r="AK296" s="156"/>
      <c r="AL296" s="156"/>
      <c r="AM296" s="156"/>
      <c r="AO296" s="119"/>
      <c r="AP296" s="119"/>
      <c r="AQ296" s="119"/>
    </row>
    <row r="297" spans="2:59" x14ac:dyDescent="0.25">
      <c r="B297" s="200"/>
      <c r="C297" s="237" t="s">
        <v>821</v>
      </c>
      <c r="D297" s="238">
        <v>1</v>
      </c>
      <c r="E297" s="189" t="s">
        <v>1137</v>
      </c>
      <c r="G297" s="217"/>
      <c r="R297" s="119"/>
      <c r="S297" s="119"/>
      <c r="AH297" s="156"/>
      <c r="AI297" s="156"/>
      <c r="AJ297" s="156"/>
      <c r="AK297" s="156"/>
      <c r="AL297" s="156"/>
      <c r="AM297" s="156"/>
      <c r="AO297" s="119"/>
      <c r="AP297" s="119"/>
      <c r="AQ297" s="119"/>
    </row>
    <row r="298" spans="2:59" x14ac:dyDescent="0.25">
      <c r="B298" s="200"/>
      <c r="C298" s="237" t="s">
        <v>822</v>
      </c>
      <c r="D298" s="238">
        <v>2</v>
      </c>
      <c r="E298" s="189" t="s">
        <v>1411</v>
      </c>
      <c r="G298" s="217"/>
      <c r="R298" s="119"/>
      <c r="S298" s="119"/>
      <c r="AH298" s="156"/>
      <c r="AI298" s="156"/>
      <c r="AJ298" s="156"/>
      <c r="AK298" s="156"/>
      <c r="AL298" s="156"/>
      <c r="AM298" s="156"/>
      <c r="AO298" s="119"/>
      <c r="AP298" s="119"/>
      <c r="AQ298" s="119"/>
    </row>
    <row r="299" spans="2:59" x14ac:dyDescent="0.25">
      <c r="B299" s="200"/>
      <c r="C299" s="237" t="s">
        <v>1612</v>
      </c>
      <c r="D299" s="238">
        <v>3</v>
      </c>
      <c r="E299" s="189" t="s">
        <v>1138</v>
      </c>
      <c r="G299" s="217"/>
      <c r="R299" s="119"/>
      <c r="S299" s="119"/>
      <c r="AH299" s="156"/>
      <c r="AI299" s="156"/>
      <c r="AJ299" s="156"/>
      <c r="AK299" s="156"/>
      <c r="AL299" s="156"/>
      <c r="AM299" s="156"/>
      <c r="AO299" s="119"/>
      <c r="AP299" s="119"/>
      <c r="AQ299" s="119"/>
    </row>
    <row r="300" spans="2:59" x14ac:dyDescent="0.25">
      <c r="B300" s="200"/>
      <c r="C300" s="237" t="s">
        <v>1615</v>
      </c>
      <c r="D300">
        <v>4</v>
      </c>
      <c r="E300" s="189" t="s">
        <v>1139</v>
      </c>
      <c r="G300" s="217"/>
      <c r="R300" s="119"/>
      <c r="S300" s="119"/>
      <c r="AH300" s="156"/>
      <c r="AI300" s="156"/>
      <c r="AJ300" s="156"/>
      <c r="AK300" s="156"/>
      <c r="AL300" s="156"/>
      <c r="AM300" s="156"/>
      <c r="AO300" s="119"/>
      <c r="AP300" s="119"/>
      <c r="AQ300" s="119"/>
    </row>
    <row r="301" spans="2:59" x14ac:dyDescent="0.25">
      <c r="C301" s="237" t="s">
        <v>1613</v>
      </c>
      <c r="D301">
        <v>5</v>
      </c>
      <c r="E301" s="189" t="s">
        <v>1618</v>
      </c>
      <c r="G301" s="217"/>
      <c r="R301" s="119"/>
      <c r="S301" s="119"/>
      <c r="AH301" s="156"/>
      <c r="AI301" s="156"/>
      <c r="AJ301" s="156"/>
      <c r="AK301" s="156"/>
      <c r="AL301" s="156"/>
      <c r="AM301" s="156"/>
      <c r="AO301" s="119"/>
      <c r="AP301" s="119"/>
      <c r="AQ301" s="119"/>
    </row>
    <row r="302" spans="2:59" x14ac:dyDescent="0.25">
      <c r="C302" s="239" t="s">
        <v>1614</v>
      </c>
      <c r="D302" s="240">
        <v>6</v>
      </c>
      <c r="G302" s="217"/>
      <c r="R302" s="119"/>
      <c r="S302" s="119"/>
      <c r="AH302" s="156"/>
      <c r="AI302" s="156"/>
      <c r="AJ302" s="156"/>
      <c r="AK302" s="156"/>
      <c r="AL302" s="156"/>
      <c r="AM302" s="156"/>
      <c r="AO302" s="119"/>
      <c r="AP302" s="119"/>
      <c r="AQ302" s="119"/>
    </row>
    <row r="303" spans="2:59" x14ac:dyDescent="0.25">
      <c r="G303" s="217"/>
      <c r="R303" s="119"/>
      <c r="S303" s="119"/>
      <c r="AH303" s="156"/>
      <c r="AI303" s="156"/>
      <c r="AJ303" s="156"/>
      <c r="AK303" s="156"/>
      <c r="AL303" s="156"/>
      <c r="AM303" s="156"/>
      <c r="AO303" s="119"/>
      <c r="AP303" s="119"/>
      <c r="AQ303" s="119"/>
    </row>
    <row r="304" spans="2:59" x14ac:dyDescent="0.25">
      <c r="C304" s="294">
        <v>2020</v>
      </c>
      <c r="D304" s="294">
        <v>2020</v>
      </c>
      <c r="E304" s="294">
        <v>2020</v>
      </c>
      <c r="F304" s="294">
        <v>2020</v>
      </c>
      <c r="G304" s="294">
        <v>2020</v>
      </c>
      <c r="H304" s="294">
        <v>2020</v>
      </c>
      <c r="I304" s="294">
        <v>2021</v>
      </c>
      <c r="J304" s="294">
        <v>2021</v>
      </c>
      <c r="K304" s="294">
        <v>2021</v>
      </c>
      <c r="L304" s="294">
        <v>2021</v>
      </c>
      <c r="M304" s="294">
        <v>2021</v>
      </c>
      <c r="N304" s="294">
        <v>2021</v>
      </c>
      <c r="O304" s="294">
        <v>2022</v>
      </c>
      <c r="P304" s="294">
        <v>2022</v>
      </c>
      <c r="Q304" s="294">
        <v>2022</v>
      </c>
      <c r="R304" s="294">
        <v>2022</v>
      </c>
      <c r="S304" s="294">
        <v>2022</v>
      </c>
      <c r="T304" s="294">
        <v>2022</v>
      </c>
      <c r="U304" s="294">
        <v>2023</v>
      </c>
      <c r="V304" s="294">
        <v>2023</v>
      </c>
      <c r="W304" s="294">
        <v>2023</v>
      </c>
      <c r="X304" s="294">
        <v>2023</v>
      </c>
      <c r="Y304" s="294">
        <v>2023</v>
      </c>
      <c r="Z304" s="294">
        <v>2023</v>
      </c>
      <c r="AA304" s="294">
        <v>2024</v>
      </c>
      <c r="AB304" s="294">
        <v>2024</v>
      </c>
      <c r="AC304" s="294">
        <v>2024</v>
      </c>
      <c r="AD304" s="294">
        <v>2024</v>
      </c>
      <c r="AE304" s="294">
        <v>2024</v>
      </c>
      <c r="AF304" s="294">
        <v>2024</v>
      </c>
      <c r="AG304" s="476"/>
      <c r="AH304" s="476"/>
    </row>
    <row r="305" spans="2:59" x14ac:dyDescent="0.25">
      <c r="C305" s="295" t="s">
        <v>821</v>
      </c>
      <c r="D305" s="295" t="s">
        <v>822</v>
      </c>
      <c r="E305" s="295" t="s">
        <v>1612</v>
      </c>
      <c r="F305" s="295" t="s">
        <v>1615</v>
      </c>
      <c r="G305" s="295" t="s">
        <v>1613</v>
      </c>
      <c r="H305" s="295" t="s">
        <v>1614</v>
      </c>
      <c r="I305" s="295" t="s">
        <v>821</v>
      </c>
      <c r="J305" s="295" t="s">
        <v>822</v>
      </c>
      <c r="K305" s="295" t="s">
        <v>1612</v>
      </c>
      <c r="L305" s="295" t="s">
        <v>1615</v>
      </c>
      <c r="M305" s="295" t="s">
        <v>1613</v>
      </c>
      <c r="N305" s="295" t="s">
        <v>1614</v>
      </c>
      <c r="O305" s="295" t="s">
        <v>821</v>
      </c>
      <c r="P305" s="295" t="s">
        <v>822</v>
      </c>
      <c r="Q305" s="295" t="s">
        <v>1612</v>
      </c>
      <c r="R305" s="295" t="s">
        <v>1615</v>
      </c>
      <c r="S305" s="295" t="s">
        <v>1613</v>
      </c>
      <c r="T305" s="295" t="s">
        <v>1614</v>
      </c>
      <c r="U305" s="295" t="s">
        <v>821</v>
      </c>
      <c r="V305" s="295" t="s">
        <v>822</v>
      </c>
      <c r="W305" s="295" t="s">
        <v>1612</v>
      </c>
      <c r="X305" s="295" t="s">
        <v>1615</v>
      </c>
      <c r="Y305" s="295" t="s">
        <v>1613</v>
      </c>
      <c r="Z305" s="466" t="s">
        <v>1614</v>
      </c>
      <c r="AA305" s="295" t="s">
        <v>821</v>
      </c>
      <c r="AB305" s="295" t="s">
        <v>822</v>
      </c>
      <c r="AC305" s="295" t="s">
        <v>1612</v>
      </c>
      <c r="AD305" s="295" t="s">
        <v>1615</v>
      </c>
      <c r="AE305" s="295" t="s">
        <v>1613</v>
      </c>
      <c r="AF305" s="466" t="s">
        <v>1614</v>
      </c>
      <c r="AG305" s="477"/>
      <c r="AH305" s="477"/>
    </row>
    <row r="306" spans="2:59" x14ac:dyDescent="0.25">
      <c r="C306" s="296">
        <v>1</v>
      </c>
      <c r="D306" s="296">
        <v>2</v>
      </c>
      <c r="E306" s="296">
        <v>3</v>
      </c>
      <c r="F306" s="296">
        <v>4</v>
      </c>
      <c r="G306" s="296">
        <v>5</v>
      </c>
      <c r="H306" s="296">
        <v>6</v>
      </c>
      <c r="I306" s="296">
        <v>1</v>
      </c>
      <c r="J306" s="296">
        <v>2</v>
      </c>
      <c r="K306" s="296">
        <v>3</v>
      </c>
      <c r="L306" s="296">
        <v>4</v>
      </c>
      <c r="M306" s="296">
        <v>5</v>
      </c>
      <c r="N306" s="296">
        <v>6</v>
      </c>
      <c r="O306" s="296">
        <v>1</v>
      </c>
      <c r="P306" s="296">
        <v>2</v>
      </c>
      <c r="Q306" s="296">
        <v>3</v>
      </c>
      <c r="R306" s="296">
        <v>4</v>
      </c>
      <c r="S306" s="296">
        <v>5</v>
      </c>
      <c r="T306" s="296">
        <v>6</v>
      </c>
      <c r="U306" s="296">
        <v>1</v>
      </c>
      <c r="V306" s="296">
        <v>2</v>
      </c>
      <c r="W306" s="296">
        <v>3</v>
      </c>
      <c r="X306" s="296">
        <v>4</v>
      </c>
      <c r="Y306" s="296">
        <v>5</v>
      </c>
      <c r="Z306" s="467">
        <v>6</v>
      </c>
      <c r="AA306" s="296">
        <v>1</v>
      </c>
      <c r="AB306" s="296">
        <v>2</v>
      </c>
      <c r="AC306" s="296">
        <v>3</v>
      </c>
      <c r="AD306" s="296">
        <v>4</v>
      </c>
      <c r="AE306" s="296">
        <v>5</v>
      </c>
      <c r="AF306" s="467">
        <v>6</v>
      </c>
      <c r="AG306" s="478"/>
      <c r="AH306" s="478"/>
    </row>
    <row r="307" spans="2:59" x14ac:dyDescent="0.25">
      <c r="C307" s="241" t="str">
        <f t="shared" ref="C307:T307" si="9">"Comb_VehA2_"&amp;C306&amp;"_"&amp;C304</f>
        <v>Comb_VehA2_1_2020</v>
      </c>
      <c r="D307" s="241" t="str">
        <f t="shared" si="9"/>
        <v>Comb_VehA2_2_2020</v>
      </c>
      <c r="E307" s="241" t="str">
        <f t="shared" si="9"/>
        <v>Comb_VehA2_3_2020</v>
      </c>
      <c r="F307" s="241" t="str">
        <f t="shared" si="9"/>
        <v>Comb_VehA2_4_2020</v>
      </c>
      <c r="G307" s="241" t="str">
        <f t="shared" si="9"/>
        <v>Comb_VehA2_5_2020</v>
      </c>
      <c r="H307" s="241" t="str">
        <f t="shared" si="9"/>
        <v>Comb_VehA2_6_2020</v>
      </c>
      <c r="I307" s="241" t="str">
        <f t="shared" si="9"/>
        <v>Comb_VehA2_1_2021</v>
      </c>
      <c r="J307" s="241" t="str">
        <f t="shared" si="9"/>
        <v>Comb_VehA2_2_2021</v>
      </c>
      <c r="K307" s="241" t="str">
        <f t="shared" si="9"/>
        <v>Comb_VehA2_3_2021</v>
      </c>
      <c r="L307" s="241" t="str">
        <f t="shared" si="9"/>
        <v>Comb_VehA2_4_2021</v>
      </c>
      <c r="M307" s="241" t="str">
        <f t="shared" si="9"/>
        <v>Comb_VehA2_5_2021</v>
      </c>
      <c r="N307" s="241" t="str">
        <f t="shared" si="9"/>
        <v>Comb_VehA2_6_2021</v>
      </c>
      <c r="O307" s="241" t="str">
        <f t="shared" si="9"/>
        <v>Comb_VehA2_1_2022</v>
      </c>
      <c r="P307" s="241" t="str">
        <f t="shared" si="9"/>
        <v>Comb_VehA2_2_2022</v>
      </c>
      <c r="Q307" s="241" t="str">
        <f t="shared" si="9"/>
        <v>Comb_VehA2_3_2022</v>
      </c>
      <c r="R307" s="241" t="str">
        <f t="shared" si="9"/>
        <v>Comb_VehA2_4_2022</v>
      </c>
      <c r="S307" s="241" t="str">
        <f t="shared" si="9"/>
        <v>Comb_VehA2_5_2022</v>
      </c>
      <c r="T307" s="241" t="str">
        <f t="shared" si="9"/>
        <v>Comb_VehA2_6_2022</v>
      </c>
      <c r="U307" s="241" t="str">
        <f t="shared" ref="U307:Z307" si="10">"Comb_VehA2_"&amp;U306&amp;"_"&amp;U304</f>
        <v>Comb_VehA2_1_2023</v>
      </c>
      <c r="V307" s="241" t="str">
        <f t="shared" si="10"/>
        <v>Comb_VehA2_2_2023</v>
      </c>
      <c r="W307" s="241" t="str">
        <f t="shared" si="10"/>
        <v>Comb_VehA2_3_2023</v>
      </c>
      <c r="X307" s="241" t="str">
        <f t="shared" si="10"/>
        <v>Comb_VehA2_4_2023</v>
      </c>
      <c r="Y307" s="241" t="str">
        <f t="shared" si="10"/>
        <v>Comb_VehA2_5_2023</v>
      </c>
      <c r="Z307" s="468" t="str">
        <f t="shared" si="10"/>
        <v>Comb_VehA2_6_2023</v>
      </c>
      <c r="AA307" s="241" t="str">
        <f t="shared" ref="AA307:AF307" si="11">"Comb_VehA2_"&amp;AA306&amp;"_"&amp;AA304</f>
        <v>Comb_VehA2_1_2024</v>
      </c>
      <c r="AB307" s="241" t="str">
        <f t="shared" si="11"/>
        <v>Comb_VehA2_2_2024</v>
      </c>
      <c r="AC307" s="241" t="str">
        <f t="shared" si="11"/>
        <v>Comb_VehA2_3_2024</v>
      </c>
      <c r="AD307" s="241" t="str">
        <f t="shared" si="11"/>
        <v>Comb_VehA2_4_2024</v>
      </c>
      <c r="AE307" s="241" t="str">
        <f t="shared" si="11"/>
        <v>Comb_VehA2_5_2024</v>
      </c>
      <c r="AF307" s="468" t="str">
        <f t="shared" si="11"/>
        <v>Comb_VehA2_6_2024</v>
      </c>
      <c r="AG307" s="472"/>
      <c r="AH307" s="472"/>
    </row>
    <row r="308" spans="2:59" x14ac:dyDescent="0.25">
      <c r="C308" s="189"/>
      <c r="D308" s="189"/>
      <c r="E308" s="189"/>
      <c r="F308" s="189"/>
      <c r="G308" s="189"/>
      <c r="H308" s="189"/>
      <c r="I308" s="189"/>
      <c r="J308" s="189"/>
      <c r="K308" s="189"/>
      <c r="L308" s="189"/>
      <c r="M308" s="189"/>
      <c r="N308" s="189"/>
      <c r="O308" s="189"/>
      <c r="P308" s="189"/>
      <c r="Q308" s="189"/>
      <c r="R308" s="189"/>
      <c r="S308" s="189"/>
      <c r="T308" s="189"/>
      <c r="U308" s="189"/>
      <c r="V308" s="189"/>
      <c r="W308" s="189"/>
      <c r="X308" s="189"/>
      <c r="Y308" s="189"/>
      <c r="Z308" s="189"/>
      <c r="AA308" s="189"/>
      <c r="AB308" s="189"/>
      <c r="AC308" s="189"/>
      <c r="AD308" s="189"/>
      <c r="AE308" s="189"/>
      <c r="AF308" s="189"/>
      <c r="AG308" s="472"/>
      <c r="AH308" s="472"/>
    </row>
    <row r="309" spans="2:59" x14ac:dyDescent="0.25">
      <c r="C309" s="243" t="s">
        <v>1137</v>
      </c>
      <c r="D309" s="475" t="s">
        <v>1137</v>
      </c>
      <c r="E309" s="243" t="s">
        <v>1137</v>
      </c>
      <c r="F309" s="243" t="s">
        <v>1411</v>
      </c>
      <c r="G309" s="242" t="s">
        <v>1137</v>
      </c>
      <c r="H309" s="242" t="s">
        <v>1137</v>
      </c>
      <c r="I309" s="243" t="s">
        <v>1137</v>
      </c>
      <c r="J309" s="475" t="s">
        <v>1137</v>
      </c>
      <c r="K309" s="243" t="s">
        <v>1137</v>
      </c>
      <c r="L309" s="243" t="s">
        <v>1411</v>
      </c>
      <c r="M309" s="242" t="s">
        <v>1137</v>
      </c>
      <c r="N309" s="242" t="s">
        <v>1137</v>
      </c>
      <c r="O309" s="243" t="s">
        <v>1137</v>
      </c>
      <c r="P309" s="475" t="s">
        <v>1137</v>
      </c>
      <c r="Q309" s="243" t="s">
        <v>1137</v>
      </c>
      <c r="R309" s="243" t="s">
        <v>1411</v>
      </c>
      <c r="S309" s="242" t="s">
        <v>1137</v>
      </c>
      <c r="T309" s="242" t="s">
        <v>1137</v>
      </c>
      <c r="U309" s="243" t="s">
        <v>1137</v>
      </c>
      <c r="V309" s="475" t="s">
        <v>1137</v>
      </c>
      <c r="W309" s="243" t="s">
        <v>1137</v>
      </c>
      <c r="X309" s="243" t="s">
        <v>1411</v>
      </c>
      <c r="Y309" s="242" t="s">
        <v>1137</v>
      </c>
      <c r="Z309" s="242" t="s">
        <v>1137</v>
      </c>
      <c r="AA309" s="243" t="s">
        <v>1137</v>
      </c>
      <c r="AB309" s="475" t="s">
        <v>1137</v>
      </c>
      <c r="AC309" s="243" t="s">
        <v>1137</v>
      </c>
      <c r="AD309" s="243" t="s">
        <v>1411</v>
      </c>
      <c r="AE309" s="242" t="s">
        <v>1137</v>
      </c>
      <c r="AF309" s="242" t="s">
        <v>1137</v>
      </c>
      <c r="AG309" s="139"/>
      <c r="AH309" s="139"/>
    </row>
    <row r="310" spans="2:59" x14ac:dyDescent="0.25">
      <c r="C310" s="243" t="s">
        <v>1411</v>
      </c>
      <c r="D310" s="475" t="s">
        <v>1411</v>
      </c>
      <c r="E310" s="243" t="s">
        <v>1411</v>
      </c>
      <c r="F310" s="246" t="s">
        <v>1139</v>
      </c>
      <c r="G310" s="244" t="s">
        <v>1611</v>
      </c>
      <c r="H310" s="244" t="s">
        <v>1611</v>
      </c>
      <c r="I310" s="243" t="s">
        <v>1411</v>
      </c>
      <c r="J310" s="475" t="s">
        <v>1411</v>
      </c>
      <c r="K310" s="243" t="s">
        <v>1411</v>
      </c>
      <c r="L310" s="246" t="s">
        <v>1139</v>
      </c>
      <c r="M310" s="244" t="s">
        <v>1611</v>
      </c>
      <c r="N310" s="244" t="s">
        <v>1611</v>
      </c>
      <c r="O310" s="243" t="s">
        <v>1411</v>
      </c>
      <c r="P310" s="475" t="s">
        <v>1411</v>
      </c>
      <c r="Q310" s="243" t="s">
        <v>1411</v>
      </c>
      <c r="R310" s="246" t="s">
        <v>1139</v>
      </c>
      <c r="S310" s="244" t="s">
        <v>1611</v>
      </c>
      <c r="T310" s="244" t="s">
        <v>1611</v>
      </c>
      <c r="U310" s="243" t="s">
        <v>1411</v>
      </c>
      <c r="V310" s="475" t="s">
        <v>1411</v>
      </c>
      <c r="W310" s="243" t="s">
        <v>1411</v>
      </c>
      <c r="X310" s="246" t="s">
        <v>1139</v>
      </c>
      <c r="Y310" s="244" t="s">
        <v>1611</v>
      </c>
      <c r="Z310" s="244" t="s">
        <v>1611</v>
      </c>
      <c r="AA310" s="243" t="s">
        <v>1411</v>
      </c>
      <c r="AB310" s="475" t="s">
        <v>1411</v>
      </c>
      <c r="AC310" s="243" t="s">
        <v>1411</v>
      </c>
      <c r="AD310" s="246" t="s">
        <v>1139</v>
      </c>
      <c r="AE310" s="244" t="s">
        <v>1611</v>
      </c>
      <c r="AF310" s="244" t="s">
        <v>1611</v>
      </c>
      <c r="AG310" s="139"/>
    </row>
    <row r="311" spans="2:59" x14ac:dyDescent="0.25">
      <c r="C311" s="246" t="s">
        <v>1139</v>
      </c>
      <c r="D311" s="240" t="s">
        <v>1611</v>
      </c>
      <c r="E311" s="246" t="s">
        <v>1139</v>
      </c>
      <c r="F311" s="245" t="s">
        <v>1611</v>
      </c>
      <c r="I311" s="246" t="s">
        <v>1139</v>
      </c>
      <c r="J311" s="240" t="s">
        <v>1611</v>
      </c>
      <c r="K311" s="246" t="s">
        <v>1139</v>
      </c>
      <c r="L311" s="245" t="s">
        <v>1611</v>
      </c>
      <c r="O311" s="246" t="s">
        <v>1139</v>
      </c>
      <c r="P311" s="240" t="s">
        <v>1611</v>
      </c>
      <c r="Q311" s="246" t="s">
        <v>1139</v>
      </c>
      <c r="R311" s="245" t="s">
        <v>1611</v>
      </c>
      <c r="U311" s="246" t="s">
        <v>1139</v>
      </c>
      <c r="V311" s="240" t="s">
        <v>1611</v>
      </c>
      <c r="W311" s="246" t="s">
        <v>1139</v>
      </c>
      <c r="X311" s="245" t="s">
        <v>1611</v>
      </c>
      <c r="AA311" s="246" t="s">
        <v>1139</v>
      </c>
      <c r="AB311" s="240" t="s">
        <v>1611</v>
      </c>
      <c r="AC311" s="246" t="s">
        <v>1139</v>
      </c>
      <c r="AD311" s="245" t="s">
        <v>1611</v>
      </c>
    </row>
    <row r="312" spans="2:59" x14ac:dyDescent="0.25">
      <c r="C312" s="246" t="s">
        <v>1138</v>
      </c>
      <c r="E312" s="246" t="s">
        <v>1618</v>
      </c>
      <c r="I312" s="246" t="s">
        <v>1138</v>
      </c>
      <c r="K312" s="246" t="s">
        <v>1618</v>
      </c>
      <c r="O312" s="246" t="s">
        <v>1138</v>
      </c>
      <c r="Q312" s="246" t="s">
        <v>1618</v>
      </c>
      <c r="U312" s="246" t="s">
        <v>1138</v>
      </c>
      <c r="W312" s="246" t="s">
        <v>1618</v>
      </c>
      <c r="AA312" s="246" t="s">
        <v>1138</v>
      </c>
      <c r="AC312" s="246" t="s">
        <v>1618</v>
      </c>
    </row>
    <row r="313" spans="2:59" x14ac:dyDescent="0.25">
      <c r="C313" s="245" t="s">
        <v>1611</v>
      </c>
      <c r="E313" s="245" t="s">
        <v>1611</v>
      </c>
      <c r="I313" s="245" t="s">
        <v>1611</v>
      </c>
      <c r="K313" s="245" t="s">
        <v>1611</v>
      </c>
      <c r="O313" s="245" t="s">
        <v>1611</v>
      </c>
      <c r="Q313" s="245" t="s">
        <v>1611</v>
      </c>
      <c r="U313" s="245" t="s">
        <v>1611</v>
      </c>
      <c r="W313" s="245" t="s">
        <v>1611</v>
      </c>
      <c r="AA313" s="245" t="s">
        <v>1611</v>
      </c>
      <c r="AC313" s="245" t="s">
        <v>1611</v>
      </c>
    </row>
    <row r="314" spans="2:59" x14ac:dyDescent="0.25">
      <c r="G314" s="217"/>
      <c r="R314" s="119"/>
      <c r="S314" s="119"/>
      <c r="AH314" s="156"/>
      <c r="AI314" s="156"/>
      <c r="AJ314" s="156"/>
      <c r="AK314" s="156"/>
      <c r="AL314" s="156"/>
      <c r="AM314" s="156"/>
      <c r="AO314" s="119"/>
      <c r="AP314" s="119"/>
      <c r="AQ314" s="119"/>
    </row>
    <row r="315" spans="2:59" x14ac:dyDescent="0.25">
      <c r="C315" s="197" t="s">
        <v>806</v>
      </c>
      <c r="G315" s="217"/>
      <c r="R315" s="119"/>
      <c r="S315" s="119"/>
      <c r="AH315" s="156"/>
      <c r="AI315" s="156"/>
      <c r="AJ315" s="156"/>
      <c r="AK315" s="156"/>
      <c r="AL315" s="156"/>
      <c r="AM315" s="156"/>
      <c r="AO315" s="119"/>
      <c r="AP315" s="119"/>
      <c r="AQ315" s="119"/>
    </row>
    <row r="316" spans="2:59" x14ac:dyDescent="0.25">
      <c r="G316" s="217"/>
      <c r="R316" s="119"/>
      <c r="S316" s="119"/>
      <c r="AH316" s="156"/>
      <c r="AI316" s="156"/>
      <c r="AJ316" s="156"/>
      <c r="AK316" s="156"/>
      <c r="AL316" s="156"/>
      <c r="AM316" s="156"/>
      <c r="AO316" s="119"/>
      <c r="AP316" s="119"/>
      <c r="AQ316" s="119"/>
    </row>
    <row r="317" spans="2:59" x14ac:dyDescent="0.25">
      <c r="B317" s="198" t="s">
        <v>750</v>
      </c>
    </row>
    <row r="318" spans="2:59" x14ac:dyDescent="0.25">
      <c r="B318" s="200"/>
      <c r="C318" s="202"/>
      <c r="F318" s="203">
        <v>2007</v>
      </c>
      <c r="G318" s="203">
        <v>2007</v>
      </c>
      <c r="H318" s="203">
        <v>2007</v>
      </c>
      <c r="I318" s="203">
        <v>2008</v>
      </c>
      <c r="J318" s="203">
        <v>2008</v>
      </c>
      <c r="K318" s="203">
        <v>2008</v>
      </c>
      <c r="L318" s="203">
        <v>2009</v>
      </c>
      <c r="M318" s="203">
        <v>2009</v>
      </c>
      <c r="N318" s="203">
        <v>2009</v>
      </c>
      <c r="O318" s="203">
        <v>2010</v>
      </c>
      <c r="P318" s="203">
        <v>2010</v>
      </c>
      <c r="Q318" s="203">
        <v>2010</v>
      </c>
      <c r="R318" s="203">
        <v>2011</v>
      </c>
      <c r="S318" s="203">
        <v>2011</v>
      </c>
      <c r="T318" s="203">
        <v>2011</v>
      </c>
      <c r="U318" s="203">
        <v>2012</v>
      </c>
      <c r="V318" s="203">
        <v>2012</v>
      </c>
      <c r="W318" s="203">
        <v>2012</v>
      </c>
      <c r="X318" s="203">
        <v>2013</v>
      </c>
      <c r="Y318" s="203">
        <v>2013</v>
      </c>
      <c r="Z318" s="203">
        <v>2013</v>
      </c>
      <c r="AA318" s="203">
        <v>2014</v>
      </c>
      <c r="AB318" s="203">
        <v>2014</v>
      </c>
      <c r="AC318" s="203">
        <v>2014</v>
      </c>
      <c r="AD318" s="203">
        <v>2015</v>
      </c>
      <c r="AE318" s="203">
        <v>2015</v>
      </c>
      <c r="AF318" s="203">
        <v>2015</v>
      </c>
      <c r="AG318" s="203">
        <v>2016</v>
      </c>
      <c r="AH318" s="203">
        <v>2016</v>
      </c>
      <c r="AI318" s="203">
        <v>2016</v>
      </c>
      <c r="AJ318" s="203">
        <v>2017</v>
      </c>
      <c r="AK318" s="203">
        <v>2017</v>
      </c>
      <c r="AL318" s="203">
        <v>2017</v>
      </c>
      <c r="AM318" s="203">
        <v>2018</v>
      </c>
      <c r="AN318" s="203">
        <v>2018</v>
      </c>
      <c r="AO318" s="203">
        <v>2018</v>
      </c>
      <c r="AP318" s="203">
        <v>2019</v>
      </c>
      <c r="AQ318" s="203">
        <v>2019</v>
      </c>
      <c r="AR318" s="203">
        <v>2019</v>
      </c>
      <c r="AS318" s="203">
        <v>2020</v>
      </c>
      <c r="AT318" s="203">
        <v>2020</v>
      </c>
      <c r="AU318" s="203">
        <v>2020</v>
      </c>
      <c r="AV318" s="203">
        <v>2021</v>
      </c>
      <c r="AW318" s="203">
        <v>2021</v>
      </c>
      <c r="AX318" s="203">
        <v>2021</v>
      </c>
      <c r="AY318" s="203">
        <v>2022</v>
      </c>
      <c r="AZ318" s="203">
        <v>2022</v>
      </c>
      <c r="BA318" s="203">
        <v>2022</v>
      </c>
      <c r="BB318" s="203">
        <v>2023</v>
      </c>
      <c r="BC318" s="203">
        <v>2023</v>
      </c>
      <c r="BD318" s="203">
        <v>2023</v>
      </c>
      <c r="BE318" s="203">
        <v>2024</v>
      </c>
      <c r="BF318" s="203">
        <v>2024</v>
      </c>
      <c r="BG318" s="203">
        <v>2024</v>
      </c>
    </row>
    <row r="319" spans="2:59" x14ac:dyDescent="0.25">
      <c r="B319" s="258"/>
      <c r="F319" s="204" t="s">
        <v>752</v>
      </c>
      <c r="G319" s="204" t="s">
        <v>753</v>
      </c>
      <c r="H319" s="204" t="s">
        <v>754</v>
      </c>
      <c r="I319" s="204" t="s">
        <v>752</v>
      </c>
      <c r="J319" s="204" t="s">
        <v>753</v>
      </c>
      <c r="K319" s="204" t="s">
        <v>754</v>
      </c>
      <c r="L319" s="204" t="s">
        <v>752</v>
      </c>
      <c r="M319" s="204" t="s">
        <v>753</v>
      </c>
      <c r="N319" s="204" t="s">
        <v>754</v>
      </c>
      <c r="O319" s="204" t="s">
        <v>752</v>
      </c>
      <c r="P319" s="204" t="s">
        <v>753</v>
      </c>
      <c r="Q319" s="204" t="s">
        <v>754</v>
      </c>
      <c r="R319" s="204" t="s">
        <v>752</v>
      </c>
      <c r="S319" s="204" t="s">
        <v>753</v>
      </c>
      <c r="T319" s="204" t="s">
        <v>754</v>
      </c>
      <c r="U319" s="204" t="s">
        <v>752</v>
      </c>
      <c r="V319" s="204" t="s">
        <v>753</v>
      </c>
      <c r="W319" s="204" t="s">
        <v>754</v>
      </c>
      <c r="X319" s="204" t="s">
        <v>752</v>
      </c>
      <c r="Y319" s="204" t="s">
        <v>753</v>
      </c>
      <c r="Z319" s="204" t="s">
        <v>754</v>
      </c>
      <c r="AA319" s="204" t="s">
        <v>752</v>
      </c>
      <c r="AB319" s="204" t="s">
        <v>753</v>
      </c>
      <c r="AC319" s="204" t="s">
        <v>754</v>
      </c>
      <c r="AD319" s="204" t="s">
        <v>752</v>
      </c>
      <c r="AE319" s="204" t="s">
        <v>753</v>
      </c>
      <c r="AF319" s="204" t="s">
        <v>754</v>
      </c>
      <c r="AG319" s="204" t="s">
        <v>752</v>
      </c>
      <c r="AH319" s="204" t="s">
        <v>753</v>
      </c>
      <c r="AI319" s="204" t="s">
        <v>754</v>
      </c>
      <c r="AJ319" s="204" t="s">
        <v>752</v>
      </c>
      <c r="AK319" s="204" t="s">
        <v>753</v>
      </c>
      <c r="AL319" s="204" t="s">
        <v>754</v>
      </c>
      <c r="AM319" s="204" t="s">
        <v>752</v>
      </c>
      <c r="AN319" s="204" t="s">
        <v>753</v>
      </c>
      <c r="AO319" s="204" t="s">
        <v>754</v>
      </c>
      <c r="AP319" s="204" t="s">
        <v>752</v>
      </c>
      <c r="AQ319" s="204" t="s">
        <v>753</v>
      </c>
      <c r="AR319" s="204" t="s">
        <v>754</v>
      </c>
      <c r="AS319" s="204" t="s">
        <v>752</v>
      </c>
      <c r="AT319" s="204" t="s">
        <v>753</v>
      </c>
      <c r="AU319" s="204" t="s">
        <v>754</v>
      </c>
      <c r="AV319" s="204" t="s">
        <v>752</v>
      </c>
      <c r="AW319" s="204" t="s">
        <v>753</v>
      </c>
      <c r="AX319" s="204" t="s">
        <v>754</v>
      </c>
      <c r="AY319" s="204" t="s">
        <v>752</v>
      </c>
      <c r="AZ319" s="204" t="s">
        <v>753</v>
      </c>
      <c r="BA319" s="204" t="s">
        <v>754</v>
      </c>
      <c r="BB319" s="204" t="s">
        <v>752</v>
      </c>
      <c r="BC319" s="204" t="s">
        <v>753</v>
      </c>
      <c r="BD319" s="204" t="s">
        <v>754</v>
      </c>
      <c r="BE319" s="204" t="s">
        <v>752</v>
      </c>
      <c r="BF319" s="204" t="s">
        <v>753</v>
      </c>
      <c r="BG319" s="204" t="s">
        <v>754</v>
      </c>
    </row>
    <row r="320" spans="2:59" x14ac:dyDescent="0.25">
      <c r="B320" s="258"/>
      <c r="F320" s="204" t="s">
        <v>839</v>
      </c>
      <c r="G320" s="204" t="str">
        <f t="shared" ref="G320:AX320" si="12">G318&amp;G319</f>
        <v>2007CH4 (g/ud)</v>
      </c>
      <c r="H320" s="204" t="str">
        <f t="shared" si="12"/>
        <v>2007N2O (g/ud)</v>
      </c>
      <c r="I320" s="204" t="str">
        <f t="shared" si="12"/>
        <v>2008CO2 (kg/ud)</v>
      </c>
      <c r="J320" s="204" t="str">
        <f t="shared" si="12"/>
        <v>2008CH4 (g/ud)</v>
      </c>
      <c r="K320" s="204" t="str">
        <f t="shared" si="12"/>
        <v>2008N2O (g/ud)</v>
      </c>
      <c r="L320" s="204" t="str">
        <f t="shared" si="12"/>
        <v>2009CO2 (kg/ud)</v>
      </c>
      <c r="M320" s="204" t="str">
        <f t="shared" si="12"/>
        <v>2009CH4 (g/ud)</v>
      </c>
      <c r="N320" s="204" t="str">
        <f t="shared" si="12"/>
        <v>2009N2O (g/ud)</v>
      </c>
      <c r="O320" s="204" t="str">
        <f t="shared" si="12"/>
        <v>2010CO2 (kg/ud)</v>
      </c>
      <c r="P320" s="204" t="str">
        <f t="shared" si="12"/>
        <v>2010CH4 (g/ud)</v>
      </c>
      <c r="Q320" s="204" t="str">
        <f t="shared" si="12"/>
        <v>2010N2O (g/ud)</v>
      </c>
      <c r="R320" s="204" t="str">
        <f t="shared" si="12"/>
        <v>2011CO2 (kg/ud)</v>
      </c>
      <c r="S320" s="204" t="str">
        <f t="shared" si="12"/>
        <v>2011CH4 (g/ud)</v>
      </c>
      <c r="T320" s="204" t="str">
        <f t="shared" si="12"/>
        <v>2011N2O (g/ud)</v>
      </c>
      <c r="U320" s="204" t="str">
        <f t="shared" si="12"/>
        <v>2012CO2 (kg/ud)</v>
      </c>
      <c r="V320" s="204" t="str">
        <f t="shared" si="12"/>
        <v>2012CH4 (g/ud)</v>
      </c>
      <c r="W320" s="204" t="str">
        <f t="shared" si="12"/>
        <v>2012N2O (g/ud)</v>
      </c>
      <c r="X320" s="204" t="str">
        <f t="shared" si="12"/>
        <v>2013CO2 (kg/ud)</v>
      </c>
      <c r="Y320" s="204" t="str">
        <f t="shared" si="12"/>
        <v>2013CH4 (g/ud)</v>
      </c>
      <c r="Z320" s="204" t="str">
        <f t="shared" si="12"/>
        <v>2013N2O (g/ud)</v>
      </c>
      <c r="AA320" s="204" t="str">
        <f t="shared" si="12"/>
        <v>2014CO2 (kg/ud)</v>
      </c>
      <c r="AB320" s="204" t="str">
        <f t="shared" si="12"/>
        <v>2014CH4 (g/ud)</v>
      </c>
      <c r="AC320" s="204" t="str">
        <f t="shared" si="12"/>
        <v>2014N2O (g/ud)</v>
      </c>
      <c r="AD320" s="204" t="str">
        <f t="shared" si="12"/>
        <v>2015CO2 (kg/ud)</v>
      </c>
      <c r="AE320" s="204" t="str">
        <f t="shared" si="12"/>
        <v>2015CH4 (g/ud)</v>
      </c>
      <c r="AF320" s="204" t="str">
        <f t="shared" si="12"/>
        <v>2015N2O (g/ud)</v>
      </c>
      <c r="AG320" s="204" t="str">
        <f t="shared" si="12"/>
        <v>2016CO2 (kg/ud)</v>
      </c>
      <c r="AH320" s="204" t="str">
        <f t="shared" si="12"/>
        <v>2016CH4 (g/ud)</v>
      </c>
      <c r="AI320" s="204" t="str">
        <f t="shared" si="12"/>
        <v>2016N2O (g/ud)</v>
      </c>
      <c r="AJ320" s="204" t="str">
        <f t="shared" si="12"/>
        <v>2017CO2 (kg/ud)</v>
      </c>
      <c r="AK320" s="204" t="str">
        <f t="shared" si="12"/>
        <v>2017CH4 (g/ud)</v>
      </c>
      <c r="AL320" s="204" t="str">
        <f t="shared" si="12"/>
        <v>2017N2O (g/ud)</v>
      </c>
      <c r="AM320" s="204" t="str">
        <f t="shared" si="12"/>
        <v>2018CO2 (kg/ud)</v>
      </c>
      <c r="AN320" s="204" t="str">
        <f t="shared" si="12"/>
        <v>2018CH4 (g/ud)</v>
      </c>
      <c r="AO320" s="204" t="str">
        <f t="shared" si="12"/>
        <v>2018N2O (g/ud)</v>
      </c>
      <c r="AP320" s="204" t="str">
        <f t="shared" si="12"/>
        <v>2019CO2 (kg/ud)</v>
      </c>
      <c r="AQ320" s="204" t="str">
        <f t="shared" si="12"/>
        <v>2019CH4 (g/ud)</v>
      </c>
      <c r="AR320" s="204" t="str">
        <f t="shared" si="12"/>
        <v>2019N2O (g/ud)</v>
      </c>
      <c r="AS320" s="204" t="str">
        <f t="shared" si="12"/>
        <v>2020CO2 (kg/ud)</v>
      </c>
      <c r="AT320" s="204" t="str">
        <f t="shared" si="12"/>
        <v>2020CH4 (g/ud)</v>
      </c>
      <c r="AU320" s="204" t="str">
        <f t="shared" si="12"/>
        <v>2020N2O (g/ud)</v>
      </c>
      <c r="AV320" s="204" t="str">
        <f t="shared" si="12"/>
        <v>2021CO2 (kg/ud)</v>
      </c>
      <c r="AW320" s="204" t="str">
        <f t="shared" si="12"/>
        <v>2021CH4 (g/ud)</v>
      </c>
      <c r="AX320" s="204" t="str">
        <f t="shared" si="12"/>
        <v>2021N2O (g/ud)</v>
      </c>
      <c r="AY320" s="204" t="str">
        <f>AY318&amp;AY319</f>
        <v>2022CO2 (kg/ud)</v>
      </c>
      <c r="AZ320" s="204" t="str">
        <f>AZ318&amp;AZ319</f>
        <v>2022CH4 (g/ud)</v>
      </c>
      <c r="BA320" s="204" t="str">
        <f>BA318&amp;BA319</f>
        <v>2022N2O (g/ud)</v>
      </c>
      <c r="BB320" s="204" t="str">
        <f t="shared" ref="BB320:BD320" si="13">BB318&amp;BB319</f>
        <v>2023CO2 (kg/ud)</v>
      </c>
      <c r="BC320" s="204" t="str">
        <f t="shared" si="13"/>
        <v>2023CH4 (g/ud)</v>
      </c>
      <c r="BD320" s="204" t="str">
        <f t="shared" si="13"/>
        <v>2023N2O (g/ud)</v>
      </c>
      <c r="BE320" s="204" t="str">
        <f t="shared" ref="BE320:BG320" si="14">BE318&amp;BE319</f>
        <v>2024CO2 (kg/ud)</v>
      </c>
      <c r="BF320" s="204" t="str">
        <f t="shared" si="14"/>
        <v>2024CH4 (g/ud)</v>
      </c>
      <c r="BG320" s="204" t="str">
        <f t="shared" si="14"/>
        <v>2024N2O (g/ud)</v>
      </c>
    </row>
    <row r="321" spans="2:59" x14ac:dyDescent="0.25">
      <c r="B321" s="259"/>
      <c r="C321" s="260" t="s">
        <v>1412</v>
      </c>
      <c r="D321" s="260" t="s">
        <v>1394</v>
      </c>
      <c r="E321" s="261" t="str">
        <f>C321&amp;D321</f>
        <v>Transporte ferroviarioGasóleo B (l)</v>
      </c>
      <c r="F321" s="494">
        <v>2.7149999999999999</v>
      </c>
      <c r="G321" s="494">
        <v>0.152</v>
      </c>
      <c r="H321" s="494">
        <v>0.02</v>
      </c>
      <c r="I321" s="494">
        <v>2.7149999999999999</v>
      </c>
      <c r="J321" s="494">
        <v>0.152</v>
      </c>
      <c r="K321" s="494">
        <v>0.02</v>
      </c>
      <c r="L321" s="494">
        <v>2.7149999999999999</v>
      </c>
      <c r="M321" s="494">
        <v>0.152</v>
      </c>
      <c r="N321" s="494">
        <v>0.02</v>
      </c>
      <c r="O321" s="494">
        <v>2.7149999999999999</v>
      </c>
      <c r="P321" s="494">
        <v>0.152</v>
      </c>
      <c r="Q321" s="494">
        <v>0.02</v>
      </c>
      <c r="R321" s="494">
        <v>2.7149999999999999</v>
      </c>
      <c r="S321" s="494">
        <v>0.152</v>
      </c>
      <c r="T321" s="494">
        <v>0.02</v>
      </c>
      <c r="U321" s="494">
        <v>2.7149999999999999</v>
      </c>
      <c r="V321" s="494">
        <v>0.152</v>
      </c>
      <c r="W321" s="494">
        <v>0.02</v>
      </c>
      <c r="X321" s="494">
        <v>2.7149999999999999</v>
      </c>
      <c r="Y321" s="494">
        <v>0.152</v>
      </c>
      <c r="Z321" s="494">
        <v>0.02</v>
      </c>
      <c r="AA321" s="494">
        <v>2.7149999999999999</v>
      </c>
      <c r="AB321" s="494">
        <v>0.152</v>
      </c>
      <c r="AC321" s="494">
        <v>0.02</v>
      </c>
      <c r="AD321" s="494">
        <v>2.7149999999999999</v>
      </c>
      <c r="AE321" s="494">
        <v>0.152</v>
      </c>
      <c r="AF321" s="494">
        <v>0.02</v>
      </c>
      <c r="AG321" s="494">
        <v>2.7149999999999999</v>
      </c>
      <c r="AH321" s="494">
        <v>0.152</v>
      </c>
      <c r="AI321" s="494">
        <v>0.02</v>
      </c>
      <c r="AJ321" s="494">
        <v>2.7149999999999999</v>
      </c>
      <c r="AK321" s="494">
        <v>0.152</v>
      </c>
      <c r="AL321" s="494">
        <v>0.02</v>
      </c>
      <c r="AM321" s="494">
        <v>2.7149999999999999</v>
      </c>
      <c r="AN321" s="494">
        <v>0.152</v>
      </c>
      <c r="AO321" s="494">
        <v>0.02</v>
      </c>
      <c r="AP321" s="494">
        <v>2.7149999999999999</v>
      </c>
      <c r="AQ321" s="494">
        <v>0.152</v>
      </c>
      <c r="AR321" s="494">
        <v>0.02</v>
      </c>
      <c r="AS321" s="494">
        <v>2.7149999999999999</v>
      </c>
      <c r="AT321" s="494">
        <v>0.152</v>
      </c>
      <c r="AU321" s="494">
        <v>0.02</v>
      </c>
      <c r="AV321" s="494">
        <v>2.7149999999999999</v>
      </c>
      <c r="AW321" s="494">
        <v>0.152</v>
      </c>
      <c r="AX321" s="494">
        <v>0.02</v>
      </c>
      <c r="AY321" s="494">
        <v>2.7149999999999999</v>
      </c>
      <c r="AZ321" s="494">
        <v>0.152</v>
      </c>
      <c r="BA321" s="494">
        <v>0.02</v>
      </c>
      <c r="BB321" s="494">
        <v>2.7149999999999999</v>
      </c>
      <c r="BC321" s="494">
        <v>0.152</v>
      </c>
      <c r="BD321" s="494">
        <v>0.02</v>
      </c>
      <c r="BE321" s="494">
        <v>2.7149999999999999</v>
      </c>
      <c r="BF321" s="494">
        <v>0.152</v>
      </c>
      <c r="BG321" s="494">
        <v>0.02</v>
      </c>
    </row>
    <row r="322" spans="2:59" x14ac:dyDescent="0.25">
      <c r="B322" s="259"/>
      <c r="C322" s="262" t="s">
        <v>1413</v>
      </c>
      <c r="D322" s="260" t="s">
        <v>1410</v>
      </c>
      <c r="E322" s="261" t="str">
        <f t="shared" ref="E322:E325" si="15">C322&amp;D322</f>
        <v>Transporte marítimoGasóleo (l)</v>
      </c>
      <c r="F322" s="494">
        <v>2.7149999999999999</v>
      </c>
      <c r="G322" s="494">
        <v>0.25600000000000001</v>
      </c>
      <c r="H322" s="494">
        <v>7.2999999999999995E-2</v>
      </c>
      <c r="I322" s="494">
        <v>2.7149999999999999</v>
      </c>
      <c r="J322" s="494">
        <v>0.25600000000000001</v>
      </c>
      <c r="K322" s="494">
        <v>7.2999999999999995E-2</v>
      </c>
      <c r="L322" s="494">
        <v>2.7149999999999999</v>
      </c>
      <c r="M322" s="494">
        <v>0.25600000000000001</v>
      </c>
      <c r="N322" s="494">
        <v>7.2999999999999995E-2</v>
      </c>
      <c r="O322" s="494">
        <v>2.7149999999999999</v>
      </c>
      <c r="P322" s="494">
        <v>0.25600000000000001</v>
      </c>
      <c r="Q322" s="494">
        <v>7.2999999999999995E-2</v>
      </c>
      <c r="R322" s="494">
        <v>2.7149999999999999</v>
      </c>
      <c r="S322" s="494">
        <v>0.25600000000000001</v>
      </c>
      <c r="T322" s="494">
        <v>7.2999999999999995E-2</v>
      </c>
      <c r="U322" s="494">
        <v>2.7149999999999999</v>
      </c>
      <c r="V322" s="494">
        <v>0.25600000000000001</v>
      </c>
      <c r="W322" s="494">
        <v>7.2999999999999995E-2</v>
      </c>
      <c r="X322" s="494">
        <v>2.7149999999999999</v>
      </c>
      <c r="Y322" s="494">
        <v>0.25600000000000001</v>
      </c>
      <c r="Z322" s="494">
        <v>7.2999999999999995E-2</v>
      </c>
      <c r="AA322" s="494">
        <v>2.7149999999999999</v>
      </c>
      <c r="AB322" s="494">
        <v>0.25600000000000001</v>
      </c>
      <c r="AC322" s="494">
        <v>7.2999999999999995E-2</v>
      </c>
      <c r="AD322" s="494">
        <v>2.7149999999999999</v>
      </c>
      <c r="AE322" s="494">
        <v>0.25600000000000001</v>
      </c>
      <c r="AF322" s="494">
        <v>7.2999999999999995E-2</v>
      </c>
      <c r="AG322" s="494">
        <v>2.7149999999999999</v>
      </c>
      <c r="AH322" s="494">
        <v>0.25600000000000001</v>
      </c>
      <c r="AI322" s="494">
        <v>7.2999999999999995E-2</v>
      </c>
      <c r="AJ322" s="494">
        <v>2.7149999999999999</v>
      </c>
      <c r="AK322" s="494">
        <v>0.25600000000000001</v>
      </c>
      <c r="AL322" s="494">
        <v>7.2999999999999995E-2</v>
      </c>
      <c r="AM322" s="494">
        <v>2.7149999999999999</v>
      </c>
      <c r="AN322" s="494">
        <v>0.25600000000000001</v>
      </c>
      <c r="AO322" s="494">
        <v>7.2999999999999995E-2</v>
      </c>
      <c r="AP322" s="494">
        <v>2.7149999999999999</v>
      </c>
      <c r="AQ322" s="494">
        <v>0.25600000000000001</v>
      </c>
      <c r="AR322" s="494">
        <v>7.2999999999999995E-2</v>
      </c>
      <c r="AS322" s="494">
        <v>2.7149999999999999</v>
      </c>
      <c r="AT322" s="494">
        <v>0.25600000000000001</v>
      </c>
      <c r="AU322" s="494">
        <v>7.2999999999999995E-2</v>
      </c>
      <c r="AV322" s="494">
        <v>2.7149999999999999</v>
      </c>
      <c r="AW322" s="494">
        <v>0.25600000000000001</v>
      </c>
      <c r="AX322" s="494">
        <v>7.2999999999999995E-2</v>
      </c>
      <c r="AY322" s="494">
        <v>2.7149999999999999</v>
      </c>
      <c r="AZ322" s="494">
        <v>0.25600000000000001</v>
      </c>
      <c r="BA322" s="494">
        <v>7.2999999999999995E-2</v>
      </c>
      <c r="BB322" s="494">
        <v>2.7149999999999999</v>
      </c>
      <c r="BC322" s="494">
        <v>0.25600000000000001</v>
      </c>
      <c r="BD322" s="494">
        <v>7.2999999999999995E-2</v>
      </c>
      <c r="BE322" s="494">
        <v>2.7149999999999999</v>
      </c>
      <c r="BF322" s="494">
        <v>0.25600000000000001</v>
      </c>
      <c r="BG322" s="494">
        <v>7.2999999999999995E-2</v>
      </c>
    </row>
    <row r="323" spans="2:59" x14ac:dyDescent="0.25">
      <c r="B323" s="259"/>
      <c r="C323" s="262" t="s">
        <v>1413</v>
      </c>
      <c r="D323" s="260" t="s">
        <v>1395</v>
      </c>
      <c r="E323" s="261" t="str">
        <f t="shared" si="15"/>
        <v>Transporte marítimoFuelóleo (l)</v>
      </c>
      <c r="F323" s="494">
        <v>3.097</v>
      </c>
      <c r="G323" s="494">
        <v>0.27800000000000002</v>
      </c>
      <c r="H323" s="494">
        <v>7.9000000000000001E-2</v>
      </c>
      <c r="I323" s="494">
        <v>3.1059999999999999</v>
      </c>
      <c r="J323" s="494">
        <v>0.27600000000000002</v>
      </c>
      <c r="K323" s="494">
        <v>7.9000000000000001E-2</v>
      </c>
      <c r="L323" s="494">
        <v>3.1040000000000001</v>
      </c>
      <c r="M323" s="494">
        <v>0.27800000000000002</v>
      </c>
      <c r="N323" s="494">
        <v>7.9000000000000001E-2</v>
      </c>
      <c r="O323" s="494">
        <v>3.1</v>
      </c>
      <c r="P323" s="494">
        <v>0.27700000000000002</v>
      </c>
      <c r="Q323" s="494">
        <v>7.9000000000000001E-2</v>
      </c>
      <c r="R323" s="494">
        <v>3.0950000000000002</v>
      </c>
      <c r="S323" s="494">
        <v>0.27600000000000002</v>
      </c>
      <c r="T323" s="494">
        <v>7.9000000000000001E-2</v>
      </c>
      <c r="U323" s="494">
        <v>3.101</v>
      </c>
      <c r="V323" s="494">
        <v>0.27600000000000002</v>
      </c>
      <c r="W323" s="494">
        <v>7.9000000000000001E-2</v>
      </c>
      <c r="X323" s="494">
        <v>3.085</v>
      </c>
      <c r="Y323" s="494">
        <v>0.27600000000000002</v>
      </c>
      <c r="Z323" s="494">
        <v>7.9000000000000001E-2</v>
      </c>
      <c r="AA323" s="494">
        <v>3.0539999999999998</v>
      </c>
      <c r="AB323" s="494">
        <v>0.27500000000000002</v>
      </c>
      <c r="AC323" s="494">
        <v>7.9000000000000001E-2</v>
      </c>
      <c r="AD323" s="494">
        <v>3.1080000000000001</v>
      </c>
      <c r="AE323" s="494">
        <v>0.27800000000000002</v>
      </c>
      <c r="AF323" s="494">
        <v>7.9000000000000001E-2</v>
      </c>
      <c r="AG323" s="494">
        <v>3.1110000000000002</v>
      </c>
      <c r="AH323" s="494">
        <v>0.27600000000000002</v>
      </c>
      <c r="AI323" s="494">
        <v>7.9000000000000001E-2</v>
      </c>
      <c r="AJ323" s="494">
        <v>3.113</v>
      </c>
      <c r="AK323" s="494">
        <v>0.27600000000000002</v>
      </c>
      <c r="AL323" s="494">
        <v>7.9000000000000001E-2</v>
      </c>
      <c r="AM323" s="494">
        <v>3.093</v>
      </c>
      <c r="AN323" s="494">
        <v>0.27600000000000002</v>
      </c>
      <c r="AO323" s="494">
        <v>7.9000000000000001E-2</v>
      </c>
      <c r="AP323" s="494">
        <v>3.1080000000000001</v>
      </c>
      <c r="AQ323" s="494">
        <v>0.27500000000000002</v>
      </c>
      <c r="AR323" s="494">
        <v>7.9000000000000001E-2</v>
      </c>
      <c r="AS323" s="494">
        <v>3.097</v>
      </c>
      <c r="AT323" s="494">
        <v>0.27600000000000002</v>
      </c>
      <c r="AU323" s="494">
        <v>7.9000000000000001E-2</v>
      </c>
      <c r="AV323" s="494">
        <v>3.0979999999999999</v>
      </c>
      <c r="AW323" s="494">
        <v>0.27600000000000002</v>
      </c>
      <c r="AX323" s="494">
        <v>7.9000000000000001E-2</v>
      </c>
      <c r="AY323" s="494">
        <v>3.0870000000000002</v>
      </c>
      <c r="AZ323" s="494">
        <v>0.27600000000000002</v>
      </c>
      <c r="BA323" s="494">
        <v>7.9000000000000001E-2</v>
      </c>
      <c r="BB323" s="494">
        <v>3.085</v>
      </c>
      <c r="BC323" s="494">
        <v>0.27500000000000002</v>
      </c>
      <c r="BD323" s="494">
        <v>7.9000000000000001E-2</v>
      </c>
      <c r="BE323" s="494">
        <v>3.0760000000000001</v>
      </c>
      <c r="BF323" s="494">
        <v>0.27700000000000002</v>
      </c>
      <c r="BG323" s="494">
        <v>7.9000000000000001E-2</v>
      </c>
    </row>
    <row r="324" spans="2:59" x14ac:dyDescent="0.25">
      <c r="B324" s="259"/>
      <c r="C324" s="262" t="s">
        <v>1414</v>
      </c>
      <c r="D324" s="260" t="s">
        <v>1396</v>
      </c>
      <c r="E324" s="261" t="str">
        <f t="shared" si="15"/>
        <v>Transporte aéreoQueroseno (l)</v>
      </c>
      <c r="F324" s="494">
        <v>2.52</v>
      </c>
      <c r="G324" s="494">
        <v>0.04</v>
      </c>
      <c r="H324" s="494">
        <v>6.8000000000000005E-2</v>
      </c>
      <c r="I324" s="494">
        <v>2.52</v>
      </c>
      <c r="J324" s="494">
        <v>0.04</v>
      </c>
      <c r="K324" s="494">
        <v>6.8000000000000005E-2</v>
      </c>
      <c r="L324" s="494">
        <v>2.52</v>
      </c>
      <c r="M324" s="494">
        <v>3.9E-2</v>
      </c>
      <c r="N324" s="494">
        <v>6.8000000000000005E-2</v>
      </c>
      <c r="O324" s="494">
        <v>2.52</v>
      </c>
      <c r="P324" s="494">
        <v>3.9E-2</v>
      </c>
      <c r="Q324" s="494">
        <v>6.8000000000000005E-2</v>
      </c>
      <c r="R324" s="494">
        <v>2.52</v>
      </c>
      <c r="S324" s="494">
        <v>3.7999999999999999E-2</v>
      </c>
      <c r="T324" s="494">
        <v>6.8000000000000005E-2</v>
      </c>
      <c r="U324" s="494">
        <v>2.52</v>
      </c>
      <c r="V324" s="494">
        <v>3.7999999999999999E-2</v>
      </c>
      <c r="W324" s="494">
        <v>6.8000000000000005E-2</v>
      </c>
      <c r="X324" s="494">
        <v>2.52</v>
      </c>
      <c r="Y324" s="494">
        <v>3.7999999999999999E-2</v>
      </c>
      <c r="Z324" s="494">
        <v>6.8000000000000005E-2</v>
      </c>
      <c r="AA324" s="494">
        <v>2.52</v>
      </c>
      <c r="AB324" s="494">
        <v>3.6999999999999998E-2</v>
      </c>
      <c r="AC324" s="494">
        <v>6.8000000000000005E-2</v>
      </c>
      <c r="AD324" s="494">
        <v>2.52</v>
      </c>
      <c r="AE324" s="494">
        <v>3.6999999999999998E-2</v>
      </c>
      <c r="AF324" s="494">
        <v>6.8000000000000005E-2</v>
      </c>
      <c r="AG324" s="494">
        <v>2.52</v>
      </c>
      <c r="AH324" s="494">
        <v>3.7999999999999999E-2</v>
      </c>
      <c r="AI324" s="494">
        <v>6.8000000000000005E-2</v>
      </c>
      <c r="AJ324" s="494">
        <v>2.52</v>
      </c>
      <c r="AK324" s="494">
        <v>3.7999999999999999E-2</v>
      </c>
      <c r="AL324" s="494">
        <v>6.8000000000000005E-2</v>
      </c>
      <c r="AM324" s="494">
        <v>2.52</v>
      </c>
      <c r="AN324" s="494">
        <v>3.7999999999999999E-2</v>
      </c>
      <c r="AO324" s="494">
        <v>6.8000000000000005E-2</v>
      </c>
      <c r="AP324" s="494">
        <v>2.52</v>
      </c>
      <c r="AQ324" s="494">
        <v>3.7999999999999999E-2</v>
      </c>
      <c r="AR324" s="494">
        <v>6.8000000000000005E-2</v>
      </c>
      <c r="AS324" s="494">
        <v>2.52</v>
      </c>
      <c r="AT324" s="494">
        <v>3.7999999999999999E-2</v>
      </c>
      <c r="AU324" s="494">
        <v>6.8000000000000005E-2</v>
      </c>
      <c r="AV324" s="494">
        <v>2.52</v>
      </c>
      <c r="AW324" s="494">
        <v>3.6999999999999998E-2</v>
      </c>
      <c r="AX324" s="494">
        <v>6.8000000000000005E-2</v>
      </c>
      <c r="AY324" s="494">
        <v>2.52</v>
      </c>
      <c r="AZ324" s="494">
        <v>3.5999999999999997E-2</v>
      </c>
      <c r="BA324" s="494">
        <v>6.8000000000000005E-2</v>
      </c>
      <c r="BB324" s="494">
        <v>2.52</v>
      </c>
      <c r="BC324" s="494">
        <v>3.5999999999999997E-2</v>
      </c>
      <c r="BD324" s="494">
        <v>6.8000000000000005E-2</v>
      </c>
      <c r="BE324" s="494">
        <v>2.52</v>
      </c>
      <c r="BF324" s="494">
        <v>3.6999999999999998E-2</v>
      </c>
      <c r="BG324" s="494">
        <v>6.8000000000000005E-2</v>
      </c>
    </row>
    <row r="325" spans="2:59" x14ac:dyDescent="0.25">
      <c r="C325" s="262" t="s">
        <v>1414</v>
      </c>
      <c r="D325" s="260" t="s">
        <v>1415</v>
      </c>
      <c r="E325" s="261" t="str">
        <f t="shared" si="15"/>
        <v>Transporte aéreoGasolina para aviación (l)</v>
      </c>
      <c r="F325" s="494">
        <v>2.2810000000000001</v>
      </c>
      <c r="G325" s="494">
        <v>1.6E-2</v>
      </c>
      <c r="H325" s="494">
        <v>6.4000000000000001E-2</v>
      </c>
      <c r="I325" s="494">
        <v>2.2810000000000001</v>
      </c>
      <c r="J325" s="494">
        <v>1.7999999999999999E-2</v>
      </c>
      <c r="K325" s="494">
        <v>6.4000000000000001E-2</v>
      </c>
      <c r="L325" s="494">
        <v>2.2810000000000001</v>
      </c>
      <c r="M325" s="494">
        <v>1.9E-2</v>
      </c>
      <c r="N325" s="494">
        <v>6.4000000000000001E-2</v>
      </c>
      <c r="O325" s="494">
        <v>2.2810000000000001</v>
      </c>
      <c r="P325" s="494">
        <v>0.02</v>
      </c>
      <c r="Q325" s="494">
        <v>6.4000000000000001E-2</v>
      </c>
      <c r="R325" s="494">
        <v>2.2810000000000001</v>
      </c>
      <c r="S325" s="494">
        <v>1.9E-2</v>
      </c>
      <c r="T325" s="494">
        <v>6.4000000000000001E-2</v>
      </c>
      <c r="U325" s="494">
        <v>2.2810000000000001</v>
      </c>
      <c r="V325" s="494">
        <v>1.7999999999999999E-2</v>
      </c>
      <c r="W325" s="494">
        <v>6.4000000000000001E-2</v>
      </c>
      <c r="X325" s="494">
        <v>2.2810000000000001</v>
      </c>
      <c r="Y325" s="494">
        <v>1.7999999999999999E-2</v>
      </c>
      <c r="Z325" s="494">
        <v>6.4000000000000001E-2</v>
      </c>
      <c r="AA325" s="494">
        <v>2.2810000000000001</v>
      </c>
      <c r="AB325" s="494">
        <v>1.7000000000000001E-2</v>
      </c>
      <c r="AC325" s="494">
        <v>6.4000000000000001E-2</v>
      </c>
      <c r="AD325" s="494">
        <v>2.2810000000000001</v>
      </c>
      <c r="AE325" s="494">
        <v>1.7000000000000001E-2</v>
      </c>
      <c r="AF325" s="494">
        <v>6.4000000000000001E-2</v>
      </c>
      <c r="AG325" s="494">
        <v>2.2810000000000001</v>
      </c>
      <c r="AH325" s="494">
        <v>1.6E-2</v>
      </c>
      <c r="AI325" s="494">
        <v>6.4000000000000001E-2</v>
      </c>
      <c r="AJ325" s="494">
        <v>2.2810000000000001</v>
      </c>
      <c r="AK325" s="494">
        <v>1.7999999999999999E-2</v>
      </c>
      <c r="AL325" s="494">
        <v>6.4000000000000001E-2</v>
      </c>
      <c r="AM325" s="494">
        <v>2.2810000000000001</v>
      </c>
      <c r="AN325" s="494">
        <v>1.7000000000000001E-2</v>
      </c>
      <c r="AO325" s="494">
        <v>6.4000000000000001E-2</v>
      </c>
      <c r="AP325" s="494">
        <v>2.2810000000000001</v>
      </c>
      <c r="AQ325" s="494">
        <v>1.7000000000000001E-2</v>
      </c>
      <c r="AR325" s="494">
        <v>6.4000000000000001E-2</v>
      </c>
      <c r="AS325" s="494">
        <v>2.2810000000000001</v>
      </c>
      <c r="AT325" s="494">
        <v>1.6E-2</v>
      </c>
      <c r="AU325" s="494">
        <v>6.4000000000000001E-2</v>
      </c>
      <c r="AV325" s="494">
        <v>2.2810000000000001</v>
      </c>
      <c r="AW325" s="494">
        <v>1.4999999999999999E-2</v>
      </c>
      <c r="AX325" s="494">
        <v>6.4000000000000001E-2</v>
      </c>
      <c r="AY325" s="494">
        <v>2.2810000000000001</v>
      </c>
      <c r="AZ325" s="494">
        <v>1.6E-2</v>
      </c>
      <c r="BA325" s="494">
        <v>6.4000000000000001E-2</v>
      </c>
      <c r="BB325" s="494">
        <v>2.2810000000000001</v>
      </c>
      <c r="BC325" s="494">
        <v>1.6E-2</v>
      </c>
      <c r="BD325" s="494">
        <v>6.4000000000000001E-2</v>
      </c>
      <c r="BE325" s="494">
        <v>2.2810000000000001</v>
      </c>
      <c r="BF325" s="494">
        <v>1.6E-2</v>
      </c>
      <c r="BG325" s="494">
        <v>6.4000000000000001E-2</v>
      </c>
    </row>
    <row r="326" spans="2:59" x14ac:dyDescent="0.25">
      <c r="B326" s="208"/>
      <c r="C326" s="208"/>
      <c r="D326" s="208"/>
      <c r="E326" s="208"/>
      <c r="F326" s="208"/>
      <c r="G326" s="208"/>
      <c r="H326" s="208"/>
      <c r="I326" s="208"/>
      <c r="J326" s="208"/>
      <c r="K326" s="208"/>
      <c r="L326" s="208"/>
      <c r="M326" s="208"/>
      <c r="N326" s="208"/>
      <c r="O326" s="208"/>
      <c r="P326" s="208"/>
      <c r="Q326" s="208"/>
      <c r="R326" s="208"/>
      <c r="S326" s="208"/>
      <c r="T326" s="208"/>
      <c r="U326" s="208"/>
      <c r="V326" s="208"/>
      <c r="W326" s="208"/>
      <c r="X326" s="208"/>
      <c r="Y326" s="208"/>
      <c r="Z326" s="208"/>
      <c r="AA326" s="208"/>
      <c r="AB326" s="208"/>
      <c r="AC326" s="208"/>
      <c r="AD326" s="208"/>
      <c r="AE326" s="208"/>
      <c r="AF326" s="208"/>
      <c r="AG326" s="208"/>
      <c r="AH326" s="208"/>
      <c r="AI326" s="208"/>
      <c r="AJ326" s="208"/>
      <c r="AK326" s="208"/>
      <c r="AL326" s="208"/>
      <c r="AM326" s="208"/>
      <c r="AN326" s="208"/>
      <c r="AO326" s="208"/>
      <c r="AP326" s="208"/>
      <c r="AQ326" s="208"/>
      <c r="AR326" s="208"/>
      <c r="AS326" s="208"/>
      <c r="AT326" s="208"/>
      <c r="AU326" s="208"/>
      <c r="AV326" s="208"/>
      <c r="AW326" s="208"/>
      <c r="AX326" s="208"/>
      <c r="AY326" s="208"/>
      <c r="AZ326" s="208"/>
      <c r="BA326" s="208"/>
      <c r="BB326" s="208"/>
    </row>
    <row r="327" spans="2:59" x14ac:dyDescent="0.25">
      <c r="B327" s="200"/>
      <c r="C327" s="200"/>
    </row>
    <row r="328" spans="2:59" x14ac:dyDescent="0.25">
      <c r="B328" s="198" t="s">
        <v>840</v>
      </c>
    </row>
    <row r="329" spans="2:59" x14ac:dyDescent="0.25">
      <c r="B329" s="198"/>
      <c r="G329" s="263" t="s">
        <v>841</v>
      </c>
      <c r="H329" s="263" t="s">
        <v>842</v>
      </c>
      <c r="I329" s="263" t="s">
        <v>843</v>
      </c>
    </row>
    <row r="330" spans="2:59" x14ac:dyDescent="0.25">
      <c r="B330" s="200"/>
      <c r="C330" s="264" t="s">
        <v>844</v>
      </c>
      <c r="E330" s="265" t="s">
        <v>838</v>
      </c>
      <c r="G330" s="266" t="s">
        <v>846</v>
      </c>
      <c r="H330" s="267" t="s">
        <v>847</v>
      </c>
      <c r="I330" s="267" t="s">
        <v>848</v>
      </c>
    </row>
    <row r="331" spans="2:59" x14ac:dyDescent="0.25">
      <c r="B331" s="268"/>
      <c r="C331" s="269"/>
      <c r="D331" s="236"/>
      <c r="E331" s="269"/>
      <c r="G331" s="189"/>
      <c r="H331" s="189"/>
      <c r="I331" s="189"/>
    </row>
    <row r="332" spans="2:59" x14ac:dyDescent="0.25">
      <c r="B332" s="268"/>
      <c r="C332" s="246" t="s">
        <v>1412</v>
      </c>
      <c r="D332">
        <v>1</v>
      </c>
      <c r="E332" s="269" t="s">
        <v>1394</v>
      </c>
      <c r="G332" s="269" t="s">
        <v>1394</v>
      </c>
      <c r="H332" s="269" t="s">
        <v>1410</v>
      </c>
      <c r="I332" s="189" t="s">
        <v>1415</v>
      </c>
      <c r="J332" s="200"/>
    </row>
    <row r="333" spans="2:59" x14ac:dyDescent="0.25">
      <c r="B333" s="200"/>
      <c r="C333" s="246" t="s">
        <v>1413</v>
      </c>
      <c r="D333" s="238">
        <v>2</v>
      </c>
      <c r="E333" s="269" t="s">
        <v>1410</v>
      </c>
      <c r="G333" s="189" t="s">
        <v>1408</v>
      </c>
      <c r="H333" s="269" t="s">
        <v>1395</v>
      </c>
      <c r="I333" s="269" t="s">
        <v>1396</v>
      </c>
    </row>
    <row r="334" spans="2:59" x14ac:dyDescent="0.25">
      <c r="B334" s="200"/>
      <c r="C334" s="245" t="s">
        <v>1414</v>
      </c>
      <c r="D334" s="240">
        <v>3</v>
      </c>
      <c r="E334" s="269" t="s">
        <v>1395</v>
      </c>
      <c r="G334" s="268"/>
      <c r="H334" s="189" t="s">
        <v>1408</v>
      </c>
      <c r="I334" s="189" t="s">
        <v>1408</v>
      </c>
    </row>
    <row r="335" spans="2:59" x14ac:dyDescent="0.25">
      <c r="B335" s="200"/>
      <c r="E335" s="269" t="s">
        <v>1396</v>
      </c>
      <c r="F335" s="200"/>
      <c r="G335" s="200"/>
      <c r="I335" s="200"/>
      <c r="J335" s="200"/>
      <c r="K335" s="200"/>
      <c r="P335" s="200"/>
      <c r="Q335" s="200"/>
      <c r="R335" s="200"/>
      <c r="S335" s="200"/>
      <c r="T335" s="200"/>
      <c r="U335" s="200"/>
      <c r="V335" s="200"/>
      <c r="W335" s="200"/>
      <c r="X335" s="200"/>
      <c r="Y335" s="200"/>
      <c r="Z335" s="200"/>
      <c r="AA335" s="200"/>
      <c r="AB335" s="200"/>
      <c r="AC335" s="200"/>
      <c r="AD335" s="200"/>
      <c r="AE335" s="200"/>
      <c r="AF335" s="200"/>
      <c r="AG335" s="200"/>
      <c r="AH335" s="200"/>
      <c r="AI335" s="200"/>
      <c r="AJ335" s="200"/>
      <c r="AK335" s="200"/>
      <c r="AL335" s="200"/>
      <c r="AM335" s="200"/>
      <c r="AN335" s="200"/>
      <c r="AO335" s="200"/>
      <c r="AP335" s="200"/>
      <c r="AQ335" s="200"/>
      <c r="AR335" s="200"/>
      <c r="AS335" s="200"/>
      <c r="AT335" s="200"/>
      <c r="AU335" s="200"/>
      <c r="AV335" s="200"/>
      <c r="AW335" s="200"/>
      <c r="AX335" s="200"/>
      <c r="AY335" s="200"/>
      <c r="AZ335" s="200"/>
      <c r="BA335" s="200"/>
      <c r="BB335" s="200"/>
    </row>
    <row r="336" spans="2:59" x14ac:dyDescent="0.25">
      <c r="B336" s="268"/>
      <c r="C336" s="268"/>
      <c r="D336" s="268"/>
      <c r="E336" s="189" t="s">
        <v>1415</v>
      </c>
      <c r="P336" s="200"/>
      <c r="Q336" s="200"/>
      <c r="R336" s="200"/>
      <c r="S336" s="200"/>
      <c r="T336" s="200"/>
      <c r="U336" s="200"/>
      <c r="V336" s="200"/>
      <c r="W336" s="200"/>
      <c r="X336" s="200"/>
      <c r="Y336" s="200"/>
      <c r="Z336" s="200"/>
      <c r="AA336" s="200"/>
      <c r="AB336" s="200"/>
      <c r="AC336" s="200"/>
      <c r="AD336" s="200"/>
      <c r="AE336" s="200"/>
      <c r="AF336" s="200"/>
      <c r="AG336" s="200"/>
      <c r="AH336" s="200"/>
      <c r="AI336" s="200"/>
      <c r="AJ336" s="200"/>
      <c r="AK336" s="200"/>
      <c r="AL336" s="200"/>
      <c r="AM336" s="200"/>
      <c r="AN336" s="200"/>
      <c r="AO336" s="200"/>
      <c r="AP336" s="200"/>
      <c r="AQ336" s="200"/>
      <c r="AR336" s="200"/>
      <c r="AS336" s="200"/>
      <c r="AT336" s="200"/>
      <c r="AU336" s="200"/>
      <c r="AV336" s="200"/>
      <c r="AW336" s="200"/>
      <c r="AX336" s="200"/>
      <c r="AY336" s="200"/>
      <c r="AZ336" s="200"/>
      <c r="BA336" s="200"/>
      <c r="BB336" s="200"/>
    </row>
    <row r="337" spans="2:59" x14ac:dyDescent="0.25">
      <c r="E337" s="189" t="s">
        <v>1408</v>
      </c>
      <c r="G337" s="217"/>
      <c r="R337" s="119"/>
      <c r="S337" s="119"/>
      <c r="AH337" s="156"/>
      <c r="AI337" s="156"/>
      <c r="AJ337" s="156"/>
      <c r="AK337" s="156"/>
      <c r="AL337" s="156"/>
      <c r="AM337" s="156"/>
      <c r="AO337" s="119"/>
      <c r="AP337" s="119"/>
      <c r="AQ337" s="119"/>
    </row>
    <row r="338" spans="2:59" x14ac:dyDescent="0.25">
      <c r="G338" s="217"/>
      <c r="R338" s="119"/>
      <c r="S338" s="119"/>
      <c r="AH338" s="156"/>
      <c r="AI338" s="156"/>
      <c r="AJ338" s="156"/>
      <c r="AK338" s="156"/>
      <c r="AL338" s="156"/>
      <c r="AM338" s="156"/>
      <c r="AO338" s="119"/>
      <c r="AP338" s="119"/>
      <c r="AQ338" s="119"/>
    </row>
    <row r="339" spans="2:59" x14ac:dyDescent="0.25">
      <c r="G339" s="217"/>
      <c r="R339" s="119"/>
      <c r="S339" s="119"/>
      <c r="AH339" s="156"/>
      <c r="AI339" s="156"/>
      <c r="AJ339" s="156"/>
      <c r="AK339" s="156"/>
      <c r="AL339" s="156"/>
      <c r="AM339" s="156"/>
      <c r="AO339" s="119"/>
      <c r="AP339" s="119"/>
      <c r="AQ339" s="119"/>
    </row>
    <row r="340" spans="2:59" x14ac:dyDescent="0.25">
      <c r="C340" s="197" t="s">
        <v>849</v>
      </c>
      <c r="G340" s="217"/>
      <c r="R340" s="119"/>
      <c r="S340" s="119"/>
      <c r="AH340" s="156"/>
      <c r="AI340" s="156"/>
      <c r="AJ340" s="156"/>
      <c r="AK340" s="156"/>
      <c r="AL340" s="156"/>
      <c r="AM340" s="156"/>
      <c r="AO340" s="119"/>
      <c r="AP340" s="119"/>
      <c r="AQ340" s="119"/>
    </row>
    <row r="341" spans="2:59" x14ac:dyDescent="0.25">
      <c r="G341" s="217"/>
      <c r="R341" s="119"/>
      <c r="S341" s="119"/>
      <c r="AH341" s="156"/>
      <c r="AI341" s="156"/>
      <c r="AJ341" s="156"/>
      <c r="AK341" s="156"/>
      <c r="AL341" s="156"/>
      <c r="AM341" s="156"/>
      <c r="AO341" s="119"/>
      <c r="AP341" s="119"/>
      <c r="AQ341" s="119"/>
    </row>
    <row r="342" spans="2:59" x14ac:dyDescent="0.25">
      <c r="B342" s="198" t="s">
        <v>750</v>
      </c>
      <c r="C342" s="208"/>
      <c r="D342" s="208"/>
      <c r="E342" s="208"/>
    </row>
    <row r="343" spans="2:59" x14ac:dyDescent="0.25">
      <c r="B343" s="208"/>
      <c r="C343" s="208"/>
      <c r="D343" s="208"/>
    </row>
    <row r="344" spans="2:59" ht="21" x14ac:dyDescent="0.35">
      <c r="B344" s="270"/>
      <c r="C344" s="270"/>
      <c r="D344" s="271"/>
      <c r="E344" s="270"/>
      <c r="F344" s="272" t="s">
        <v>818</v>
      </c>
      <c r="G344" s="270"/>
      <c r="H344" s="270"/>
      <c r="I344" s="270"/>
      <c r="J344" s="270"/>
      <c r="K344" s="270"/>
      <c r="L344" s="273"/>
      <c r="M344" s="273"/>
      <c r="N344" s="273"/>
      <c r="O344" s="273"/>
      <c r="P344" s="273"/>
      <c r="Q344" s="273"/>
      <c r="R344" s="272" t="s">
        <v>850</v>
      </c>
      <c r="S344" s="270"/>
      <c r="T344" s="270"/>
      <c r="U344" s="270"/>
      <c r="V344" s="270"/>
      <c r="W344" s="270"/>
      <c r="X344" s="273"/>
      <c r="Y344" s="273"/>
      <c r="Z344" s="273"/>
      <c r="AA344" s="273"/>
      <c r="AB344" s="273"/>
      <c r="AC344" s="273"/>
      <c r="AD344" s="270"/>
      <c r="AE344" s="270"/>
      <c r="AF344" s="270"/>
      <c r="AG344" s="270"/>
      <c r="AH344" s="270"/>
      <c r="AI344" s="270"/>
      <c r="AJ344" s="273"/>
      <c r="AK344" s="273"/>
      <c r="AL344" s="273"/>
      <c r="AM344" s="273"/>
      <c r="AN344" s="273"/>
      <c r="AO344" s="273"/>
      <c r="AP344" s="272" t="s">
        <v>820</v>
      </c>
      <c r="AQ344" s="270"/>
      <c r="AR344" s="270"/>
      <c r="AS344" s="270"/>
      <c r="AT344" s="270"/>
      <c r="AU344" s="270"/>
      <c r="AV344" s="273"/>
      <c r="AW344" s="273"/>
      <c r="AX344" s="273"/>
      <c r="AY344" s="273"/>
      <c r="AZ344" s="273"/>
      <c r="BA344" s="273"/>
      <c r="BB344" s="270"/>
    </row>
    <row r="345" spans="2:59" ht="5.25" customHeight="1" x14ac:dyDescent="0.35">
      <c r="B345" s="270"/>
      <c r="C345" s="270"/>
      <c r="D345" s="271"/>
      <c r="E345" s="270"/>
      <c r="F345" s="274"/>
      <c r="G345" s="274"/>
      <c r="H345" s="274"/>
      <c r="I345" s="274"/>
      <c r="J345" s="274"/>
      <c r="K345" s="274"/>
      <c r="L345" s="275"/>
      <c r="M345" s="275"/>
      <c r="N345" s="275"/>
      <c r="O345" s="275"/>
      <c r="P345" s="275"/>
      <c r="Q345" s="275"/>
      <c r="R345" s="276"/>
      <c r="S345" s="276"/>
      <c r="T345" s="276"/>
      <c r="U345" s="276"/>
      <c r="V345" s="276"/>
      <c r="W345" s="276"/>
      <c r="X345" s="277"/>
      <c r="Y345" s="277"/>
      <c r="Z345" s="277"/>
      <c r="AA345" s="277"/>
      <c r="AB345" s="277"/>
      <c r="AC345" s="277"/>
      <c r="AD345" s="276"/>
      <c r="AE345" s="276"/>
      <c r="AF345" s="276"/>
      <c r="AG345" s="276"/>
      <c r="AH345" s="276"/>
      <c r="AI345" s="276"/>
      <c r="AJ345" s="277"/>
      <c r="AK345" s="277"/>
      <c r="AL345" s="277"/>
      <c r="AM345" s="277"/>
      <c r="AN345" s="277"/>
      <c r="AO345" s="277"/>
      <c r="AP345" s="278"/>
      <c r="AQ345" s="278"/>
      <c r="AR345" s="278"/>
      <c r="AS345" s="278"/>
      <c r="AT345" s="278"/>
      <c r="AU345" s="278"/>
      <c r="AV345" s="279"/>
      <c r="AW345" s="279"/>
      <c r="AX345" s="279"/>
      <c r="AY345" s="279"/>
      <c r="AZ345" s="279"/>
      <c r="BA345" s="279"/>
      <c r="BB345" s="279"/>
      <c r="BC345" s="279"/>
      <c r="BD345" s="279"/>
    </row>
    <row r="346" spans="2:59" x14ac:dyDescent="0.25">
      <c r="B346" s="280"/>
      <c r="C346" s="280"/>
      <c r="D346" s="280"/>
      <c r="E346" s="270"/>
      <c r="F346" s="281"/>
      <c r="G346" s="281"/>
      <c r="H346" s="281"/>
      <c r="I346" s="281"/>
      <c r="J346" s="281"/>
      <c r="K346" s="281"/>
      <c r="L346" s="281"/>
      <c r="M346" s="281"/>
      <c r="N346" s="281"/>
      <c r="O346" s="281"/>
      <c r="P346" s="281"/>
      <c r="Q346" s="281"/>
      <c r="R346" s="281"/>
      <c r="S346" s="281"/>
      <c r="T346" s="281"/>
      <c r="U346" s="281"/>
      <c r="V346" s="281"/>
      <c r="W346" s="281"/>
      <c r="X346" s="281"/>
      <c r="Y346" s="281"/>
      <c r="Z346" s="281"/>
      <c r="AA346" s="281"/>
      <c r="AB346" s="281"/>
      <c r="AC346" s="281"/>
      <c r="AD346" s="281"/>
      <c r="AE346" s="281"/>
      <c r="AF346" s="281"/>
      <c r="AG346" s="281"/>
      <c r="AH346" s="281"/>
      <c r="AI346" s="281"/>
      <c r="AJ346" s="281"/>
      <c r="AK346" s="281"/>
      <c r="AL346" s="281"/>
      <c r="AM346" s="281"/>
      <c r="AN346" s="281"/>
      <c r="AO346" s="281"/>
      <c r="AP346" s="281"/>
      <c r="AQ346" s="281"/>
      <c r="AR346" s="281"/>
      <c r="AS346" s="281"/>
      <c r="AT346" s="281"/>
      <c r="AU346" s="281"/>
      <c r="AV346" s="281"/>
      <c r="AW346" s="281"/>
      <c r="AX346" s="281"/>
      <c r="AY346" s="281"/>
      <c r="AZ346" s="281"/>
      <c r="BA346" s="270"/>
      <c r="BB346" s="281"/>
      <c r="BC346" s="281"/>
      <c r="BD346" s="270"/>
    </row>
    <row r="347" spans="2:59" x14ac:dyDescent="0.25">
      <c r="B347" s="282"/>
      <c r="C347" s="283" t="s">
        <v>851</v>
      </c>
      <c r="D347" s="284"/>
      <c r="E347" s="270"/>
      <c r="F347" s="284"/>
      <c r="G347" s="284"/>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1"/>
      <c r="AL347" s="281"/>
      <c r="AM347" s="281"/>
      <c r="AN347" s="281"/>
      <c r="AO347" s="281"/>
      <c r="AP347" s="281"/>
      <c r="AQ347" s="281"/>
      <c r="AR347" s="281"/>
      <c r="AS347" s="281"/>
      <c r="AT347" s="281"/>
      <c r="AU347" s="281"/>
      <c r="AV347" s="281"/>
      <c r="AW347" s="281"/>
      <c r="AX347" s="281"/>
      <c r="AY347" s="281"/>
      <c r="AZ347" s="281"/>
      <c r="BA347" s="270"/>
      <c r="BB347" s="281"/>
      <c r="BC347" s="281"/>
      <c r="BD347" s="270"/>
    </row>
    <row r="348" spans="2:59" x14ac:dyDescent="0.25">
      <c r="B348" s="285"/>
      <c r="C348" s="286"/>
      <c r="D348" s="285"/>
      <c r="F348" s="203">
        <v>2007</v>
      </c>
      <c r="G348" s="203">
        <v>2007</v>
      </c>
      <c r="H348" s="203">
        <v>2007</v>
      </c>
      <c r="I348" s="203">
        <v>2008</v>
      </c>
      <c r="J348" s="203">
        <v>2008</v>
      </c>
      <c r="K348" s="203">
        <v>2008</v>
      </c>
      <c r="L348" s="203">
        <v>2009</v>
      </c>
      <c r="M348" s="203">
        <v>2009</v>
      </c>
      <c r="N348" s="203">
        <v>2009</v>
      </c>
      <c r="O348" s="203">
        <v>2010</v>
      </c>
      <c r="P348" s="203">
        <v>2010</v>
      </c>
      <c r="Q348" s="203">
        <v>2010</v>
      </c>
      <c r="R348" s="203">
        <v>2011</v>
      </c>
      <c r="S348" s="203">
        <v>2011</v>
      </c>
      <c r="T348" s="203">
        <v>2011</v>
      </c>
      <c r="U348" s="203">
        <v>2012</v>
      </c>
      <c r="V348" s="203">
        <v>2012</v>
      </c>
      <c r="W348" s="203">
        <v>2012</v>
      </c>
      <c r="X348" s="203">
        <v>2013</v>
      </c>
      <c r="Y348" s="203">
        <v>2013</v>
      </c>
      <c r="Z348" s="203">
        <v>2013</v>
      </c>
      <c r="AA348" s="203">
        <v>2014</v>
      </c>
      <c r="AB348" s="203">
        <v>2014</v>
      </c>
      <c r="AC348" s="203">
        <v>2014</v>
      </c>
      <c r="AD348" s="203">
        <v>2015</v>
      </c>
      <c r="AE348" s="203">
        <v>2015</v>
      </c>
      <c r="AF348" s="203">
        <v>2015</v>
      </c>
      <c r="AG348" s="203">
        <v>2016</v>
      </c>
      <c r="AH348" s="203">
        <v>2016</v>
      </c>
      <c r="AI348" s="203">
        <v>2016</v>
      </c>
      <c r="AJ348" s="203">
        <v>2017</v>
      </c>
      <c r="AK348" s="203">
        <v>2017</v>
      </c>
      <c r="AL348" s="203">
        <v>2017</v>
      </c>
      <c r="AM348" s="203">
        <v>2018</v>
      </c>
      <c r="AN348" s="203">
        <v>2018</v>
      </c>
      <c r="AO348" s="203">
        <v>2018</v>
      </c>
      <c r="AP348" s="203">
        <v>2019</v>
      </c>
      <c r="AQ348" s="203">
        <v>2019</v>
      </c>
      <c r="AR348" s="203">
        <v>2019</v>
      </c>
      <c r="AS348" s="203">
        <v>2020</v>
      </c>
      <c r="AT348" s="203">
        <v>2020</v>
      </c>
      <c r="AU348" s="203">
        <v>2020</v>
      </c>
      <c r="AV348" s="203">
        <v>2021</v>
      </c>
      <c r="AW348" s="203">
        <v>2021</v>
      </c>
      <c r="AX348" s="203">
        <v>2021</v>
      </c>
      <c r="AY348" s="203">
        <v>2022</v>
      </c>
      <c r="AZ348" s="203">
        <v>2022</v>
      </c>
      <c r="BA348" s="203">
        <v>2022</v>
      </c>
      <c r="BB348" s="203">
        <v>2023</v>
      </c>
      <c r="BC348" s="203">
        <v>2023</v>
      </c>
      <c r="BD348" s="203">
        <v>2023</v>
      </c>
      <c r="BE348" s="203">
        <v>2024</v>
      </c>
      <c r="BF348" s="203">
        <v>2024</v>
      </c>
      <c r="BG348" s="203">
        <v>2024</v>
      </c>
    </row>
    <row r="349" spans="2:59" x14ac:dyDescent="0.25">
      <c r="B349" s="285"/>
      <c r="C349" s="285"/>
      <c r="D349" s="285"/>
      <c r="F349" s="203" t="s">
        <v>752</v>
      </c>
      <c r="G349" s="203" t="s">
        <v>753</v>
      </c>
      <c r="H349" s="203" t="s">
        <v>754</v>
      </c>
      <c r="I349" s="203" t="s">
        <v>752</v>
      </c>
      <c r="J349" s="203" t="s">
        <v>753</v>
      </c>
      <c r="K349" s="203" t="s">
        <v>754</v>
      </c>
      <c r="L349" s="203" t="s">
        <v>752</v>
      </c>
      <c r="M349" s="203" t="s">
        <v>753</v>
      </c>
      <c r="N349" s="203" t="s">
        <v>754</v>
      </c>
      <c r="O349" s="203" t="s">
        <v>752</v>
      </c>
      <c r="P349" s="203" t="s">
        <v>753</v>
      </c>
      <c r="Q349" s="203" t="s">
        <v>754</v>
      </c>
      <c r="R349" s="203" t="s">
        <v>752</v>
      </c>
      <c r="S349" s="203" t="s">
        <v>753</v>
      </c>
      <c r="T349" s="203" t="s">
        <v>754</v>
      </c>
      <c r="U349" s="203" t="s">
        <v>752</v>
      </c>
      <c r="V349" s="203" t="s">
        <v>753</v>
      </c>
      <c r="W349" s="203" t="s">
        <v>754</v>
      </c>
      <c r="X349" s="203" t="s">
        <v>752</v>
      </c>
      <c r="Y349" s="203" t="s">
        <v>753</v>
      </c>
      <c r="Z349" s="203" t="s">
        <v>754</v>
      </c>
      <c r="AA349" s="203" t="s">
        <v>752</v>
      </c>
      <c r="AB349" s="203" t="s">
        <v>753</v>
      </c>
      <c r="AC349" s="203" t="s">
        <v>754</v>
      </c>
      <c r="AD349" s="203" t="s">
        <v>752</v>
      </c>
      <c r="AE349" s="203" t="s">
        <v>753</v>
      </c>
      <c r="AF349" s="203" t="s">
        <v>754</v>
      </c>
      <c r="AG349" s="203" t="s">
        <v>752</v>
      </c>
      <c r="AH349" s="203" t="s">
        <v>753</v>
      </c>
      <c r="AI349" s="203" t="s">
        <v>754</v>
      </c>
      <c r="AJ349" s="203" t="s">
        <v>752</v>
      </c>
      <c r="AK349" s="203" t="s">
        <v>753</v>
      </c>
      <c r="AL349" s="203" t="s">
        <v>754</v>
      </c>
      <c r="AM349" s="203" t="s">
        <v>752</v>
      </c>
      <c r="AN349" s="203" t="s">
        <v>753</v>
      </c>
      <c r="AO349" s="203" t="s">
        <v>754</v>
      </c>
      <c r="AP349" s="203" t="s">
        <v>752</v>
      </c>
      <c r="AQ349" s="203" t="s">
        <v>753</v>
      </c>
      <c r="AR349" s="203" t="s">
        <v>754</v>
      </c>
      <c r="AS349" s="203" t="s">
        <v>752</v>
      </c>
      <c r="AT349" s="203" t="s">
        <v>753</v>
      </c>
      <c r="AU349" s="203" t="s">
        <v>754</v>
      </c>
      <c r="AV349" s="203" t="s">
        <v>752</v>
      </c>
      <c r="AW349" s="203" t="s">
        <v>753</v>
      </c>
      <c r="AX349" s="203" t="s">
        <v>754</v>
      </c>
      <c r="AY349" s="203" t="s">
        <v>752</v>
      </c>
      <c r="AZ349" s="203" t="s">
        <v>753</v>
      </c>
      <c r="BA349" s="203" t="s">
        <v>754</v>
      </c>
      <c r="BB349" s="203" t="s">
        <v>752</v>
      </c>
      <c r="BC349" s="203" t="s">
        <v>753</v>
      </c>
      <c r="BD349" s="203" t="s">
        <v>754</v>
      </c>
      <c r="BE349" s="203" t="s">
        <v>752</v>
      </c>
      <c r="BF349" s="203" t="s">
        <v>753</v>
      </c>
      <c r="BG349" s="203" t="s">
        <v>754</v>
      </c>
    </row>
    <row r="350" spans="2:59" x14ac:dyDescent="0.25">
      <c r="B350" s="285"/>
      <c r="C350" s="285"/>
      <c r="D350" s="285"/>
      <c r="F350" s="204" t="str">
        <f>F348&amp;F349</f>
        <v>2007CO2 (kg/ud)</v>
      </c>
      <c r="G350" s="204" t="str">
        <f t="shared" ref="G350:AX350" si="16">G348&amp;G349</f>
        <v>2007CH4 (g/ud)</v>
      </c>
      <c r="H350" s="204" t="str">
        <f t="shared" si="16"/>
        <v>2007N2O (g/ud)</v>
      </c>
      <c r="I350" s="204" t="str">
        <f t="shared" si="16"/>
        <v>2008CO2 (kg/ud)</v>
      </c>
      <c r="J350" s="204" t="str">
        <f t="shared" si="16"/>
        <v>2008CH4 (g/ud)</v>
      </c>
      <c r="K350" s="204" t="str">
        <f t="shared" si="16"/>
        <v>2008N2O (g/ud)</v>
      </c>
      <c r="L350" s="204" t="str">
        <f t="shared" si="16"/>
        <v>2009CO2 (kg/ud)</v>
      </c>
      <c r="M350" s="204" t="str">
        <f t="shared" si="16"/>
        <v>2009CH4 (g/ud)</v>
      </c>
      <c r="N350" s="204" t="str">
        <f t="shared" si="16"/>
        <v>2009N2O (g/ud)</v>
      </c>
      <c r="O350" s="204" t="str">
        <f t="shared" si="16"/>
        <v>2010CO2 (kg/ud)</v>
      </c>
      <c r="P350" s="204" t="str">
        <f t="shared" si="16"/>
        <v>2010CH4 (g/ud)</v>
      </c>
      <c r="Q350" s="204" t="str">
        <f t="shared" si="16"/>
        <v>2010N2O (g/ud)</v>
      </c>
      <c r="R350" s="204" t="str">
        <f t="shared" si="16"/>
        <v>2011CO2 (kg/ud)</v>
      </c>
      <c r="S350" s="204" t="str">
        <f t="shared" si="16"/>
        <v>2011CH4 (g/ud)</v>
      </c>
      <c r="T350" s="204" t="str">
        <f t="shared" si="16"/>
        <v>2011N2O (g/ud)</v>
      </c>
      <c r="U350" s="204" t="str">
        <f t="shared" si="16"/>
        <v>2012CO2 (kg/ud)</v>
      </c>
      <c r="V350" s="204" t="str">
        <f t="shared" si="16"/>
        <v>2012CH4 (g/ud)</v>
      </c>
      <c r="W350" s="204" t="str">
        <f t="shared" si="16"/>
        <v>2012N2O (g/ud)</v>
      </c>
      <c r="X350" s="204" t="str">
        <f t="shared" si="16"/>
        <v>2013CO2 (kg/ud)</v>
      </c>
      <c r="Y350" s="204" t="str">
        <f t="shared" si="16"/>
        <v>2013CH4 (g/ud)</v>
      </c>
      <c r="Z350" s="204" t="str">
        <f t="shared" si="16"/>
        <v>2013N2O (g/ud)</v>
      </c>
      <c r="AA350" s="204" t="str">
        <f t="shared" si="16"/>
        <v>2014CO2 (kg/ud)</v>
      </c>
      <c r="AB350" s="204" t="str">
        <f t="shared" si="16"/>
        <v>2014CH4 (g/ud)</v>
      </c>
      <c r="AC350" s="204" t="str">
        <f t="shared" si="16"/>
        <v>2014N2O (g/ud)</v>
      </c>
      <c r="AD350" s="204" t="str">
        <f t="shared" si="16"/>
        <v>2015CO2 (kg/ud)</v>
      </c>
      <c r="AE350" s="204" t="str">
        <f t="shared" si="16"/>
        <v>2015CH4 (g/ud)</v>
      </c>
      <c r="AF350" s="204" t="str">
        <f t="shared" si="16"/>
        <v>2015N2O (g/ud)</v>
      </c>
      <c r="AG350" s="204" t="str">
        <f t="shared" si="16"/>
        <v>2016CO2 (kg/ud)</v>
      </c>
      <c r="AH350" s="204" t="str">
        <f t="shared" si="16"/>
        <v>2016CH4 (g/ud)</v>
      </c>
      <c r="AI350" s="204" t="str">
        <f t="shared" si="16"/>
        <v>2016N2O (g/ud)</v>
      </c>
      <c r="AJ350" s="204" t="str">
        <f t="shared" si="16"/>
        <v>2017CO2 (kg/ud)</v>
      </c>
      <c r="AK350" s="204" t="str">
        <f t="shared" si="16"/>
        <v>2017CH4 (g/ud)</v>
      </c>
      <c r="AL350" s="204" t="str">
        <f t="shared" si="16"/>
        <v>2017N2O (g/ud)</v>
      </c>
      <c r="AM350" s="204" t="str">
        <f t="shared" si="16"/>
        <v>2018CO2 (kg/ud)</v>
      </c>
      <c r="AN350" s="204" t="str">
        <f t="shared" si="16"/>
        <v>2018CH4 (g/ud)</v>
      </c>
      <c r="AO350" s="204" t="str">
        <f t="shared" si="16"/>
        <v>2018N2O (g/ud)</v>
      </c>
      <c r="AP350" s="204" t="str">
        <f t="shared" si="16"/>
        <v>2019CO2 (kg/ud)</v>
      </c>
      <c r="AQ350" s="204" t="str">
        <f t="shared" si="16"/>
        <v>2019CH4 (g/ud)</v>
      </c>
      <c r="AR350" s="204" t="str">
        <f t="shared" si="16"/>
        <v>2019N2O (g/ud)</v>
      </c>
      <c r="AS350" s="204" t="str">
        <f t="shared" si="16"/>
        <v>2020CO2 (kg/ud)</v>
      </c>
      <c r="AT350" s="204" t="str">
        <f t="shared" si="16"/>
        <v>2020CH4 (g/ud)</v>
      </c>
      <c r="AU350" s="204" t="str">
        <f t="shared" si="16"/>
        <v>2020N2O (g/ud)</v>
      </c>
      <c r="AV350" s="204" t="str">
        <f t="shared" si="16"/>
        <v>2021CO2 (kg/ud)</v>
      </c>
      <c r="AW350" s="204" t="str">
        <f t="shared" si="16"/>
        <v>2021CH4 (g/ud)</v>
      </c>
      <c r="AX350" s="204" t="str">
        <f t="shared" si="16"/>
        <v>2021N2O (g/ud)</v>
      </c>
      <c r="AY350" s="204" t="str">
        <f>AY348&amp;AY349</f>
        <v>2022CO2 (kg/ud)</v>
      </c>
      <c r="AZ350" s="204" t="str">
        <f>AZ348&amp;AZ349</f>
        <v>2022CH4 (g/ud)</v>
      </c>
      <c r="BA350" s="204" t="str">
        <f>BA348&amp;BA349</f>
        <v>2022N2O (g/ud)</v>
      </c>
      <c r="BB350" s="204" t="str">
        <f t="shared" ref="BB350:BD350" si="17">BB348&amp;BB349</f>
        <v>2023CO2 (kg/ud)</v>
      </c>
      <c r="BC350" s="204" t="str">
        <f t="shared" si="17"/>
        <v>2023CH4 (g/ud)</v>
      </c>
      <c r="BD350" s="204" t="str">
        <f t="shared" si="17"/>
        <v>2023N2O (g/ud)</v>
      </c>
      <c r="BE350" s="204" t="str">
        <f t="shared" ref="BE350:BG350" si="18">BE348&amp;BE349</f>
        <v>2024CO2 (kg/ud)</v>
      </c>
      <c r="BF350" s="204" t="str">
        <f t="shared" si="18"/>
        <v>2024CH4 (g/ud)</v>
      </c>
      <c r="BG350" s="204" t="str">
        <f t="shared" si="18"/>
        <v>2024N2O (g/ud)</v>
      </c>
    </row>
    <row r="351" spans="2:59" ht="16.5" customHeight="1" x14ac:dyDescent="0.25">
      <c r="B351" s="280"/>
      <c r="C351" s="287" t="s">
        <v>1394</v>
      </c>
      <c r="D351" s="232" t="s">
        <v>1416</v>
      </c>
      <c r="E351" s="233" t="str">
        <f t="shared" ref="E351:E387" si="19">C351&amp;D351</f>
        <v>Gasóleo B (l)Maquinaria agrícola</v>
      </c>
      <c r="F351" s="503">
        <v>2.6859999999999999</v>
      </c>
      <c r="G351" s="503">
        <v>7.5999999999999998E-2</v>
      </c>
      <c r="H351" s="503">
        <v>0.115</v>
      </c>
      <c r="I351" s="503">
        <v>2.6859999999999999</v>
      </c>
      <c r="J351" s="503">
        <v>7.0999999999999994E-2</v>
      </c>
      <c r="K351" s="503">
        <v>0.115</v>
      </c>
      <c r="L351" s="503">
        <v>2.6859999999999999</v>
      </c>
      <c r="M351" s="503">
        <v>6.6000000000000003E-2</v>
      </c>
      <c r="N351" s="503">
        <v>0.11600000000000001</v>
      </c>
      <c r="O351" s="503">
        <v>2.6859999999999999</v>
      </c>
      <c r="P351" s="503">
        <v>6.0999999999999999E-2</v>
      </c>
      <c r="Q351" s="503">
        <v>0.11600000000000001</v>
      </c>
      <c r="R351" s="503">
        <v>2.6859999999999999</v>
      </c>
      <c r="S351" s="503">
        <v>5.7000000000000002E-2</v>
      </c>
      <c r="T351" s="503">
        <v>0.11600000000000001</v>
      </c>
      <c r="U351" s="503">
        <v>2.6859999999999999</v>
      </c>
      <c r="V351" s="503">
        <v>5.2999999999999999E-2</v>
      </c>
      <c r="W351" s="503">
        <v>0.11700000000000001</v>
      </c>
      <c r="X351" s="503">
        <v>2.6859999999999999</v>
      </c>
      <c r="Y351" s="503">
        <v>4.9000000000000002E-2</v>
      </c>
      <c r="Z351" s="503">
        <v>0.11700000000000001</v>
      </c>
      <c r="AA351" s="503">
        <v>2.6859999999999999</v>
      </c>
      <c r="AB351" s="503">
        <v>4.4999999999999998E-2</v>
      </c>
      <c r="AC351" s="503">
        <v>0.11700000000000001</v>
      </c>
      <c r="AD351" s="503">
        <v>2.6859999999999999</v>
      </c>
      <c r="AE351" s="503">
        <v>4.1000000000000002E-2</v>
      </c>
      <c r="AF351" s="503">
        <v>0.11700000000000001</v>
      </c>
      <c r="AG351" s="503">
        <v>2.6859999999999999</v>
      </c>
      <c r="AH351" s="503">
        <v>3.7999999999999999E-2</v>
      </c>
      <c r="AI351" s="503">
        <v>0.11700000000000001</v>
      </c>
      <c r="AJ351" s="503">
        <v>2.6859999999999999</v>
      </c>
      <c r="AK351" s="503">
        <v>3.5000000000000003E-2</v>
      </c>
      <c r="AL351" s="503">
        <v>0.11700000000000001</v>
      </c>
      <c r="AM351" s="503">
        <v>2.6859999999999999</v>
      </c>
      <c r="AN351" s="503">
        <v>3.2000000000000001E-2</v>
      </c>
      <c r="AO351" s="503">
        <v>0.11799999999999999</v>
      </c>
      <c r="AP351" s="503">
        <v>2.6859999999999999</v>
      </c>
      <c r="AQ351" s="503">
        <v>3.2000000000000001E-2</v>
      </c>
      <c r="AR351" s="503">
        <v>0.11799999999999999</v>
      </c>
      <c r="AS351" s="503">
        <v>2.6859999999999999</v>
      </c>
      <c r="AT351" s="503">
        <v>2.8000000000000001E-2</v>
      </c>
      <c r="AU351" s="503">
        <v>0.11799999999999999</v>
      </c>
      <c r="AV351" s="503">
        <v>2.6859999999999999</v>
      </c>
      <c r="AW351" s="503">
        <v>2.5000000000000001E-2</v>
      </c>
      <c r="AX351" s="503">
        <v>0.11799999999999999</v>
      </c>
      <c r="AY351" s="503">
        <v>2.6859999999999999</v>
      </c>
      <c r="AZ351" s="503">
        <v>2.5000000000000001E-2</v>
      </c>
      <c r="BA351" s="496">
        <v>0.11799999999999999</v>
      </c>
      <c r="BB351" s="503">
        <v>2.6859999999999999</v>
      </c>
      <c r="BC351" s="503">
        <v>2.5000000000000001E-2</v>
      </c>
      <c r="BD351" s="496">
        <v>0.11799999999999999</v>
      </c>
      <c r="BE351" s="496">
        <v>2.6859999999999999</v>
      </c>
      <c r="BF351" s="496">
        <v>2.5000000000000001E-2</v>
      </c>
      <c r="BG351" s="496">
        <v>0.11799999999999999</v>
      </c>
    </row>
    <row r="352" spans="2:59" ht="16.5" customHeight="1" x14ac:dyDescent="0.25">
      <c r="B352" s="280"/>
      <c r="C352" s="288" t="s">
        <v>1394</v>
      </c>
      <c r="D352" s="232" t="s">
        <v>1417</v>
      </c>
      <c r="E352" s="233" t="str">
        <f t="shared" si="19"/>
        <v>Gasóleo B (l)Maquinaria forestal</v>
      </c>
      <c r="F352" s="503">
        <v>2.6859999999999999</v>
      </c>
      <c r="G352" s="503">
        <v>4.7E-2</v>
      </c>
      <c r="H352" s="503">
        <v>0.11799999999999999</v>
      </c>
      <c r="I352" s="503">
        <v>2.6859999999999999</v>
      </c>
      <c r="J352" s="503">
        <v>4.3999999999999997E-2</v>
      </c>
      <c r="K352" s="503">
        <v>0.11799999999999999</v>
      </c>
      <c r="L352" s="503">
        <v>2.6859999999999999</v>
      </c>
      <c r="M352" s="503">
        <v>0.04</v>
      </c>
      <c r="N352" s="503">
        <v>0.11799999999999999</v>
      </c>
      <c r="O352" s="503">
        <v>2.6859999999999999</v>
      </c>
      <c r="P352" s="503">
        <v>3.6999999999999998E-2</v>
      </c>
      <c r="Q352" s="503">
        <v>0.11799999999999999</v>
      </c>
      <c r="R352" s="503">
        <v>2.6859999999999999</v>
      </c>
      <c r="S352" s="503">
        <v>3.5000000000000003E-2</v>
      </c>
      <c r="T352" s="503">
        <v>0.11799999999999999</v>
      </c>
      <c r="U352" s="503">
        <v>2.6859999999999999</v>
      </c>
      <c r="V352" s="503">
        <v>3.3000000000000002E-2</v>
      </c>
      <c r="W352" s="503">
        <v>0.11799999999999999</v>
      </c>
      <c r="X352" s="503">
        <v>2.6859999999999999</v>
      </c>
      <c r="Y352" s="503">
        <v>0.03</v>
      </c>
      <c r="Z352" s="503">
        <v>0.11799999999999999</v>
      </c>
      <c r="AA352" s="503">
        <v>2.6859999999999999</v>
      </c>
      <c r="AB352" s="503">
        <v>2.7E-2</v>
      </c>
      <c r="AC352" s="503">
        <v>0.11799999999999999</v>
      </c>
      <c r="AD352" s="503">
        <v>2.6859999999999999</v>
      </c>
      <c r="AE352" s="503">
        <v>2.4E-2</v>
      </c>
      <c r="AF352" s="503">
        <v>0.11799999999999999</v>
      </c>
      <c r="AG352" s="503">
        <v>2.6859999999999999</v>
      </c>
      <c r="AH352" s="503">
        <v>2.1000000000000001E-2</v>
      </c>
      <c r="AI352" s="503">
        <v>0.11799999999999999</v>
      </c>
      <c r="AJ352" s="503">
        <v>2.6859999999999999</v>
      </c>
      <c r="AK352" s="503">
        <v>1.7999999999999999E-2</v>
      </c>
      <c r="AL352" s="503">
        <v>0.11799999999999999</v>
      </c>
      <c r="AM352" s="503">
        <v>2.6859999999999999</v>
      </c>
      <c r="AN352" s="503">
        <v>1.7000000000000001E-2</v>
      </c>
      <c r="AO352" s="503">
        <v>0.11799999999999999</v>
      </c>
      <c r="AP352" s="503">
        <v>2.6859999999999999</v>
      </c>
      <c r="AQ352" s="503">
        <v>1.4999999999999999E-2</v>
      </c>
      <c r="AR352" s="503">
        <v>0.11799999999999999</v>
      </c>
      <c r="AS352" s="503">
        <v>2.6859999999999999</v>
      </c>
      <c r="AT352" s="503">
        <v>1.4E-2</v>
      </c>
      <c r="AU352" s="503">
        <v>0.11799999999999999</v>
      </c>
      <c r="AV352" s="503">
        <v>2.6859999999999999</v>
      </c>
      <c r="AW352" s="503">
        <v>1.2999999999999999E-2</v>
      </c>
      <c r="AX352" s="503">
        <v>0.11799999999999999</v>
      </c>
      <c r="AY352" s="503">
        <v>2.6859999999999999</v>
      </c>
      <c r="AZ352" s="503">
        <v>1.2999999999999999E-2</v>
      </c>
      <c r="BA352" s="496">
        <v>0.11799999999999999</v>
      </c>
      <c r="BB352" s="503">
        <v>2.6859999999999999</v>
      </c>
      <c r="BC352" s="503">
        <v>1.2999999999999999E-2</v>
      </c>
      <c r="BD352" s="496">
        <v>0.11799999999999999</v>
      </c>
      <c r="BE352" s="496">
        <v>2.6859999999999999</v>
      </c>
      <c r="BF352" s="496">
        <v>1.2999999999999999E-2</v>
      </c>
      <c r="BG352" s="496">
        <v>0.11799999999999999</v>
      </c>
    </row>
    <row r="353" spans="2:59" ht="16.5" customHeight="1" x14ac:dyDescent="0.25">
      <c r="B353" s="289"/>
      <c r="C353" s="288" t="s">
        <v>1394</v>
      </c>
      <c r="D353" s="232" t="s">
        <v>1619</v>
      </c>
      <c r="E353" s="233" t="str">
        <f t="shared" si="19"/>
        <v>Gasóleo B (l)Maquinaria comercial, institucional e industrial</v>
      </c>
      <c r="F353" s="503">
        <v>2.6859999999999999</v>
      </c>
      <c r="G353" s="503">
        <v>7.1999999999999995E-2</v>
      </c>
      <c r="H353" s="503">
        <v>0.115</v>
      </c>
      <c r="I353" s="503">
        <v>2.6859999999999999</v>
      </c>
      <c r="J353" s="503">
        <v>6.3E-2</v>
      </c>
      <c r="K353" s="503">
        <v>0.115</v>
      </c>
      <c r="L353" s="503">
        <v>2.6859999999999999</v>
      </c>
      <c r="M353" s="503">
        <v>5.6000000000000001E-2</v>
      </c>
      <c r="N353" s="503">
        <v>0.11600000000000001</v>
      </c>
      <c r="O353" s="503">
        <v>2.6859999999999999</v>
      </c>
      <c r="P353" s="503">
        <v>5.1999999999999998E-2</v>
      </c>
      <c r="Q353" s="503">
        <v>0.11600000000000001</v>
      </c>
      <c r="R353" s="503">
        <v>2.6859999999999999</v>
      </c>
      <c r="S353" s="503">
        <v>0.05</v>
      </c>
      <c r="T353" s="503">
        <v>0.11600000000000001</v>
      </c>
      <c r="U353" s="503">
        <v>2.6859999999999999</v>
      </c>
      <c r="V353" s="503">
        <v>4.7E-2</v>
      </c>
      <c r="W353" s="503">
        <v>0.11600000000000001</v>
      </c>
      <c r="X353" s="503">
        <v>2.6859999999999999</v>
      </c>
      <c r="Y353" s="503">
        <v>4.3999999999999997E-2</v>
      </c>
      <c r="Z353" s="503">
        <v>0.11600000000000001</v>
      </c>
      <c r="AA353" s="503">
        <v>2.6859999999999999</v>
      </c>
      <c r="AB353" s="503">
        <v>4.1000000000000002E-2</v>
      </c>
      <c r="AC353" s="503">
        <v>0.11600000000000001</v>
      </c>
      <c r="AD353" s="503">
        <v>2.6859999999999999</v>
      </c>
      <c r="AE353" s="503">
        <v>3.7999999999999999E-2</v>
      </c>
      <c r="AF353" s="503">
        <v>0.11600000000000001</v>
      </c>
      <c r="AG353" s="503">
        <v>2.6859999999999999</v>
      </c>
      <c r="AH353" s="503">
        <v>3.5000000000000003E-2</v>
      </c>
      <c r="AI353" s="503">
        <v>0.11600000000000001</v>
      </c>
      <c r="AJ353" s="503">
        <v>2.6859999999999999</v>
      </c>
      <c r="AK353" s="503">
        <v>3.2000000000000001E-2</v>
      </c>
      <c r="AL353" s="503">
        <v>0.11600000000000001</v>
      </c>
      <c r="AM353" s="503">
        <v>2.6859999999999999</v>
      </c>
      <c r="AN353" s="503">
        <v>2.9000000000000001E-2</v>
      </c>
      <c r="AO353" s="503">
        <v>0.11600000000000001</v>
      </c>
      <c r="AP353" s="503">
        <v>2.6859999999999999</v>
      </c>
      <c r="AQ353" s="503">
        <v>2.5999999999999999E-2</v>
      </c>
      <c r="AR353" s="503">
        <v>0.11600000000000001</v>
      </c>
      <c r="AS353" s="503">
        <v>2.6859999999999999</v>
      </c>
      <c r="AT353" s="503">
        <v>2.4E-2</v>
      </c>
      <c r="AU353" s="503">
        <v>0.11600000000000001</v>
      </c>
      <c r="AV353" s="503">
        <v>2.6859999999999999</v>
      </c>
      <c r="AW353" s="503">
        <v>2.1999999999999999E-2</v>
      </c>
      <c r="AX353" s="503">
        <v>0.11600000000000001</v>
      </c>
      <c r="AY353" s="503">
        <v>2.6859999999999999</v>
      </c>
      <c r="AZ353" s="503">
        <v>2.1999999999999999E-2</v>
      </c>
      <c r="BA353" s="496">
        <v>0.11600000000000001</v>
      </c>
      <c r="BB353" s="503">
        <v>2.6859999999999999</v>
      </c>
      <c r="BC353" s="503">
        <v>2.1999999999999999E-2</v>
      </c>
      <c r="BD353" s="496">
        <v>0.11600000000000001</v>
      </c>
      <c r="BE353" s="496">
        <v>2.6859999999999999</v>
      </c>
      <c r="BF353" s="496">
        <v>2.1999999999999999E-2</v>
      </c>
      <c r="BG353" s="496">
        <v>0.11600000000000001</v>
      </c>
    </row>
    <row r="354" spans="2:59" ht="16.5" customHeight="1" x14ac:dyDescent="0.25">
      <c r="B354" s="280"/>
      <c r="C354" s="288" t="s">
        <v>1410</v>
      </c>
      <c r="D354" s="232" t="s">
        <v>1416</v>
      </c>
      <c r="E354" s="233" t="str">
        <f t="shared" si="19"/>
        <v>Gasóleo (l)Maquinaria agrícola</v>
      </c>
      <c r="F354" s="503">
        <v>2.645</v>
      </c>
      <c r="G354" s="503">
        <v>7.4999999999999997E-2</v>
      </c>
      <c r="H354" s="503">
        <v>0.113</v>
      </c>
      <c r="I354" s="503">
        <v>2.645</v>
      </c>
      <c r="J354" s="503">
        <v>7.0000000000000007E-2</v>
      </c>
      <c r="K354" s="503">
        <v>0.114</v>
      </c>
      <c r="L354" s="503">
        <v>2.645</v>
      </c>
      <c r="M354" s="503">
        <v>6.5000000000000002E-2</v>
      </c>
      <c r="N354" s="503">
        <v>0.114</v>
      </c>
      <c r="O354" s="503">
        <v>2.645</v>
      </c>
      <c r="P354" s="503">
        <v>0.06</v>
      </c>
      <c r="Q354" s="503">
        <v>0.114</v>
      </c>
      <c r="R354" s="503">
        <v>2.4940000000000002</v>
      </c>
      <c r="S354" s="503">
        <v>5.6000000000000001E-2</v>
      </c>
      <c r="T354" s="503">
        <v>0.115</v>
      </c>
      <c r="U354" s="503">
        <v>2.4689999999999999</v>
      </c>
      <c r="V354" s="503">
        <v>5.1999999999999998E-2</v>
      </c>
      <c r="W354" s="503">
        <v>0.115</v>
      </c>
      <c r="X354" s="503">
        <v>2.5419999999999998</v>
      </c>
      <c r="Y354" s="503">
        <v>4.8000000000000001E-2</v>
      </c>
      <c r="Z354" s="503">
        <v>0.115</v>
      </c>
      <c r="AA354" s="503">
        <v>2.5419999999999998</v>
      </c>
      <c r="AB354" s="503">
        <v>4.3999999999999997E-2</v>
      </c>
      <c r="AC354" s="503">
        <v>0.115</v>
      </c>
      <c r="AD354" s="503">
        <v>2.5419999999999998</v>
      </c>
      <c r="AE354" s="503">
        <v>0.04</v>
      </c>
      <c r="AF354" s="503">
        <v>0.115</v>
      </c>
      <c r="AG354" s="503">
        <v>2.5369999999999999</v>
      </c>
      <c r="AH354" s="503">
        <v>3.6999999999999998E-2</v>
      </c>
      <c r="AI354" s="503">
        <v>0.115</v>
      </c>
      <c r="AJ354" s="503">
        <v>2.52</v>
      </c>
      <c r="AK354" s="503">
        <v>3.4000000000000002E-2</v>
      </c>
      <c r="AL354" s="503">
        <v>0.11600000000000001</v>
      </c>
      <c r="AM354" s="503">
        <v>2.4940000000000002</v>
      </c>
      <c r="AN354" s="503">
        <v>3.2000000000000001E-2</v>
      </c>
      <c r="AO354" s="503">
        <v>0.11600000000000001</v>
      </c>
      <c r="AP354" s="502" t="s">
        <v>31</v>
      </c>
      <c r="AQ354" s="502" t="s">
        <v>31</v>
      </c>
      <c r="AR354" s="502" t="s">
        <v>31</v>
      </c>
      <c r="AS354" s="502" t="s">
        <v>31</v>
      </c>
      <c r="AT354" s="502" t="s">
        <v>31</v>
      </c>
      <c r="AU354" s="502" t="s">
        <v>31</v>
      </c>
      <c r="AV354" s="502" t="s">
        <v>31</v>
      </c>
      <c r="AW354" s="502" t="s">
        <v>31</v>
      </c>
      <c r="AX354" s="502" t="s">
        <v>31</v>
      </c>
      <c r="AY354" s="502" t="s">
        <v>31</v>
      </c>
      <c r="AZ354" s="502" t="s">
        <v>31</v>
      </c>
      <c r="BA354" s="502" t="s">
        <v>31</v>
      </c>
      <c r="BB354" s="502" t="s">
        <v>31</v>
      </c>
      <c r="BC354" s="502" t="s">
        <v>31</v>
      </c>
      <c r="BD354" s="502" t="s">
        <v>31</v>
      </c>
      <c r="BE354" s="502" t="s">
        <v>31</v>
      </c>
      <c r="BF354" s="502" t="s">
        <v>31</v>
      </c>
      <c r="BG354" s="502" t="s">
        <v>31</v>
      </c>
    </row>
    <row r="355" spans="2:59" ht="16.5" customHeight="1" x14ac:dyDescent="0.25">
      <c r="B355" s="280"/>
      <c r="C355" s="288" t="s">
        <v>1410</v>
      </c>
      <c r="D355" s="232" t="s">
        <v>1417</v>
      </c>
      <c r="E355" s="233" t="str">
        <f t="shared" si="19"/>
        <v>Gasóleo (l)Maquinaria forestal</v>
      </c>
      <c r="F355" s="503">
        <v>2.645</v>
      </c>
      <c r="G355" s="503">
        <v>4.7E-2</v>
      </c>
      <c r="H355" s="503">
        <v>0.11600000000000001</v>
      </c>
      <c r="I355" s="503">
        <v>2.645</v>
      </c>
      <c r="J355" s="503">
        <v>4.2999999999999997E-2</v>
      </c>
      <c r="K355" s="503">
        <v>0.11600000000000001</v>
      </c>
      <c r="L355" s="503">
        <v>2.645</v>
      </c>
      <c r="M355" s="503">
        <v>3.9E-2</v>
      </c>
      <c r="N355" s="503">
        <v>0.11600000000000001</v>
      </c>
      <c r="O355" s="503">
        <v>2.645</v>
      </c>
      <c r="P355" s="503">
        <v>3.5999999999999997E-2</v>
      </c>
      <c r="Q355" s="503">
        <v>0.11600000000000001</v>
      </c>
      <c r="R355" s="503">
        <v>2.4940000000000002</v>
      </c>
      <c r="S355" s="503">
        <v>3.5000000000000003E-2</v>
      </c>
      <c r="T355" s="503">
        <v>0.11600000000000001</v>
      </c>
      <c r="U355" s="503">
        <v>2.4689999999999999</v>
      </c>
      <c r="V355" s="503">
        <v>3.3000000000000002E-2</v>
      </c>
      <c r="W355" s="503">
        <v>0.11600000000000001</v>
      </c>
      <c r="X355" s="503">
        <v>2.5419999999999998</v>
      </c>
      <c r="Y355" s="503">
        <v>0.03</v>
      </c>
      <c r="Z355" s="503">
        <v>0.11600000000000001</v>
      </c>
      <c r="AA355" s="503">
        <v>2.5419999999999998</v>
      </c>
      <c r="AB355" s="503">
        <v>2.7E-2</v>
      </c>
      <c r="AC355" s="503">
        <v>0.11600000000000001</v>
      </c>
      <c r="AD355" s="503">
        <v>2.5419999999999998</v>
      </c>
      <c r="AE355" s="503">
        <v>2.4E-2</v>
      </c>
      <c r="AF355" s="503">
        <v>0.11600000000000001</v>
      </c>
      <c r="AG355" s="503">
        <v>2.5369999999999999</v>
      </c>
      <c r="AH355" s="503">
        <v>2.1000000000000001E-2</v>
      </c>
      <c r="AI355" s="503">
        <v>0.11600000000000001</v>
      </c>
      <c r="AJ355" s="503">
        <v>2.52</v>
      </c>
      <c r="AK355" s="503">
        <v>1.7999999999999999E-2</v>
      </c>
      <c r="AL355" s="503">
        <v>0.11600000000000001</v>
      </c>
      <c r="AM355" s="503">
        <v>2.4940000000000002</v>
      </c>
      <c r="AN355" s="503">
        <v>1.6E-2</v>
      </c>
      <c r="AO355" s="503">
        <v>0.11600000000000001</v>
      </c>
      <c r="AP355" s="502" t="s">
        <v>31</v>
      </c>
      <c r="AQ355" s="502" t="s">
        <v>31</v>
      </c>
      <c r="AR355" s="502" t="s">
        <v>31</v>
      </c>
      <c r="AS355" s="502" t="s">
        <v>31</v>
      </c>
      <c r="AT355" s="502" t="s">
        <v>31</v>
      </c>
      <c r="AU355" s="502" t="s">
        <v>31</v>
      </c>
      <c r="AV355" s="502" t="s">
        <v>31</v>
      </c>
      <c r="AW355" s="502" t="s">
        <v>31</v>
      </c>
      <c r="AX355" s="502" t="s">
        <v>31</v>
      </c>
      <c r="AY355" s="502" t="s">
        <v>31</v>
      </c>
      <c r="AZ355" s="502" t="s">
        <v>31</v>
      </c>
      <c r="BA355" s="502" t="s">
        <v>31</v>
      </c>
      <c r="BB355" s="502" t="s">
        <v>31</v>
      </c>
      <c r="BC355" s="502" t="s">
        <v>31</v>
      </c>
      <c r="BD355" s="502" t="s">
        <v>31</v>
      </c>
      <c r="BE355" s="502" t="s">
        <v>31</v>
      </c>
      <c r="BF355" s="502" t="s">
        <v>31</v>
      </c>
      <c r="BG355" s="502" t="s">
        <v>31</v>
      </c>
    </row>
    <row r="356" spans="2:59" ht="16.5" customHeight="1" x14ac:dyDescent="0.25">
      <c r="B356" s="289"/>
      <c r="C356" s="288" t="s">
        <v>1410</v>
      </c>
      <c r="D356" s="232" t="s">
        <v>1619</v>
      </c>
      <c r="E356" s="233" t="str">
        <f t="shared" si="19"/>
        <v>Gasóleo (l)Maquinaria comercial, institucional e industrial</v>
      </c>
      <c r="F356" s="503">
        <v>2.645</v>
      </c>
      <c r="G356" s="503">
        <v>7.0999999999999994E-2</v>
      </c>
      <c r="H356" s="503">
        <v>0.114</v>
      </c>
      <c r="I356" s="503">
        <v>2.645</v>
      </c>
      <c r="J356" s="503">
        <v>6.2E-2</v>
      </c>
      <c r="K356" s="503">
        <v>0.114</v>
      </c>
      <c r="L356" s="503">
        <v>2.645</v>
      </c>
      <c r="M356" s="503">
        <v>5.5E-2</v>
      </c>
      <c r="N356" s="503">
        <v>0.114</v>
      </c>
      <c r="O356" s="503">
        <v>2.645</v>
      </c>
      <c r="P356" s="503">
        <v>5.0999999999999997E-2</v>
      </c>
      <c r="Q356" s="503">
        <v>0.114</v>
      </c>
      <c r="R356" s="503">
        <v>2.4940000000000002</v>
      </c>
      <c r="S356" s="503">
        <v>4.9000000000000002E-2</v>
      </c>
      <c r="T356" s="503">
        <v>0.114</v>
      </c>
      <c r="U356" s="503">
        <v>2.4689999999999999</v>
      </c>
      <c r="V356" s="503">
        <v>4.5999999999999999E-2</v>
      </c>
      <c r="W356" s="503">
        <v>0.114</v>
      </c>
      <c r="X356" s="503">
        <v>2.5419999999999998</v>
      </c>
      <c r="Y356" s="503">
        <v>4.2999999999999997E-2</v>
      </c>
      <c r="Z356" s="503">
        <v>0.114</v>
      </c>
      <c r="AA356" s="503">
        <v>2.5419999999999998</v>
      </c>
      <c r="AB356" s="503">
        <v>0.04</v>
      </c>
      <c r="AC356" s="503">
        <v>0.114</v>
      </c>
      <c r="AD356" s="503">
        <v>2.5419999999999998</v>
      </c>
      <c r="AE356" s="503">
        <v>3.6999999999999998E-2</v>
      </c>
      <c r="AF356" s="503">
        <v>0.114</v>
      </c>
      <c r="AG356" s="503">
        <v>2.5369999999999999</v>
      </c>
      <c r="AH356" s="503">
        <v>3.4000000000000002E-2</v>
      </c>
      <c r="AI356" s="503">
        <v>0.114</v>
      </c>
      <c r="AJ356" s="503">
        <v>2.52</v>
      </c>
      <c r="AK356" s="503">
        <v>3.1E-2</v>
      </c>
      <c r="AL356" s="503">
        <v>0.114</v>
      </c>
      <c r="AM356" s="503">
        <v>2.4940000000000002</v>
      </c>
      <c r="AN356" s="503">
        <v>2.8000000000000001E-2</v>
      </c>
      <c r="AO356" s="503">
        <v>0.114</v>
      </c>
      <c r="AP356" s="502" t="s">
        <v>31</v>
      </c>
      <c r="AQ356" s="502" t="s">
        <v>31</v>
      </c>
      <c r="AR356" s="502" t="s">
        <v>31</v>
      </c>
      <c r="AS356" s="502" t="s">
        <v>31</v>
      </c>
      <c r="AT356" s="502" t="s">
        <v>31</v>
      </c>
      <c r="AU356" s="502" t="s">
        <v>31</v>
      </c>
      <c r="AV356" s="502" t="s">
        <v>31</v>
      </c>
      <c r="AW356" s="502" t="s">
        <v>31</v>
      </c>
      <c r="AX356" s="502" t="s">
        <v>31</v>
      </c>
      <c r="AY356" s="502" t="s">
        <v>31</v>
      </c>
      <c r="AZ356" s="502" t="s">
        <v>31</v>
      </c>
      <c r="BA356" s="502" t="s">
        <v>31</v>
      </c>
      <c r="BB356" s="502" t="s">
        <v>31</v>
      </c>
      <c r="BC356" s="502" t="s">
        <v>31</v>
      </c>
      <c r="BD356" s="502" t="s">
        <v>31</v>
      </c>
      <c r="BE356" s="502" t="s">
        <v>31</v>
      </c>
      <c r="BF356" s="502" t="s">
        <v>31</v>
      </c>
      <c r="BG356" s="502" t="s">
        <v>31</v>
      </c>
    </row>
    <row r="357" spans="2:59" ht="16.5" customHeight="1" x14ac:dyDescent="0.25">
      <c r="B357" s="289">
        <v>7.0000000000000007E-2</v>
      </c>
      <c r="C357" s="288" t="s">
        <v>22</v>
      </c>
      <c r="D357" s="480" t="s">
        <v>1416</v>
      </c>
      <c r="E357" s="233" t="str">
        <f t="shared" si="19"/>
        <v>B7 (l)Maquinaria agrícola</v>
      </c>
      <c r="F357" s="502" t="s">
        <v>31</v>
      </c>
      <c r="G357" s="502" t="s">
        <v>31</v>
      </c>
      <c r="H357" s="502" t="s">
        <v>31</v>
      </c>
      <c r="I357" s="502" t="s">
        <v>31</v>
      </c>
      <c r="J357" s="502" t="s">
        <v>31</v>
      </c>
      <c r="K357" s="502" t="s">
        <v>31</v>
      </c>
      <c r="L357" s="502" t="s">
        <v>31</v>
      </c>
      <c r="M357" s="502" t="s">
        <v>31</v>
      </c>
      <c r="N357" s="502" t="s">
        <v>31</v>
      </c>
      <c r="O357" s="502" t="s">
        <v>31</v>
      </c>
      <c r="P357" s="502" t="s">
        <v>31</v>
      </c>
      <c r="Q357" s="502" t="s">
        <v>31</v>
      </c>
      <c r="R357" s="502" t="s">
        <v>31</v>
      </c>
      <c r="S357" s="502" t="s">
        <v>31</v>
      </c>
      <c r="T357" s="502" t="s">
        <v>31</v>
      </c>
      <c r="U357" s="502" t="s">
        <v>31</v>
      </c>
      <c r="V357" s="502" t="s">
        <v>31</v>
      </c>
      <c r="W357" s="502" t="s">
        <v>31</v>
      </c>
      <c r="X357" s="502" t="s">
        <v>31</v>
      </c>
      <c r="Y357" s="502" t="s">
        <v>31</v>
      </c>
      <c r="Z357" s="502" t="s">
        <v>31</v>
      </c>
      <c r="AA357" s="502" t="s">
        <v>31</v>
      </c>
      <c r="AB357" s="502" t="s">
        <v>31</v>
      </c>
      <c r="AC357" s="502" t="s">
        <v>31</v>
      </c>
      <c r="AD357" s="502" t="s">
        <v>31</v>
      </c>
      <c r="AE357" s="502" t="s">
        <v>31</v>
      </c>
      <c r="AF357" s="502" t="s">
        <v>31</v>
      </c>
      <c r="AG357" s="502" t="s">
        <v>31</v>
      </c>
      <c r="AH357" s="502" t="s">
        <v>31</v>
      </c>
      <c r="AI357" s="502" t="s">
        <v>31</v>
      </c>
      <c r="AJ357" s="502" t="s">
        <v>31</v>
      </c>
      <c r="AK357" s="502" t="s">
        <v>31</v>
      </c>
      <c r="AL357" s="502" t="s">
        <v>31</v>
      </c>
      <c r="AM357" s="502" t="s">
        <v>31</v>
      </c>
      <c r="AN357" s="502" t="s">
        <v>31</v>
      </c>
      <c r="AO357" s="502" t="s">
        <v>31</v>
      </c>
      <c r="AP357" s="503">
        <v>2.4689999999999999</v>
      </c>
      <c r="AQ357" s="503">
        <v>3.2000000000000001E-2</v>
      </c>
      <c r="AR357" s="503">
        <v>0.11600000000000001</v>
      </c>
      <c r="AS357" s="503">
        <v>2.4689999999999999</v>
      </c>
      <c r="AT357" s="503">
        <v>2.7E-2</v>
      </c>
      <c r="AU357" s="503">
        <v>0.11600000000000001</v>
      </c>
      <c r="AV357" s="503">
        <v>2.468</v>
      </c>
      <c r="AW357" s="503">
        <v>2.5000000000000001E-2</v>
      </c>
      <c r="AX357" s="503">
        <v>0.11600000000000001</v>
      </c>
      <c r="AY357" s="503">
        <v>2.468</v>
      </c>
      <c r="AZ357" s="503">
        <v>2.5000000000000001E-2</v>
      </c>
      <c r="BA357" s="496">
        <v>0.11600000000000001</v>
      </c>
      <c r="BB357" s="503">
        <v>2.4689999999999999</v>
      </c>
      <c r="BC357" s="503">
        <v>2.4E-2</v>
      </c>
      <c r="BD357" s="496">
        <v>0.11600000000000001</v>
      </c>
      <c r="BE357" s="496">
        <v>2.4689999999999999</v>
      </c>
      <c r="BF357" s="496">
        <v>2.4E-2</v>
      </c>
      <c r="BG357" s="496">
        <v>0.11600000000000001</v>
      </c>
    </row>
    <row r="358" spans="2:59" ht="16.5" customHeight="1" x14ac:dyDescent="0.25">
      <c r="B358" s="289">
        <v>7.0000000000000007E-2</v>
      </c>
      <c r="C358" s="288" t="s">
        <v>22</v>
      </c>
      <c r="D358" s="481" t="s">
        <v>1417</v>
      </c>
      <c r="E358" s="233" t="str">
        <f t="shared" si="19"/>
        <v>B7 (l)Maquinaria forestal</v>
      </c>
      <c r="F358" s="502" t="s">
        <v>31</v>
      </c>
      <c r="G358" s="502" t="s">
        <v>31</v>
      </c>
      <c r="H358" s="502" t="s">
        <v>31</v>
      </c>
      <c r="I358" s="502" t="s">
        <v>31</v>
      </c>
      <c r="J358" s="502" t="s">
        <v>31</v>
      </c>
      <c r="K358" s="502" t="s">
        <v>31</v>
      </c>
      <c r="L358" s="502" t="s">
        <v>31</v>
      </c>
      <c r="M358" s="502" t="s">
        <v>31</v>
      </c>
      <c r="N358" s="502" t="s">
        <v>31</v>
      </c>
      <c r="O358" s="502" t="s">
        <v>31</v>
      </c>
      <c r="P358" s="502" t="s">
        <v>31</v>
      </c>
      <c r="Q358" s="502" t="s">
        <v>31</v>
      </c>
      <c r="R358" s="502" t="s">
        <v>31</v>
      </c>
      <c r="S358" s="502" t="s">
        <v>31</v>
      </c>
      <c r="T358" s="502" t="s">
        <v>31</v>
      </c>
      <c r="U358" s="502" t="s">
        <v>31</v>
      </c>
      <c r="V358" s="502" t="s">
        <v>31</v>
      </c>
      <c r="W358" s="502" t="s">
        <v>31</v>
      </c>
      <c r="X358" s="502" t="s">
        <v>31</v>
      </c>
      <c r="Y358" s="502" t="s">
        <v>31</v>
      </c>
      <c r="Z358" s="502" t="s">
        <v>31</v>
      </c>
      <c r="AA358" s="502" t="s">
        <v>31</v>
      </c>
      <c r="AB358" s="502" t="s">
        <v>31</v>
      </c>
      <c r="AC358" s="502" t="s">
        <v>31</v>
      </c>
      <c r="AD358" s="502" t="s">
        <v>31</v>
      </c>
      <c r="AE358" s="502" t="s">
        <v>31</v>
      </c>
      <c r="AF358" s="502" t="s">
        <v>31</v>
      </c>
      <c r="AG358" s="502" t="s">
        <v>31</v>
      </c>
      <c r="AH358" s="502" t="s">
        <v>31</v>
      </c>
      <c r="AI358" s="502" t="s">
        <v>31</v>
      </c>
      <c r="AJ358" s="502" t="s">
        <v>31</v>
      </c>
      <c r="AK358" s="502" t="s">
        <v>31</v>
      </c>
      <c r="AL358" s="502" t="s">
        <v>31</v>
      </c>
      <c r="AM358" s="502" t="s">
        <v>31</v>
      </c>
      <c r="AN358" s="502" t="s">
        <v>31</v>
      </c>
      <c r="AO358" s="502" t="s">
        <v>31</v>
      </c>
      <c r="AP358" s="503">
        <v>2.4689999999999999</v>
      </c>
      <c r="AQ358" s="503">
        <v>1.4999999999999999E-2</v>
      </c>
      <c r="AR358" s="503">
        <v>0.11600000000000001</v>
      </c>
      <c r="AS358" s="503">
        <v>2.4689999999999999</v>
      </c>
      <c r="AT358" s="503">
        <v>1.4E-2</v>
      </c>
      <c r="AU358" s="503">
        <v>0.11600000000000001</v>
      </c>
      <c r="AV358" s="503">
        <v>2.468</v>
      </c>
      <c r="AW358" s="503">
        <v>1.2999999999999999E-2</v>
      </c>
      <c r="AX358" s="503">
        <v>0.11600000000000001</v>
      </c>
      <c r="AY358" s="503">
        <v>2.468</v>
      </c>
      <c r="AZ358" s="503">
        <v>1.2999999999999999E-2</v>
      </c>
      <c r="BA358" s="496">
        <v>0.11600000000000001</v>
      </c>
      <c r="BB358" s="503">
        <v>2.4689999999999999</v>
      </c>
      <c r="BC358" s="503">
        <v>1.2999999999999999E-2</v>
      </c>
      <c r="BD358" s="496">
        <v>0.11600000000000001</v>
      </c>
      <c r="BE358" s="496">
        <v>2.4689999999999999</v>
      </c>
      <c r="BF358" s="496">
        <v>1.2999999999999999E-2</v>
      </c>
      <c r="BG358" s="496">
        <v>0.11600000000000001</v>
      </c>
    </row>
    <row r="359" spans="2:59" ht="16.5" customHeight="1" x14ac:dyDescent="0.25">
      <c r="B359" s="289">
        <v>7.0000000000000007E-2</v>
      </c>
      <c r="C359" s="288" t="s">
        <v>22</v>
      </c>
      <c r="D359" s="481" t="s">
        <v>1619</v>
      </c>
      <c r="E359" s="233" t="str">
        <f t="shared" si="19"/>
        <v>B7 (l)Maquinaria comercial, institucional e industrial</v>
      </c>
      <c r="F359" s="502" t="s">
        <v>31</v>
      </c>
      <c r="G359" s="502" t="s">
        <v>31</v>
      </c>
      <c r="H359" s="502" t="s">
        <v>31</v>
      </c>
      <c r="I359" s="502" t="s">
        <v>31</v>
      </c>
      <c r="J359" s="502" t="s">
        <v>31</v>
      </c>
      <c r="K359" s="502" t="s">
        <v>31</v>
      </c>
      <c r="L359" s="502" t="s">
        <v>31</v>
      </c>
      <c r="M359" s="502" t="s">
        <v>31</v>
      </c>
      <c r="N359" s="502" t="s">
        <v>31</v>
      </c>
      <c r="O359" s="502" t="s">
        <v>31</v>
      </c>
      <c r="P359" s="502" t="s">
        <v>31</v>
      </c>
      <c r="Q359" s="502" t="s">
        <v>31</v>
      </c>
      <c r="R359" s="502" t="s">
        <v>31</v>
      </c>
      <c r="S359" s="502" t="s">
        <v>31</v>
      </c>
      <c r="T359" s="502" t="s">
        <v>31</v>
      </c>
      <c r="U359" s="502" t="s">
        <v>31</v>
      </c>
      <c r="V359" s="502" t="s">
        <v>31</v>
      </c>
      <c r="W359" s="502" t="s">
        <v>31</v>
      </c>
      <c r="X359" s="502" t="s">
        <v>31</v>
      </c>
      <c r="Y359" s="502" t="s">
        <v>31</v>
      </c>
      <c r="Z359" s="502" t="s">
        <v>31</v>
      </c>
      <c r="AA359" s="502" t="s">
        <v>31</v>
      </c>
      <c r="AB359" s="502" t="s">
        <v>31</v>
      </c>
      <c r="AC359" s="502" t="s">
        <v>31</v>
      </c>
      <c r="AD359" s="502" t="s">
        <v>31</v>
      </c>
      <c r="AE359" s="502" t="s">
        <v>31</v>
      </c>
      <c r="AF359" s="502" t="s">
        <v>31</v>
      </c>
      <c r="AG359" s="502" t="s">
        <v>31</v>
      </c>
      <c r="AH359" s="502" t="s">
        <v>31</v>
      </c>
      <c r="AI359" s="502" t="s">
        <v>31</v>
      </c>
      <c r="AJ359" s="502" t="s">
        <v>31</v>
      </c>
      <c r="AK359" s="502" t="s">
        <v>31</v>
      </c>
      <c r="AL359" s="502" t="s">
        <v>31</v>
      </c>
      <c r="AM359" s="502" t="s">
        <v>31</v>
      </c>
      <c r="AN359" s="502" t="s">
        <v>31</v>
      </c>
      <c r="AO359" s="502" t="s">
        <v>31</v>
      </c>
      <c r="AP359" s="503">
        <v>2.4689999999999999</v>
      </c>
      <c r="AQ359" s="503">
        <v>2.5999999999999999E-2</v>
      </c>
      <c r="AR359" s="503">
        <v>0.114</v>
      </c>
      <c r="AS359" s="503">
        <v>2.4689999999999999</v>
      </c>
      <c r="AT359" s="503">
        <v>2.4E-2</v>
      </c>
      <c r="AU359" s="503">
        <v>0.114</v>
      </c>
      <c r="AV359" s="503">
        <v>2.468</v>
      </c>
      <c r="AW359" s="503">
        <v>2.1999999999999999E-2</v>
      </c>
      <c r="AX359" s="503">
        <v>0.114</v>
      </c>
      <c r="AY359" s="503">
        <v>2.468</v>
      </c>
      <c r="AZ359" s="503">
        <v>2.1999999999999999E-2</v>
      </c>
      <c r="BA359" s="496">
        <v>0.114</v>
      </c>
      <c r="BB359" s="503">
        <v>2.4689999999999999</v>
      </c>
      <c r="BC359" s="503">
        <v>2.1999999999999999E-2</v>
      </c>
      <c r="BD359" s="496">
        <v>0.114</v>
      </c>
      <c r="BE359" s="496">
        <v>2.4689999999999999</v>
      </c>
      <c r="BF359" s="496">
        <v>2.1999999999999999E-2</v>
      </c>
      <c r="BG359" s="496">
        <v>0.114</v>
      </c>
    </row>
    <row r="360" spans="2:59" ht="16.5" customHeight="1" x14ac:dyDescent="0.25">
      <c r="B360" s="289">
        <v>0.1</v>
      </c>
      <c r="C360" s="288" t="s">
        <v>24</v>
      </c>
      <c r="D360" s="232" t="s">
        <v>1416</v>
      </c>
      <c r="E360" s="233" t="str">
        <f t="shared" si="19"/>
        <v>B10 (l)Maquinaria agrícola</v>
      </c>
      <c r="F360" s="502" t="s">
        <v>31</v>
      </c>
      <c r="G360" s="502" t="s">
        <v>31</v>
      </c>
      <c r="H360" s="502" t="s">
        <v>31</v>
      </c>
      <c r="I360" s="502" t="s">
        <v>31</v>
      </c>
      <c r="J360" s="502" t="s">
        <v>31</v>
      </c>
      <c r="K360" s="502" t="s">
        <v>31</v>
      </c>
      <c r="L360" s="502" t="s">
        <v>31</v>
      </c>
      <c r="M360" s="502" t="s">
        <v>31</v>
      </c>
      <c r="N360" s="502" t="s">
        <v>31</v>
      </c>
      <c r="O360" s="502" t="s">
        <v>31</v>
      </c>
      <c r="P360" s="502" t="s">
        <v>31</v>
      </c>
      <c r="Q360" s="502" t="s">
        <v>31</v>
      </c>
      <c r="R360" s="502" t="s">
        <v>31</v>
      </c>
      <c r="S360" s="502" t="s">
        <v>31</v>
      </c>
      <c r="T360" s="502" t="s">
        <v>31</v>
      </c>
      <c r="U360" s="502" t="s">
        <v>31</v>
      </c>
      <c r="V360" s="502" t="s">
        <v>31</v>
      </c>
      <c r="W360" s="502" t="s">
        <v>31</v>
      </c>
      <c r="X360" s="502" t="s">
        <v>31</v>
      </c>
      <c r="Y360" s="502" t="s">
        <v>31</v>
      </c>
      <c r="Z360" s="502" t="s">
        <v>31</v>
      </c>
      <c r="AA360" s="502" t="s">
        <v>31</v>
      </c>
      <c r="AB360" s="502" t="s">
        <v>31</v>
      </c>
      <c r="AC360" s="502" t="s">
        <v>31</v>
      </c>
      <c r="AD360" s="502" t="s">
        <v>31</v>
      </c>
      <c r="AE360" s="502" t="s">
        <v>31</v>
      </c>
      <c r="AF360" s="502" t="s">
        <v>31</v>
      </c>
      <c r="AG360" s="502" t="s">
        <v>31</v>
      </c>
      <c r="AH360" s="502" t="s">
        <v>31</v>
      </c>
      <c r="AI360" s="502" t="s">
        <v>31</v>
      </c>
      <c r="AJ360" s="502" t="s">
        <v>31</v>
      </c>
      <c r="AK360" s="502" t="s">
        <v>31</v>
      </c>
      <c r="AL360" s="502" t="s">
        <v>31</v>
      </c>
      <c r="AM360" s="502" t="s">
        <v>31</v>
      </c>
      <c r="AN360" s="502" t="s">
        <v>31</v>
      </c>
      <c r="AO360" s="502" t="s">
        <v>31</v>
      </c>
      <c r="AP360" s="503">
        <v>2.3940000000000001</v>
      </c>
      <c r="AQ360" s="503">
        <v>3.2000000000000001E-2</v>
      </c>
      <c r="AR360" s="503">
        <v>0.11600000000000001</v>
      </c>
      <c r="AS360" s="503">
        <v>2.3940000000000001</v>
      </c>
      <c r="AT360" s="503">
        <v>2.7E-2</v>
      </c>
      <c r="AU360" s="503">
        <v>0.11600000000000001</v>
      </c>
      <c r="AV360" s="503">
        <v>2.3919999999999999</v>
      </c>
      <c r="AW360" s="503">
        <v>2.5000000000000001E-2</v>
      </c>
      <c r="AX360" s="503">
        <v>0.11600000000000001</v>
      </c>
      <c r="AY360" s="503">
        <v>2.3919999999999999</v>
      </c>
      <c r="AZ360" s="503">
        <v>2.5000000000000001E-2</v>
      </c>
      <c r="BA360" s="496">
        <v>0.11600000000000001</v>
      </c>
      <c r="BB360" s="503">
        <v>2.3940000000000001</v>
      </c>
      <c r="BC360" s="503">
        <v>2.4E-2</v>
      </c>
      <c r="BD360" s="496">
        <v>0.11600000000000001</v>
      </c>
      <c r="BE360" s="496">
        <v>2.3940000000000001</v>
      </c>
      <c r="BF360" s="496">
        <v>2.4E-2</v>
      </c>
      <c r="BG360" s="496">
        <v>0.11600000000000001</v>
      </c>
    </row>
    <row r="361" spans="2:59" ht="16.5" customHeight="1" x14ac:dyDescent="0.25">
      <c r="B361" s="289">
        <v>0.1</v>
      </c>
      <c r="C361" s="288" t="s">
        <v>24</v>
      </c>
      <c r="D361" s="232" t="s">
        <v>1417</v>
      </c>
      <c r="E361" s="233" t="str">
        <f t="shared" si="19"/>
        <v>B10 (l)Maquinaria forestal</v>
      </c>
      <c r="F361" s="502" t="s">
        <v>31</v>
      </c>
      <c r="G361" s="502" t="s">
        <v>31</v>
      </c>
      <c r="H361" s="502" t="s">
        <v>31</v>
      </c>
      <c r="I361" s="502" t="s">
        <v>31</v>
      </c>
      <c r="J361" s="502" t="s">
        <v>31</v>
      </c>
      <c r="K361" s="502" t="s">
        <v>31</v>
      </c>
      <c r="L361" s="502" t="s">
        <v>31</v>
      </c>
      <c r="M361" s="502" t="s">
        <v>31</v>
      </c>
      <c r="N361" s="502" t="s">
        <v>31</v>
      </c>
      <c r="O361" s="502" t="s">
        <v>31</v>
      </c>
      <c r="P361" s="502" t="s">
        <v>31</v>
      </c>
      <c r="Q361" s="502" t="s">
        <v>31</v>
      </c>
      <c r="R361" s="502" t="s">
        <v>31</v>
      </c>
      <c r="S361" s="502" t="s">
        <v>31</v>
      </c>
      <c r="T361" s="502" t="s">
        <v>31</v>
      </c>
      <c r="U361" s="502" t="s">
        <v>31</v>
      </c>
      <c r="V361" s="502" t="s">
        <v>31</v>
      </c>
      <c r="W361" s="502" t="s">
        <v>31</v>
      </c>
      <c r="X361" s="502" t="s">
        <v>31</v>
      </c>
      <c r="Y361" s="502" t="s">
        <v>31</v>
      </c>
      <c r="Z361" s="502" t="s">
        <v>31</v>
      </c>
      <c r="AA361" s="502" t="s">
        <v>31</v>
      </c>
      <c r="AB361" s="502" t="s">
        <v>31</v>
      </c>
      <c r="AC361" s="502" t="s">
        <v>31</v>
      </c>
      <c r="AD361" s="502" t="s">
        <v>31</v>
      </c>
      <c r="AE361" s="502" t="s">
        <v>31</v>
      </c>
      <c r="AF361" s="502" t="s">
        <v>31</v>
      </c>
      <c r="AG361" s="502" t="s">
        <v>31</v>
      </c>
      <c r="AH361" s="502" t="s">
        <v>31</v>
      </c>
      <c r="AI361" s="502" t="s">
        <v>31</v>
      </c>
      <c r="AJ361" s="502" t="s">
        <v>31</v>
      </c>
      <c r="AK361" s="502" t="s">
        <v>31</v>
      </c>
      <c r="AL361" s="502" t="s">
        <v>31</v>
      </c>
      <c r="AM361" s="502" t="s">
        <v>31</v>
      </c>
      <c r="AN361" s="502" t="s">
        <v>31</v>
      </c>
      <c r="AO361" s="502" t="s">
        <v>31</v>
      </c>
      <c r="AP361" s="503">
        <v>2.3940000000000001</v>
      </c>
      <c r="AQ361" s="503">
        <v>1.4999999999999999E-2</v>
      </c>
      <c r="AR361" s="503">
        <v>0.11600000000000001</v>
      </c>
      <c r="AS361" s="503">
        <v>2.3940000000000001</v>
      </c>
      <c r="AT361" s="503">
        <v>1.4E-2</v>
      </c>
      <c r="AU361" s="503">
        <v>0.11600000000000001</v>
      </c>
      <c r="AV361" s="503">
        <v>2.3919999999999999</v>
      </c>
      <c r="AW361" s="503">
        <v>1.2999999999999999E-2</v>
      </c>
      <c r="AX361" s="503">
        <v>0.11600000000000001</v>
      </c>
      <c r="AY361" s="503">
        <v>2.3919999999999999</v>
      </c>
      <c r="AZ361" s="503">
        <v>1.2999999999999999E-2</v>
      </c>
      <c r="BA361" s="496">
        <v>0.11600000000000001</v>
      </c>
      <c r="BB361" s="503">
        <v>2.3940000000000001</v>
      </c>
      <c r="BC361" s="503">
        <v>1.2999999999999999E-2</v>
      </c>
      <c r="BD361" s="496">
        <v>0.11600000000000001</v>
      </c>
      <c r="BE361" s="496">
        <v>2.3940000000000001</v>
      </c>
      <c r="BF361" s="496">
        <v>1.2999999999999999E-2</v>
      </c>
      <c r="BG361" s="496">
        <v>0.11600000000000001</v>
      </c>
    </row>
    <row r="362" spans="2:59" ht="16.5" customHeight="1" x14ac:dyDescent="0.25">
      <c r="B362" s="289">
        <v>0.1</v>
      </c>
      <c r="C362" s="288" t="s">
        <v>24</v>
      </c>
      <c r="D362" s="232" t="s">
        <v>1619</v>
      </c>
      <c r="E362" s="233" t="str">
        <f t="shared" si="19"/>
        <v>B10 (l)Maquinaria comercial, institucional e industrial</v>
      </c>
      <c r="F362" s="502" t="s">
        <v>31</v>
      </c>
      <c r="G362" s="502" t="s">
        <v>31</v>
      </c>
      <c r="H362" s="502" t="s">
        <v>31</v>
      </c>
      <c r="I362" s="502" t="s">
        <v>31</v>
      </c>
      <c r="J362" s="502" t="s">
        <v>31</v>
      </c>
      <c r="K362" s="502" t="s">
        <v>31</v>
      </c>
      <c r="L362" s="502" t="s">
        <v>31</v>
      </c>
      <c r="M362" s="502" t="s">
        <v>31</v>
      </c>
      <c r="N362" s="502" t="s">
        <v>31</v>
      </c>
      <c r="O362" s="502" t="s">
        <v>31</v>
      </c>
      <c r="P362" s="502" t="s">
        <v>31</v>
      </c>
      <c r="Q362" s="502" t="s">
        <v>31</v>
      </c>
      <c r="R362" s="502" t="s">
        <v>31</v>
      </c>
      <c r="S362" s="502" t="s">
        <v>31</v>
      </c>
      <c r="T362" s="502" t="s">
        <v>31</v>
      </c>
      <c r="U362" s="502" t="s">
        <v>31</v>
      </c>
      <c r="V362" s="502" t="s">
        <v>31</v>
      </c>
      <c r="W362" s="502" t="s">
        <v>31</v>
      </c>
      <c r="X362" s="502" t="s">
        <v>31</v>
      </c>
      <c r="Y362" s="502" t="s">
        <v>31</v>
      </c>
      <c r="Z362" s="502" t="s">
        <v>31</v>
      </c>
      <c r="AA362" s="502" t="s">
        <v>31</v>
      </c>
      <c r="AB362" s="502" t="s">
        <v>31</v>
      </c>
      <c r="AC362" s="502" t="s">
        <v>31</v>
      </c>
      <c r="AD362" s="502" t="s">
        <v>31</v>
      </c>
      <c r="AE362" s="502" t="s">
        <v>31</v>
      </c>
      <c r="AF362" s="502" t="s">
        <v>31</v>
      </c>
      <c r="AG362" s="502" t="s">
        <v>31</v>
      </c>
      <c r="AH362" s="502" t="s">
        <v>31</v>
      </c>
      <c r="AI362" s="502" t="s">
        <v>31</v>
      </c>
      <c r="AJ362" s="502" t="s">
        <v>31</v>
      </c>
      <c r="AK362" s="502" t="s">
        <v>31</v>
      </c>
      <c r="AL362" s="502" t="s">
        <v>31</v>
      </c>
      <c r="AM362" s="502" t="s">
        <v>31</v>
      </c>
      <c r="AN362" s="502" t="s">
        <v>31</v>
      </c>
      <c r="AO362" s="502" t="s">
        <v>31</v>
      </c>
      <c r="AP362" s="503">
        <v>2.3940000000000001</v>
      </c>
      <c r="AQ362" s="503">
        <v>2.5999999999999999E-2</v>
      </c>
      <c r="AR362" s="503">
        <v>0.114</v>
      </c>
      <c r="AS362" s="503">
        <v>2.3940000000000001</v>
      </c>
      <c r="AT362" s="503">
        <v>2.4E-2</v>
      </c>
      <c r="AU362" s="503">
        <v>0.114</v>
      </c>
      <c r="AV362" s="503">
        <v>2.3919999999999999</v>
      </c>
      <c r="AW362" s="503">
        <v>2.1999999999999999E-2</v>
      </c>
      <c r="AX362" s="503">
        <v>0.114</v>
      </c>
      <c r="AY362" s="503">
        <v>2.3919999999999999</v>
      </c>
      <c r="AZ362" s="503">
        <v>2.1999999999999999E-2</v>
      </c>
      <c r="BA362" s="496">
        <v>0.114</v>
      </c>
      <c r="BB362" s="503">
        <v>2.3940000000000001</v>
      </c>
      <c r="BC362" s="503">
        <v>2.1999999999999999E-2</v>
      </c>
      <c r="BD362" s="496">
        <v>0.114</v>
      </c>
      <c r="BE362" s="496">
        <v>2.3940000000000001</v>
      </c>
      <c r="BF362" s="496">
        <v>2.1999999999999999E-2</v>
      </c>
      <c r="BG362" s="496">
        <v>0.114</v>
      </c>
    </row>
    <row r="363" spans="2:59" ht="16.5" customHeight="1" x14ac:dyDescent="0.25">
      <c r="B363" s="289">
        <v>0.2</v>
      </c>
      <c r="C363" s="288" t="s">
        <v>25</v>
      </c>
      <c r="D363" s="232" t="s">
        <v>1416</v>
      </c>
      <c r="E363" s="233" t="str">
        <f t="shared" si="19"/>
        <v>B20 (l)Maquinaria agrícola</v>
      </c>
      <c r="F363" s="502" t="s">
        <v>31</v>
      </c>
      <c r="G363" s="502" t="s">
        <v>31</v>
      </c>
      <c r="H363" s="502" t="s">
        <v>31</v>
      </c>
      <c r="I363" s="502" t="s">
        <v>31</v>
      </c>
      <c r="J363" s="502" t="s">
        <v>31</v>
      </c>
      <c r="K363" s="502" t="s">
        <v>31</v>
      </c>
      <c r="L363" s="502" t="s">
        <v>31</v>
      </c>
      <c r="M363" s="502" t="s">
        <v>31</v>
      </c>
      <c r="N363" s="502" t="s">
        <v>31</v>
      </c>
      <c r="O363" s="502" t="s">
        <v>31</v>
      </c>
      <c r="P363" s="502" t="s">
        <v>31</v>
      </c>
      <c r="Q363" s="502" t="s">
        <v>31</v>
      </c>
      <c r="R363" s="502" t="s">
        <v>31</v>
      </c>
      <c r="S363" s="502" t="s">
        <v>31</v>
      </c>
      <c r="T363" s="502" t="s">
        <v>31</v>
      </c>
      <c r="U363" s="502" t="s">
        <v>31</v>
      </c>
      <c r="V363" s="502" t="s">
        <v>31</v>
      </c>
      <c r="W363" s="502" t="s">
        <v>31</v>
      </c>
      <c r="X363" s="502" t="s">
        <v>31</v>
      </c>
      <c r="Y363" s="502" t="s">
        <v>31</v>
      </c>
      <c r="Z363" s="502" t="s">
        <v>31</v>
      </c>
      <c r="AA363" s="502" t="s">
        <v>31</v>
      </c>
      <c r="AB363" s="502" t="s">
        <v>31</v>
      </c>
      <c r="AC363" s="502" t="s">
        <v>31</v>
      </c>
      <c r="AD363" s="502" t="s">
        <v>31</v>
      </c>
      <c r="AE363" s="502" t="s">
        <v>31</v>
      </c>
      <c r="AF363" s="502" t="s">
        <v>31</v>
      </c>
      <c r="AG363" s="502" t="s">
        <v>31</v>
      </c>
      <c r="AH363" s="502" t="s">
        <v>31</v>
      </c>
      <c r="AI363" s="502" t="s">
        <v>31</v>
      </c>
      <c r="AJ363" s="502" t="s">
        <v>31</v>
      </c>
      <c r="AK363" s="502" t="s">
        <v>31</v>
      </c>
      <c r="AL363" s="502" t="s">
        <v>31</v>
      </c>
      <c r="AM363" s="502" t="s">
        <v>31</v>
      </c>
      <c r="AN363" s="502" t="s">
        <v>31</v>
      </c>
      <c r="AO363" s="502" t="s">
        <v>31</v>
      </c>
      <c r="AP363" s="503">
        <v>2.1429999999999998</v>
      </c>
      <c r="AQ363" s="503">
        <v>3.2000000000000001E-2</v>
      </c>
      <c r="AR363" s="503">
        <v>0.11600000000000001</v>
      </c>
      <c r="AS363" s="503">
        <v>2.1429999999999998</v>
      </c>
      <c r="AT363" s="503">
        <v>2.7E-2</v>
      </c>
      <c r="AU363" s="503">
        <v>0.11600000000000001</v>
      </c>
      <c r="AV363" s="503">
        <v>2.14</v>
      </c>
      <c r="AW363" s="503">
        <v>2.5000000000000001E-2</v>
      </c>
      <c r="AX363" s="503">
        <v>0.11600000000000001</v>
      </c>
      <c r="AY363" s="503">
        <v>2.1389999999999998</v>
      </c>
      <c r="AZ363" s="503">
        <v>2.5000000000000001E-2</v>
      </c>
      <c r="BA363" s="496">
        <v>0.11600000000000001</v>
      </c>
      <c r="BB363" s="503">
        <v>2.1429999999999998</v>
      </c>
      <c r="BC363" s="503">
        <v>2.4E-2</v>
      </c>
      <c r="BD363" s="496">
        <v>0.11600000000000001</v>
      </c>
      <c r="BE363" s="496">
        <v>2.1429999999999998</v>
      </c>
      <c r="BF363" s="496">
        <v>2.4E-2</v>
      </c>
      <c r="BG363" s="496">
        <v>0.11600000000000001</v>
      </c>
    </row>
    <row r="364" spans="2:59" ht="16.5" customHeight="1" x14ac:dyDescent="0.25">
      <c r="B364" s="289">
        <v>0.2</v>
      </c>
      <c r="C364" s="288" t="s">
        <v>25</v>
      </c>
      <c r="D364" s="232" t="s">
        <v>1417</v>
      </c>
      <c r="E364" s="233" t="str">
        <f t="shared" si="19"/>
        <v>B20 (l)Maquinaria forestal</v>
      </c>
      <c r="F364" s="502" t="s">
        <v>31</v>
      </c>
      <c r="G364" s="502" t="s">
        <v>31</v>
      </c>
      <c r="H364" s="502" t="s">
        <v>31</v>
      </c>
      <c r="I364" s="502" t="s">
        <v>31</v>
      </c>
      <c r="J364" s="502" t="s">
        <v>31</v>
      </c>
      <c r="K364" s="502" t="s">
        <v>31</v>
      </c>
      <c r="L364" s="502" t="s">
        <v>31</v>
      </c>
      <c r="M364" s="502" t="s">
        <v>31</v>
      </c>
      <c r="N364" s="502" t="s">
        <v>31</v>
      </c>
      <c r="O364" s="502" t="s">
        <v>31</v>
      </c>
      <c r="P364" s="502" t="s">
        <v>31</v>
      </c>
      <c r="Q364" s="502" t="s">
        <v>31</v>
      </c>
      <c r="R364" s="502" t="s">
        <v>31</v>
      </c>
      <c r="S364" s="502" t="s">
        <v>31</v>
      </c>
      <c r="T364" s="502" t="s">
        <v>31</v>
      </c>
      <c r="U364" s="502" t="s">
        <v>31</v>
      </c>
      <c r="V364" s="502" t="s">
        <v>31</v>
      </c>
      <c r="W364" s="502" t="s">
        <v>31</v>
      </c>
      <c r="X364" s="502" t="s">
        <v>31</v>
      </c>
      <c r="Y364" s="502" t="s">
        <v>31</v>
      </c>
      <c r="Z364" s="502" t="s">
        <v>31</v>
      </c>
      <c r="AA364" s="502" t="s">
        <v>31</v>
      </c>
      <c r="AB364" s="502" t="s">
        <v>31</v>
      </c>
      <c r="AC364" s="502" t="s">
        <v>31</v>
      </c>
      <c r="AD364" s="502" t="s">
        <v>31</v>
      </c>
      <c r="AE364" s="502" t="s">
        <v>31</v>
      </c>
      <c r="AF364" s="502" t="s">
        <v>31</v>
      </c>
      <c r="AG364" s="502" t="s">
        <v>31</v>
      </c>
      <c r="AH364" s="502" t="s">
        <v>31</v>
      </c>
      <c r="AI364" s="502" t="s">
        <v>31</v>
      </c>
      <c r="AJ364" s="502" t="s">
        <v>31</v>
      </c>
      <c r="AK364" s="502" t="s">
        <v>31</v>
      </c>
      <c r="AL364" s="502" t="s">
        <v>31</v>
      </c>
      <c r="AM364" s="502" t="s">
        <v>31</v>
      </c>
      <c r="AN364" s="502" t="s">
        <v>31</v>
      </c>
      <c r="AO364" s="502" t="s">
        <v>31</v>
      </c>
      <c r="AP364" s="503">
        <v>2.1429999999999998</v>
      </c>
      <c r="AQ364" s="503">
        <v>1.4999999999999999E-2</v>
      </c>
      <c r="AR364" s="503">
        <v>0.11600000000000001</v>
      </c>
      <c r="AS364" s="503">
        <v>2.1429999999999998</v>
      </c>
      <c r="AT364" s="503">
        <v>1.4E-2</v>
      </c>
      <c r="AU364" s="503">
        <v>0.11600000000000001</v>
      </c>
      <c r="AV364" s="503">
        <v>2.14</v>
      </c>
      <c r="AW364" s="503">
        <v>1.2999999999999999E-2</v>
      </c>
      <c r="AX364" s="503">
        <v>0.11600000000000001</v>
      </c>
      <c r="AY364" s="503">
        <v>2.1389999999999998</v>
      </c>
      <c r="AZ364" s="503">
        <v>1.2999999999999999E-2</v>
      </c>
      <c r="BA364" s="496">
        <v>0.11600000000000001</v>
      </c>
      <c r="BB364" s="503">
        <v>2.1429999999999998</v>
      </c>
      <c r="BC364" s="503">
        <v>1.2999999999999999E-2</v>
      </c>
      <c r="BD364" s="496">
        <v>0.11600000000000001</v>
      </c>
      <c r="BE364" s="496">
        <v>2.1429999999999998</v>
      </c>
      <c r="BF364" s="496">
        <v>1.2999999999999999E-2</v>
      </c>
      <c r="BG364" s="496">
        <v>0.11600000000000001</v>
      </c>
    </row>
    <row r="365" spans="2:59" ht="16.5" customHeight="1" x14ac:dyDescent="0.25">
      <c r="B365" s="289">
        <v>0.2</v>
      </c>
      <c r="C365" s="288" t="s">
        <v>25</v>
      </c>
      <c r="D365" s="232" t="s">
        <v>1619</v>
      </c>
      <c r="E365" s="233" t="str">
        <f t="shared" si="19"/>
        <v>B20 (l)Maquinaria comercial, institucional e industrial</v>
      </c>
      <c r="F365" s="502" t="s">
        <v>31</v>
      </c>
      <c r="G365" s="502" t="s">
        <v>31</v>
      </c>
      <c r="H365" s="502" t="s">
        <v>31</v>
      </c>
      <c r="I365" s="502" t="s">
        <v>31</v>
      </c>
      <c r="J365" s="502" t="s">
        <v>31</v>
      </c>
      <c r="K365" s="502" t="s">
        <v>31</v>
      </c>
      <c r="L365" s="502" t="s">
        <v>31</v>
      </c>
      <c r="M365" s="502" t="s">
        <v>31</v>
      </c>
      <c r="N365" s="502" t="s">
        <v>31</v>
      </c>
      <c r="O365" s="502" t="s">
        <v>31</v>
      </c>
      <c r="P365" s="502" t="s">
        <v>31</v>
      </c>
      <c r="Q365" s="502" t="s">
        <v>31</v>
      </c>
      <c r="R365" s="502" t="s">
        <v>31</v>
      </c>
      <c r="S365" s="502" t="s">
        <v>31</v>
      </c>
      <c r="T365" s="502" t="s">
        <v>31</v>
      </c>
      <c r="U365" s="502" t="s">
        <v>31</v>
      </c>
      <c r="V365" s="502" t="s">
        <v>31</v>
      </c>
      <c r="W365" s="502" t="s">
        <v>31</v>
      </c>
      <c r="X365" s="502" t="s">
        <v>31</v>
      </c>
      <c r="Y365" s="502" t="s">
        <v>31</v>
      </c>
      <c r="Z365" s="502" t="s">
        <v>31</v>
      </c>
      <c r="AA365" s="502" t="s">
        <v>31</v>
      </c>
      <c r="AB365" s="502" t="s">
        <v>31</v>
      </c>
      <c r="AC365" s="502" t="s">
        <v>31</v>
      </c>
      <c r="AD365" s="502" t="s">
        <v>31</v>
      </c>
      <c r="AE365" s="502" t="s">
        <v>31</v>
      </c>
      <c r="AF365" s="502" t="s">
        <v>31</v>
      </c>
      <c r="AG365" s="502" t="s">
        <v>31</v>
      </c>
      <c r="AH365" s="502" t="s">
        <v>31</v>
      </c>
      <c r="AI365" s="502" t="s">
        <v>31</v>
      </c>
      <c r="AJ365" s="502" t="s">
        <v>31</v>
      </c>
      <c r="AK365" s="502" t="s">
        <v>31</v>
      </c>
      <c r="AL365" s="502" t="s">
        <v>31</v>
      </c>
      <c r="AM365" s="502" t="s">
        <v>31</v>
      </c>
      <c r="AN365" s="502" t="s">
        <v>31</v>
      </c>
      <c r="AO365" s="502" t="s">
        <v>31</v>
      </c>
      <c r="AP365" s="503">
        <v>2.1429999999999998</v>
      </c>
      <c r="AQ365" s="503">
        <v>2.5999999999999999E-2</v>
      </c>
      <c r="AR365" s="503">
        <v>0.114</v>
      </c>
      <c r="AS365" s="503">
        <v>2.1429999999999998</v>
      </c>
      <c r="AT365" s="503">
        <v>2.4E-2</v>
      </c>
      <c r="AU365" s="503">
        <v>0.114</v>
      </c>
      <c r="AV365" s="503">
        <v>2.14</v>
      </c>
      <c r="AW365" s="503">
        <v>2.1999999999999999E-2</v>
      </c>
      <c r="AX365" s="503">
        <v>0.114</v>
      </c>
      <c r="AY365" s="503">
        <v>2.1389999999999998</v>
      </c>
      <c r="AZ365" s="503">
        <v>2.1999999999999999E-2</v>
      </c>
      <c r="BA365" s="496">
        <v>0.114</v>
      </c>
      <c r="BB365" s="503">
        <v>2.1429999999999998</v>
      </c>
      <c r="BC365" s="503">
        <v>2.1999999999999999E-2</v>
      </c>
      <c r="BD365" s="496">
        <v>0.114</v>
      </c>
      <c r="BE365" s="496">
        <v>2.1429999999999998</v>
      </c>
      <c r="BF365" s="496">
        <v>2.1999999999999999E-2</v>
      </c>
      <c r="BG365" s="496">
        <v>0.114</v>
      </c>
    </row>
    <row r="366" spans="2:59" ht="16.5" customHeight="1" x14ac:dyDescent="0.25">
      <c r="B366" s="289">
        <v>0.3</v>
      </c>
      <c r="C366" s="288" t="s">
        <v>27</v>
      </c>
      <c r="D366" s="232" t="s">
        <v>1416</v>
      </c>
      <c r="E366" s="233" t="str">
        <f t="shared" si="19"/>
        <v>B30 (l)Maquinaria agrícola</v>
      </c>
      <c r="F366" s="502" t="s">
        <v>31</v>
      </c>
      <c r="G366" s="502" t="s">
        <v>31</v>
      </c>
      <c r="H366" s="502" t="s">
        <v>31</v>
      </c>
      <c r="I366" s="502" t="s">
        <v>31</v>
      </c>
      <c r="J366" s="502" t="s">
        <v>31</v>
      </c>
      <c r="K366" s="502" t="s">
        <v>31</v>
      </c>
      <c r="L366" s="502" t="s">
        <v>31</v>
      </c>
      <c r="M366" s="502" t="s">
        <v>31</v>
      </c>
      <c r="N366" s="502" t="s">
        <v>31</v>
      </c>
      <c r="O366" s="502" t="s">
        <v>31</v>
      </c>
      <c r="P366" s="502" t="s">
        <v>31</v>
      </c>
      <c r="Q366" s="502" t="s">
        <v>31</v>
      </c>
      <c r="R366" s="502" t="s">
        <v>31</v>
      </c>
      <c r="S366" s="502" t="s">
        <v>31</v>
      </c>
      <c r="T366" s="502" t="s">
        <v>31</v>
      </c>
      <c r="U366" s="502" t="s">
        <v>31</v>
      </c>
      <c r="V366" s="502" t="s">
        <v>31</v>
      </c>
      <c r="W366" s="502" t="s">
        <v>31</v>
      </c>
      <c r="X366" s="502" t="s">
        <v>31</v>
      </c>
      <c r="Y366" s="502" t="s">
        <v>31</v>
      </c>
      <c r="Z366" s="502" t="s">
        <v>31</v>
      </c>
      <c r="AA366" s="502" t="s">
        <v>31</v>
      </c>
      <c r="AB366" s="502" t="s">
        <v>31</v>
      </c>
      <c r="AC366" s="502" t="s">
        <v>31</v>
      </c>
      <c r="AD366" s="502" t="s">
        <v>31</v>
      </c>
      <c r="AE366" s="502" t="s">
        <v>31</v>
      </c>
      <c r="AF366" s="502" t="s">
        <v>31</v>
      </c>
      <c r="AG366" s="502" t="s">
        <v>31</v>
      </c>
      <c r="AH366" s="502" t="s">
        <v>31</v>
      </c>
      <c r="AI366" s="502" t="s">
        <v>31</v>
      </c>
      <c r="AJ366" s="502" t="s">
        <v>31</v>
      </c>
      <c r="AK366" s="502" t="s">
        <v>31</v>
      </c>
      <c r="AL366" s="502" t="s">
        <v>31</v>
      </c>
      <c r="AM366" s="502" t="s">
        <v>31</v>
      </c>
      <c r="AN366" s="502" t="s">
        <v>31</v>
      </c>
      <c r="AO366" s="502" t="s">
        <v>31</v>
      </c>
      <c r="AP366" s="503">
        <v>1.8919999999999999</v>
      </c>
      <c r="AQ366" s="503">
        <v>3.2000000000000001E-2</v>
      </c>
      <c r="AR366" s="503">
        <v>0.11600000000000001</v>
      </c>
      <c r="AS366" s="503">
        <v>1.8919999999999999</v>
      </c>
      <c r="AT366" s="503">
        <v>2.7E-2</v>
      </c>
      <c r="AU366" s="503">
        <v>0.11600000000000001</v>
      </c>
      <c r="AV366" s="503">
        <v>1.887</v>
      </c>
      <c r="AW366" s="503">
        <v>2.5000000000000001E-2</v>
      </c>
      <c r="AX366" s="503">
        <v>0.11600000000000001</v>
      </c>
      <c r="AY366" s="503">
        <v>1.8859999999999999</v>
      </c>
      <c r="AZ366" s="503">
        <v>2.5000000000000001E-2</v>
      </c>
      <c r="BA366" s="496">
        <v>0.11600000000000001</v>
      </c>
      <c r="BB366" s="503">
        <v>1.8919999999999999</v>
      </c>
      <c r="BC366" s="503">
        <v>2.4E-2</v>
      </c>
      <c r="BD366" s="496">
        <v>0.11600000000000001</v>
      </c>
      <c r="BE366" s="496">
        <v>1.8919999999999999</v>
      </c>
      <c r="BF366" s="496">
        <v>2.4E-2</v>
      </c>
      <c r="BG366" s="496">
        <v>0.11600000000000001</v>
      </c>
    </row>
    <row r="367" spans="2:59" ht="16.5" customHeight="1" x14ac:dyDescent="0.25">
      <c r="B367" s="289">
        <v>0.3</v>
      </c>
      <c r="C367" s="288" t="s">
        <v>27</v>
      </c>
      <c r="D367" s="232" t="s">
        <v>1417</v>
      </c>
      <c r="E367" s="233" t="str">
        <f t="shared" si="19"/>
        <v>B30 (l)Maquinaria forestal</v>
      </c>
      <c r="F367" s="502" t="s">
        <v>31</v>
      </c>
      <c r="G367" s="502" t="s">
        <v>31</v>
      </c>
      <c r="H367" s="502" t="s">
        <v>31</v>
      </c>
      <c r="I367" s="502" t="s">
        <v>31</v>
      </c>
      <c r="J367" s="502" t="s">
        <v>31</v>
      </c>
      <c r="K367" s="502" t="s">
        <v>31</v>
      </c>
      <c r="L367" s="502" t="s">
        <v>31</v>
      </c>
      <c r="M367" s="502" t="s">
        <v>31</v>
      </c>
      <c r="N367" s="502" t="s">
        <v>31</v>
      </c>
      <c r="O367" s="502" t="s">
        <v>31</v>
      </c>
      <c r="P367" s="502" t="s">
        <v>31</v>
      </c>
      <c r="Q367" s="502" t="s">
        <v>31</v>
      </c>
      <c r="R367" s="502" t="s">
        <v>31</v>
      </c>
      <c r="S367" s="502" t="s">
        <v>31</v>
      </c>
      <c r="T367" s="502" t="s">
        <v>31</v>
      </c>
      <c r="U367" s="502" t="s">
        <v>31</v>
      </c>
      <c r="V367" s="502" t="s">
        <v>31</v>
      </c>
      <c r="W367" s="502" t="s">
        <v>31</v>
      </c>
      <c r="X367" s="502" t="s">
        <v>31</v>
      </c>
      <c r="Y367" s="502" t="s">
        <v>31</v>
      </c>
      <c r="Z367" s="502" t="s">
        <v>31</v>
      </c>
      <c r="AA367" s="502" t="s">
        <v>31</v>
      </c>
      <c r="AB367" s="502" t="s">
        <v>31</v>
      </c>
      <c r="AC367" s="502" t="s">
        <v>31</v>
      </c>
      <c r="AD367" s="502" t="s">
        <v>31</v>
      </c>
      <c r="AE367" s="502" t="s">
        <v>31</v>
      </c>
      <c r="AF367" s="502" t="s">
        <v>31</v>
      </c>
      <c r="AG367" s="502" t="s">
        <v>31</v>
      </c>
      <c r="AH367" s="502" t="s">
        <v>31</v>
      </c>
      <c r="AI367" s="502" t="s">
        <v>31</v>
      </c>
      <c r="AJ367" s="502" t="s">
        <v>31</v>
      </c>
      <c r="AK367" s="502" t="s">
        <v>31</v>
      </c>
      <c r="AL367" s="502" t="s">
        <v>31</v>
      </c>
      <c r="AM367" s="502" t="s">
        <v>31</v>
      </c>
      <c r="AN367" s="502" t="s">
        <v>31</v>
      </c>
      <c r="AO367" s="502" t="s">
        <v>31</v>
      </c>
      <c r="AP367" s="503">
        <v>1.8919999999999999</v>
      </c>
      <c r="AQ367" s="503">
        <v>1.4999999999999999E-2</v>
      </c>
      <c r="AR367" s="503">
        <v>0.11600000000000001</v>
      </c>
      <c r="AS367" s="503">
        <v>1.8919999999999999</v>
      </c>
      <c r="AT367" s="503">
        <v>1.4E-2</v>
      </c>
      <c r="AU367" s="503">
        <v>0.11600000000000001</v>
      </c>
      <c r="AV367" s="503">
        <v>1.887</v>
      </c>
      <c r="AW367" s="503">
        <v>1.2999999999999999E-2</v>
      </c>
      <c r="AX367" s="503">
        <v>0.11600000000000001</v>
      </c>
      <c r="AY367" s="503">
        <v>1.8859999999999999</v>
      </c>
      <c r="AZ367" s="503">
        <v>1.2999999999999999E-2</v>
      </c>
      <c r="BA367" s="496">
        <v>0.11600000000000001</v>
      </c>
      <c r="BB367" s="503">
        <v>1.8919999999999999</v>
      </c>
      <c r="BC367" s="503">
        <v>1.2999999999999999E-2</v>
      </c>
      <c r="BD367" s="496">
        <v>0.11600000000000001</v>
      </c>
      <c r="BE367" s="496">
        <v>1.8919999999999999</v>
      </c>
      <c r="BF367" s="496">
        <v>1.2999999999999999E-2</v>
      </c>
      <c r="BG367" s="496">
        <v>0.11600000000000001</v>
      </c>
    </row>
    <row r="368" spans="2:59" ht="16.5" customHeight="1" x14ac:dyDescent="0.25">
      <c r="B368" s="289">
        <v>0.3</v>
      </c>
      <c r="C368" s="288" t="s">
        <v>27</v>
      </c>
      <c r="D368" s="232" t="s">
        <v>1619</v>
      </c>
      <c r="E368" s="233" t="str">
        <f t="shared" si="19"/>
        <v>B30 (l)Maquinaria comercial, institucional e industrial</v>
      </c>
      <c r="F368" s="502" t="s">
        <v>31</v>
      </c>
      <c r="G368" s="502" t="s">
        <v>31</v>
      </c>
      <c r="H368" s="502" t="s">
        <v>31</v>
      </c>
      <c r="I368" s="502" t="s">
        <v>31</v>
      </c>
      <c r="J368" s="502" t="s">
        <v>31</v>
      </c>
      <c r="K368" s="502" t="s">
        <v>31</v>
      </c>
      <c r="L368" s="502" t="s">
        <v>31</v>
      </c>
      <c r="M368" s="502" t="s">
        <v>31</v>
      </c>
      <c r="N368" s="502" t="s">
        <v>31</v>
      </c>
      <c r="O368" s="502" t="s">
        <v>31</v>
      </c>
      <c r="P368" s="502" t="s">
        <v>31</v>
      </c>
      <c r="Q368" s="502" t="s">
        <v>31</v>
      </c>
      <c r="R368" s="502" t="s">
        <v>31</v>
      </c>
      <c r="S368" s="502" t="s">
        <v>31</v>
      </c>
      <c r="T368" s="502" t="s">
        <v>31</v>
      </c>
      <c r="U368" s="502" t="s">
        <v>31</v>
      </c>
      <c r="V368" s="502" t="s">
        <v>31</v>
      </c>
      <c r="W368" s="502" t="s">
        <v>31</v>
      </c>
      <c r="X368" s="502" t="s">
        <v>31</v>
      </c>
      <c r="Y368" s="502" t="s">
        <v>31</v>
      </c>
      <c r="Z368" s="502" t="s">
        <v>31</v>
      </c>
      <c r="AA368" s="502" t="s">
        <v>31</v>
      </c>
      <c r="AB368" s="502" t="s">
        <v>31</v>
      </c>
      <c r="AC368" s="502" t="s">
        <v>31</v>
      </c>
      <c r="AD368" s="502" t="s">
        <v>31</v>
      </c>
      <c r="AE368" s="502" t="s">
        <v>31</v>
      </c>
      <c r="AF368" s="502" t="s">
        <v>31</v>
      </c>
      <c r="AG368" s="502" t="s">
        <v>31</v>
      </c>
      <c r="AH368" s="502" t="s">
        <v>31</v>
      </c>
      <c r="AI368" s="502" t="s">
        <v>31</v>
      </c>
      <c r="AJ368" s="502" t="s">
        <v>31</v>
      </c>
      <c r="AK368" s="502" t="s">
        <v>31</v>
      </c>
      <c r="AL368" s="502" t="s">
        <v>31</v>
      </c>
      <c r="AM368" s="502" t="s">
        <v>31</v>
      </c>
      <c r="AN368" s="502" t="s">
        <v>31</v>
      </c>
      <c r="AO368" s="502" t="s">
        <v>31</v>
      </c>
      <c r="AP368" s="503">
        <v>1.8919999999999999</v>
      </c>
      <c r="AQ368" s="503">
        <v>2.5999999999999999E-2</v>
      </c>
      <c r="AR368" s="503">
        <v>0.114</v>
      </c>
      <c r="AS368" s="503">
        <v>1.8919999999999999</v>
      </c>
      <c r="AT368" s="503">
        <v>2.4E-2</v>
      </c>
      <c r="AU368" s="503">
        <v>0.114</v>
      </c>
      <c r="AV368" s="503">
        <v>1.887</v>
      </c>
      <c r="AW368" s="503">
        <v>2.1999999999999999E-2</v>
      </c>
      <c r="AX368" s="503">
        <v>0.114</v>
      </c>
      <c r="AY368" s="503">
        <v>1.8859999999999999</v>
      </c>
      <c r="AZ368" s="503">
        <v>2.1999999999999999E-2</v>
      </c>
      <c r="BA368" s="496">
        <v>0.114</v>
      </c>
      <c r="BB368" s="503">
        <v>1.8919999999999999</v>
      </c>
      <c r="BC368" s="503">
        <v>2.1999999999999999E-2</v>
      </c>
      <c r="BD368" s="496">
        <v>0.114</v>
      </c>
      <c r="BE368" s="496">
        <v>1.8919999999999999</v>
      </c>
      <c r="BF368" s="496">
        <v>2.1999999999999999E-2</v>
      </c>
      <c r="BG368" s="496">
        <v>0.114</v>
      </c>
    </row>
    <row r="369" spans="2:59" ht="16.5" customHeight="1" x14ac:dyDescent="0.25">
      <c r="B369" s="289">
        <v>1</v>
      </c>
      <c r="C369" s="288" t="s">
        <v>28</v>
      </c>
      <c r="D369" s="232" t="s">
        <v>1416</v>
      </c>
      <c r="E369" s="233" t="str">
        <f t="shared" si="19"/>
        <v>B100 (l)Maquinaria agrícola</v>
      </c>
      <c r="F369" s="502" t="s">
        <v>31</v>
      </c>
      <c r="G369" s="502" t="s">
        <v>31</v>
      </c>
      <c r="H369" s="502" t="s">
        <v>31</v>
      </c>
      <c r="I369" s="502" t="s">
        <v>31</v>
      </c>
      <c r="J369" s="502" t="s">
        <v>31</v>
      </c>
      <c r="K369" s="502" t="s">
        <v>31</v>
      </c>
      <c r="L369" s="502" t="s">
        <v>31</v>
      </c>
      <c r="M369" s="502" t="s">
        <v>31</v>
      </c>
      <c r="N369" s="502" t="s">
        <v>31</v>
      </c>
      <c r="O369" s="502" t="s">
        <v>31</v>
      </c>
      <c r="P369" s="502" t="s">
        <v>31</v>
      </c>
      <c r="Q369" s="502" t="s">
        <v>31</v>
      </c>
      <c r="R369" s="502" t="s">
        <v>31</v>
      </c>
      <c r="S369" s="502" t="s">
        <v>31</v>
      </c>
      <c r="T369" s="502" t="s">
        <v>31</v>
      </c>
      <c r="U369" s="502" t="s">
        <v>31</v>
      </c>
      <c r="V369" s="502" t="s">
        <v>31</v>
      </c>
      <c r="W369" s="502" t="s">
        <v>31</v>
      </c>
      <c r="X369" s="502" t="s">
        <v>31</v>
      </c>
      <c r="Y369" s="502" t="s">
        <v>31</v>
      </c>
      <c r="Z369" s="502" t="s">
        <v>31</v>
      </c>
      <c r="AA369" s="502" t="s">
        <v>31</v>
      </c>
      <c r="AB369" s="502" t="s">
        <v>31</v>
      </c>
      <c r="AC369" s="502" t="s">
        <v>31</v>
      </c>
      <c r="AD369" s="502" t="s">
        <v>31</v>
      </c>
      <c r="AE369" s="502" t="s">
        <v>31</v>
      </c>
      <c r="AF369" s="502" t="s">
        <v>31</v>
      </c>
      <c r="AG369" s="502" t="s">
        <v>31</v>
      </c>
      <c r="AH369" s="502" t="s">
        <v>31</v>
      </c>
      <c r="AI369" s="502" t="s">
        <v>31</v>
      </c>
      <c r="AJ369" s="502" t="s">
        <v>31</v>
      </c>
      <c r="AK369" s="502" t="s">
        <v>31</v>
      </c>
      <c r="AL369" s="502" t="s">
        <v>31</v>
      </c>
      <c r="AM369" s="502" t="s">
        <v>31</v>
      </c>
      <c r="AN369" s="502" t="s">
        <v>31</v>
      </c>
      <c r="AO369" s="502" t="s">
        <v>31</v>
      </c>
      <c r="AP369" s="503">
        <v>0.13700000000000001</v>
      </c>
      <c r="AQ369" s="503">
        <v>3.2000000000000001E-2</v>
      </c>
      <c r="AR369" s="503">
        <v>0.11600000000000001</v>
      </c>
      <c r="AS369" s="503">
        <v>0.13600000000000001</v>
      </c>
      <c r="AT369" s="503">
        <v>2.7E-2</v>
      </c>
      <c r="AU369" s="503">
        <v>0.11600000000000001</v>
      </c>
      <c r="AV369" s="503">
        <v>0.12</v>
      </c>
      <c r="AW369" s="503">
        <v>2.5000000000000001E-2</v>
      </c>
      <c r="AX369" s="503">
        <v>0.11600000000000001</v>
      </c>
      <c r="AY369" s="503">
        <v>0.11700000000000001</v>
      </c>
      <c r="AZ369" s="503">
        <v>2.5000000000000001E-2</v>
      </c>
      <c r="BA369" s="496">
        <v>0.11600000000000001</v>
      </c>
      <c r="BB369" s="503">
        <v>0.13600000000000001</v>
      </c>
      <c r="BC369" s="503">
        <v>2.4E-2</v>
      </c>
      <c r="BD369" s="496">
        <v>0.11600000000000001</v>
      </c>
      <c r="BE369" s="496">
        <v>0.13600000000000001</v>
      </c>
      <c r="BF369" s="496">
        <v>2.4E-2</v>
      </c>
      <c r="BG369" s="496">
        <v>0.11600000000000001</v>
      </c>
    </row>
    <row r="370" spans="2:59" ht="16.5" customHeight="1" x14ac:dyDescent="0.25">
      <c r="B370" s="289">
        <v>1</v>
      </c>
      <c r="C370" s="288" t="s">
        <v>28</v>
      </c>
      <c r="D370" s="232" t="s">
        <v>1417</v>
      </c>
      <c r="E370" s="233" t="str">
        <f t="shared" si="19"/>
        <v>B100 (l)Maquinaria forestal</v>
      </c>
      <c r="F370" s="502" t="s">
        <v>31</v>
      </c>
      <c r="G370" s="502" t="s">
        <v>31</v>
      </c>
      <c r="H370" s="502" t="s">
        <v>31</v>
      </c>
      <c r="I370" s="502" t="s">
        <v>31</v>
      </c>
      <c r="J370" s="502" t="s">
        <v>31</v>
      </c>
      <c r="K370" s="502" t="s">
        <v>31</v>
      </c>
      <c r="L370" s="502" t="s">
        <v>31</v>
      </c>
      <c r="M370" s="502" t="s">
        <v>31</v>
      </c>
      <c r="N370" s="502" t="s">
        <v>31</v>
      </c>
      <c r="O370" s="502" t="s">
        <v>31</v>
      </c>
      <c r="P370" s="502" t="s">
        <v>31</v>
      </c>
      <c r="Q370" s="502" t="s">
        <v>31</v>
      </c>
      <c r="R370" s="502" t="s">
        <v>31</v>
      </c>
      <c r="S370" s="502" t="s">
        <v>31</v>
      </c>
      <c r="T370" s="502" t="s">
        <v>31</v>
      </c>
      <c r="U370" s="502" t="s">
        <v>31</v>
      </c>
      <c r="V370" s="502" t="s">
        <v>31</v>
      </c>
      <c r="W370" s="502" t="s">
        <v>31</v>
      </c>
      <c r="X370" s="502" t="s">
        <v>31</v>
      </c>
      <c r="Y370" s="502" t="s">
        <v>31</v>
      </c>
      <c r="Z370" s="502" t="s">
        <v>31</v>
      </c>
      <c r="AA370" s="502" t="s">
        <v>31</v>
      </c>
      <c r="AB370" s="502" t="s">
        <v>31</v>
      </c>
      <c r="AC370" s="502" t="s">
        <v>31</v>
      </c>
      <c r="AD370" s="502" t="s">
        <v>31</v>
      </c>
      <c r="AE370" s="502" t="s">
        <v>31</v>
      </c>
      <c r="AF370" s="502" t="s">
        <v>31</v>
      </c>
      <c r="AG370" s="502" t="s">
        <v>31</v>
      </c>
      <c r="AH370" s="502" t="s">
        <v>31</v>
      </c>
      <c r="AI370" s="502" t="s">
        <v>31</v>
      </c>
      <c r="AJ370" s="502" t="s">
        <v>31</v>
      </c>
      <c r="AK370" s="502" t="s">
        <v>31</v>
      </c>
      <c r="AL370" s="502" t="s">
        <v>31</v>
      </c>
      <c r="AM370" s="502" t="s">
        <v>31</v>
      </c>
      <c r="AN370" s="502" t="s">
        <v>31</v>
      </c>
      <c r="AO370" s="502" t="s">
        <v>31</v>
      </c>
      <c r="AP370" s="503">
        <v>0.13700000000000001</v>
      </c>
      <c r="AQ370" s="503">
        <v>1.4999999999999999E-2</v>
      </c>
      <c r="AR370" s="503">
        <v>0.11600000000000001</v>
      </c>
      <c r="AS370" s="503">
        <v>0.13600000000000001</v>
      </c>
      <c r="AT370" s="503">
        <v>1.4E-2</v>
      </c>
      <c r="AU370" s="503">
        <v>0.11600000000000001</v>
      </c>
      <c r="AV370" s="503">
        <v>0.12</v>
      </c>
      <c r="AW370" s="503">
        <v>1.2999999999999999E-2</v>
      </c>
      <c r="AX370" s="503">
        <v>0.11600000000000001</v>
      </c>
      <c r="AY370" s="503">
        <v>0.11700000000000001</v>
      </c>
      <c r="AZ370" s="503">
        <v>1.2999999999999999E-2</v>
      </c>
      <c r="BA370" s="496">
        <v>0.11600000000000001</v>
      </c>
      <c r="BB370" s="503">
        <v>0.13600000000000001</v>
      </c>
      <c r="BC370" s="503">
        <v>1.2999999999999999E-2</v>
      </c>
      <c r="BD370" s="496">
        <v>0.11600000000000001</v>
      </c>
      <c r="BE370" s="496">
        <v>0.13600000000000001</v>
      </c>
      <c r="BF370" s="496">
        <v>1.2999999999999999E-2</v>
      </c>
      <c r="BG370" s="496">
        <v>0.11600000000000001</v>
      </c>
    </row>
    <row r="371" spans="2:59" ht="16.5" customHeight="1" x14ac:dyDescent="0.25">
      <c r="B371" s="289">
        <v>1</v>
      </c>
      <c r="C371" s="288" t="s">
        <v>28</v>
      </c>
      <c r="D371" s="232" t="s">
        <v>1619</v>
      </c>
      <c r="E371" s="233" t="str">
        <f t="shared" si="19"/>
        <v>B100 (l)Maquinaria comercial, institucional e industrial</v>
      </c>
      <c r="F371" s="502" t="s">
        <v>31</v>
      </c>
      <c r="G371" s="502" t="s">
        <v>31</v>
      </c>
      <c r="H371" s="502" t="s">
        <v>31</v>
      </c>
      <c r="I371" s="502" t="s">
        <v>31</v>
      </c>
      <c r="J371" s="502" t="s">
        <v>31</v>
      </c>
      <c r="K371" s="502" t="s">
        <v>31</v>
      </c>
      <c r="L371" s="502" t="s">
        <v>31</v>
      </c>
      <c r="M371" s="502" t="s">
        <v>31</v>
      </c>
      <c r="N371" s="502" t="s">
        <v>31</v>
      </c>
      <c r="O371" s="502" t="s">
        <v>31</v>
      </c>
      <c r="P371" s="502" t="s">
        <v>31</v>
      </c>
      <c r="Q371" s="502" t="s">
        <v>31</v>
      </c>
      <c r="R371" s="502" t="s">
        <v>31</v>
      </c>
      <c r="S371" s="502" t="s">
        <v>31</v>
      </c>
      <c r="T371" s="502" t="s">
        <v>31</v>
      </c>
      <c r="U371" s="502" t="s">
        <v>31</v>
      </c>
      <c r="V371" s="502" t="s">
        <v>31</v>
      </c>
      <c r="W371" s="502" t="s">
        <v>31</v>
      </c>
      <c r="X371" s="502" t="s">
        <v>31</v>
      </c>
      <c r="Y371" s="502" t="s">
        <v>31</v>
      </c>
      <c r="Z371" s="502" t="s">
        <v>31</v>
      </c>
      <c r="AA371" s="502" t="s">
        <v>31</v>
      </c>
      <c r="AB371" s="502" t="s">
        <v>31</v>
      </c>
      <c r="AC371" s="502" t="s">
        <v>31</v>
      </c>
      <c r="AD371" s="502" t="s">
        <v>31</v>
      </c>
      <c r="AE371" s="502" t="s">
        <v>31</v>
      </c>
      <c r="AF371" s="502" t="s">
        <v>31</v>
      </c>
      <c r="AG371" s="502" t="s">
        <v>31</v>
      </c>
      <c r="AH371" s="502" t="s">
        <v>31</v>
      </c>
      <c r="AI371" s="502" t="s">
        <v>31</v>
      </c>
      <c r="AJ371" s="502" t="s">
        <v>31</v>
      </c>
      <c r="AK371" s="502" t="s">
        <v>31</v>
      </c>
      <c r="AL371" s="502" t="s">
        <v>31</v>
      </c>
      <c r="AM371" s="502" t="s">
        <v>31</v>
      </c>
      <c r="AN371" s="502" t="s">
        <v>31</v>
      </c>
      <c r="AO371" s="502" t="s">
        <v>31</v>
      </c>
      <c r="AP371" s="503">
        <v>0.13700000000000001</v>
      </c>
      <c r="AQ371" s="503">
        <v>2.5999999999999999E-2</v>
      </c>
      <c r="AR371" s="503">
        <v>0.114</v>
      </c>
      <c r="AS371" s="503">
        <v>0.13600000000000001</v>
      </c>
      <c r="AT371" s="503">
        <v>2.4E-2</v>
      </c>
      <c r="AU371" s="503">
        <v>0.114</v>
      </c>
      <c r="AV371" s="503">
        <v>0.12</v>
      </c>
      <c r="AW371" s="503">
        <v>2.1999999999999999E-2</v>
      </c>
      <c r="AX371" s="503">
        <v>0.114</v>
      </c>
      <c r="AY371" s="503">
        <v>0.11700000000000001</v>
      </c>
      <c r="AZ371" s="503">
        <v>2.1999999999999999E-2</v>
      </c>
      <c r="BA371" s="496">
        <v>0.114</v>
      </c>
      <c r="BB371" s="503">
        <v>0.13600000000000001</v>
      </c>
      <c r="BC371" s="503">
        <v>2.1999999999999999E-2</v>
      </c>
      <c r="BD371" s="496">
        <v>0.114</v>
      </c>
      <c r="BE371" s="496">
        <v>0.13600000000000001</v>
      </c>
      <c r="BF371" s="496">
        <v>2.1999999999999999E-2</v>
      </c>
      <c r="BG371" s="496">
        <v>0.114</v>
      </c>
    </row>
    <row r="372" spans="2:59" ht="16.5" customHeight="1" x14ac:dyDescent="0.25">
      <c r="B372" s="289"/>
      <c r="C372" s="288" t="s">
        <v>11</v>
      </c>
      <c r="D372" s="232" t="s">
        <v>1417</v>
      </c>
      <c r="E372" s="233" t="str">
        <f t="shared" si="19"/>
        <v>Gasolina (l)Maquinaria forestal</v>
      </c>
      <c r="F372" s="503">
        <v>2.3820000000000001</v>
      </c>
      <c r="G372" s="503">
        <v>12.744999999999999</v>
      </c>
      <c r="H372" s="503">
        <v>1.2999999999999999E-2</v>
      </c>
      <c r="I372" s="503">
        <v>2.3820000000000001</v>
      </c>
      <c r="J372" s="503">
        <v>12.657</v>
      </c>
      <c r="K372" s="503">
        <v>1.2999999999999999E-2</v>
      </c>
      <c r="L372" s="503">
        <v>2.3820000000000001</v>
      </c>
      <c r="M372" s="503">
        <v>12.374000000000001</v>
      </c>
      <c r="N372" s="503">
        <v>1.2999999999999999E-2</v>
      </c>
      <c r="O372" s="503">
        <v>2.3820000000000001</v>
      </c>
      <c r="P372" s="503">
        <v>10.548999999999999</v>
      </c>
      <c r="Q372" s="503">
        <v>1.4E-2</v>
      </c>
      <c r="R372" s="503">
        <v>2.2890000000000001</v>
      </c>
      <c r="S372" s="503">
        <v>8.7110000000000003</v>
      </c>
      <c r="T372" s="503">
        <v>1.4E-2</v>
      </c>
      <c r="U372" s="503">
        <v>2.2839999999999998</v>
      </c>
      <c r="V372" s="503">
        <v>6.7830000000000004</v>
      </c>
      <c r="W372" s="503">
        <v>1.4999999999999999E-2</v>
      </c>
      <c r="X372" s="503">
        <v>2.2890000000000001</v>
      </c>
      <c r="Y372" s="503">
        <v>6.7050000000000001</v>
      </c>
      <c r="Z372" s="503">
        <v>1.4999999999999999E-2</v>
      </c>
      <c r="AA372" s="503">
        <v>2.2890000000000001</v>
      </c>
      <c r="AB372" s="503">
        <v>6.6269999999999998</v>
      </c>
      <c r="AC372" s="503">
        <v>1.4999999999999999E-2</v>
      </c>
      <c r="AD372" s="503">
        <v>2.2890000000000001</v>
      </c>
      <c r="AE372" s="503">
        <v>6.548</v>
      </c>
      <c r="AF372" s="503">
        <v>1.4999999999999999E-2</v>
      </c>
      <c r="AG372" s="503">
        <v>2.2789999999999999</v>
      </c>
      <c r="AH372" s="503">
        <v>6.4790000000000001</v>
      </c>
      <c r="AI372" s="503">
        <v>1.4999999999999999E-2</v>
      </c>
      <c r="AJ372" s="503">
        <v>2.2629999999999999</v>
      </c>
      <c r="AK372" s="503">
        <v>6.4089999999999998</v>
      </c>
      <c r="AL372" s="503">
        <v>1.4999999999999999E-2</v>
      </c>
      <c r="AM372" s="503">
        <v>2.2389999999999999</v>
      </c>
      <c r="AN372" s="503">
        <v>6.3449999999999998</v>
      </c>
      <c r="AO372" s="503">
        <v>1.4999999999999999E-2</v>
      </c>
      <c r="AP372" s="502" t="s">
        <v>31</v>
      </c>
      <c r="AQ372" s="502" t="s">
        <v>31</v>
      </c>
      <c r="AR372" s="502" t="s">
        <v>31</v>
      </c>
      <c r="AS372" s="502" t="s">
        <v>31</v>
      </c>
      <c r="AT372" s="502" t="s">
        <v>31</v>
      </c>
      <c r="AU372" s="502" t="s">
        <v>31</v>
      </c>
      <c r="AV372" s="502" t="s">
        <v>31</v>
      </c>
      <c r="AW372" s="502" t="s">
        <v>31</v>
      </c>
      <c r="AX372" s="502" t="s">
        <v>31</v>
      </c>
      <c r="AY372" s="502" t="s">
        <v>31</v>
      </c>
      <c r="AZ372" s="502" t="s">
        <v>31</v>
      </c>
      <c r="BA372" s="502" t="s">
        <v>31</v>
      </c>
      <c r="BB372" s="502" t="s">
        <v>31</v>
      </c>
      <c r="BC372" s="502" t="s">
        <v>31</v>
      </c>
      <c r="BD372" s="502" t="s">
        <v>31</v>
      </c>
      <c r="BE372" s="502" t="s">
        <v>31</v>
      </c>
      <c r="BF372" s="502" t="s">
        <v>31</v>
      </c>
      <c r="BG372" s="502" t="s">
        <v>31</v>
      </c>
    </row>
    <row r="373" spans="2:59" ht="16.5" customHeight="1" x14ac:dyDescent="0.25">
      <c r="B373" s="289"/>
      <c r="C373" s="288" t="s">
        <v>11</v>
      </c>
      <c r="D373" s="232" t="s">
        <v>1619</v>
      </c>
      <c r="E373" s="233" t="str">
        <f t="shared" si="19"/>
        <v>Gasolina (l)Maquinaria comercial, institucional e industrial</v>
      </c>
      <c r="F373" s="503">
        <v>2.3820000000000001</v>
      </c>
      <c r="G373" s="503">
        <v>12.744999999999999</v>
      </c>
      <c r="H373" s="503">
        <v>1.2999999999999999E-2</v>
      </c>
      <c r="I373" s="503">
        <v>2.3820000000000001</v>
      </c>
      <c r="J373" s="503">
        <v>12.744999999999999</v>
      </c>
      <c r="K373" s="503">
        <v>1.2999999999999999E-2</v>
      </c>
      <c r="L373" s="503">
        <v>2.3820000000000001</v>
      </c>
      <c r="M373" s="503">
        <v>12.744999999999999</v>
      </c>
      <c r="N373" s="503">
        <v>1.2999999999999999E-2</v>
      </c>
      <c r="O373" s="503">
        <v>2.3820000000000001</v>
      </c>
      <c r="P373" s="503">
        <v>12.744999999999999</v>
      </c>
      <c r="Q373" s="503">
        <v>1.2999999999999999E-2</v>
      </c>
      <c r="R373" s="503">
        <v>2.2890000000000001</v>
      </c>
      <c r="S373" s="503">
        <v>12.744999999999999</v>
      </c>
      <c r="T373" s="503">
        <v>1.2999999999999999E-2</v>
      </c>
      <c r="U373" s="503">
        <v>2.2839999999999998</v>
      </c>
      <c r="V373" s="503">
        <v>12.744999999999999</v>
      </c>
      <c r="W373" s="503">
        <v>1.2999999999999999E-2</v>
      </c>
      <c r="X373" s="503">
        <v>2.2890000000000001</v>
      </c>
      <c r="Y373" s="503">
        <v>12.744999999999999</v>
      </c>
      <c r="Z373" s="503">
        <v>1.2999999999999999E-2</v>
      </c>
      <c r="AA373" s="503">
        <v>2.2890000000000001</v>
      </c>
      <c r="AB373" s="503">
        <v>12.744999999999999</v>
      </c>
      <c r="AC373" s="503">
        <v>1.2999999999999999E-2</v>
      </c>
      <c r="AD373" s="503">
        <v>2.2890000000000001</v>
      </c>
      <c r="AE373" s="503">
        <v>12.744999999999999</v>
      </c>
      <c r="AF373" s="503">
        <v>1.2999999999999999E-2</v>
      </c>
      <c r="AG373" s="503">
        <v>2.2789999999999999</v>
      </c>
      <c r="AH373" s="503">
        <v>12.744999999999999</v>
      </c>
      <c r="AI373" s="503">
        <v>1.2999999999999999E-2</v>
      </c>
      <c r="AJ373" s="503">
        <v>2.2629999999999999</v>
      </c>
      <c r="AK373" s="503">
        <v>12.744999999999999</v>
      </c>
      <c r="AL373" s="503">
        <v>1.2999999999999999E-2</v>
      </c>
      <c r="AM373" s="503">
        <v>2.2389999999999999</v>
      </c>
      <c r="AN373" s="503">
        <v>12.744999999999999</v>
      </c>
      <c r="AO373" s="503">
        <v>1.2999999999999999E-2</v>
      </c>
      <c r="AP373" s="502" t="s">
        <v>31</v>
      </c>
      <c r="AQ373" s="502" t="s">
        <v>31</v>
      </c>
      <c r="AR373" s="502" t="s">
        <v>31</v>
      </c>
      <c r="AS373" s="502" t="s">
        <v>31</v>
      </c>
      <c r="AT373" s="502" t="s">
        <v>31</v>
      </c>
      <c r="AU373" s="502" t="s">
        <v>31</v>
      </c>
      <c r="AV373" s="502" t="s">
        <v>31</v>
      </c>
      <c r="AW373" s="502" t="s">
        <v>31</v>
      </c>
      <c r="AX373" s="502" t="s">
        <v>31</v>
      </c>
      <c r="AY373" s="502" t="s">
        <v>31</v>
      </c>
      <c r="AZ373" s="502" t="s">
        <v>31</v>
      </c>
      <c r="BA373" s="502" t="s">
        <v>31</v>
      </c>
      <c r="BB373" s="502" t="s">
        <v>31</v>
      </c>
      <c r="BC373" s="502" t="s">
        <v>31</v>
      </c>
      <c r="BD373" s="502" t="s">
        <v>31</v>
      </c>
      <c r="BE373" s="502" t="s">
        <v>31</v>
      </c>
      <c r="BF373" s="502" t="s">
        <v>31</v>
      </c>
      <c r="BG373" s="502" t="s">
        <v>31</v>
      </c>
    </row>
    <row r="374" spans="2:59" ht="16.5" customHeight="1" x14ac:dyDescent="0.25">
      <c r="B374" s="289">
        <v>0.05</v>
      </c>
      <c r="C374" s="288" t="s">
        <v>10</v>
      </c>
      <c r="D374" s="232" t="s">
        <v>1417</v>
      </c>
      <c r="E374" s="233" t="str">
        <f t="shared" si="19"/>
        <v>E5 (l)Maquinaria forestal</v>
      </c>
      <c r="F374" s="502" t="s">
        <v>31</v>
      </c>
      <c r="G374" s="502" t="s">
        <v>31</v>
      </c>
      <c r="H374" s="502" t="s">
        <v>31</v>
      </c>
      <c r="I374" s="502" t="s">
        <v>31</v>
      </c>
      <c r="J374" s="502" t="s">
        <v>31</v>
      </c>
      <c r="K374" s="502" t="s">
        <v>31</v>
      </c>
      <c r="L374" s="502" t="s">
        <v>31</v>
      </c>
      <c r="M374" s="502" t="s">
        <v>31</v>
      </c>
      <c r="N374" s="502" t="s">
        <v>31</v>
      </c>
      <c r="O374" s="502" t="s">
        <v>31</v>
      </c>
      <c r="P374" s="502" t="s">
        <v>31</v>
      </c>
      <c r="Q374" s="502" t="s">
        <v>31</v>
      </c>
      <c r="R374" s="502" t="s">
        <v>31</v>
      </c>
      <c r="S374" s="502" t="s">
        <v>31</v>
      </c>
      <c r="T374" s="502" t="s">
        <v>31</v>
      </c>
      <c r="U374" s="502" t="s">
        <v>31</v>
      </c>
      <c r="V374" s="502" t="s">
        <v>31</v>
      </c>
      <c r="W374" s="502" t="s">
        <v>31</v>
      </c>
      <c r="X374" s="502" t="s">
        <v>31</v>
      </c>
      <c r="Y374" s="502" t="s">
        <v>31</v>
      </c>
      <c r="Z374" s="502" t="s">
        <v>31</v>
      </c>
      <c r="AA374" s="502" t="s">
        <v>31</v>
      </c>
      <c r="AB374" s="502" t="s">
        <v>31</v>
      </c>
      <c r="AC374" s="502" t="s">
        <v>31</v>
      </c>
      <c r="AD374" s="502" t="s">
        <v>31</v>
      </c>
      <c r="AE374" s="502" t="s">
        <v>31</v>
      </c>
      <c r="AF374" s="502" t="s">
        <v>31</v>
      </c>
      <c r="AG374" s="502" t="s">
        <v>31</v>
      </c>
      <c r="AH374" s="502" t="s">
        <v>31</v>
      </c>
      <c r="AI374" s="502" t="s">
        <v>31</v>
      </c>
      <c r="AJ374" s="502" t="s">
        <v>31</v>
      </c>
      <c r="AK374" s="502" t="s">
        <v>31</v>
      </c>
      <c r="AL374" s="502" t="s">
        <v>31</v>
      </c>
      <c r="AM374" s="502" t="s">
        <v>31</v>
      </c>
      <c r="AN374" s="502" t="s">
        <v>31</v>
      </c>
      <c r="AO374" s="502" t="s">
        <v>31</v>
      </c>
      <c r="AP374" s="503">
        <v>2.2629999999999999</v>
      </c>
      <c r="AQ374" s="503">
        <v>6.3449999999999998</v>
      </c>
      <c r="AR374" s="503">
        <v>1.4999999999999999E-2</v>
      </c>
      <c r="AS374" s="503">
        <v>2.2629999999999999</v>
      </c>
      <c r="AT374" s="503">
        <v>6.35</v>
      </c>
      <c r="AU374" s="503">
        <v>1.4999999999999999E-2</v>
      </c>
      <c r="AV374" s="503">
        <v>2.2629999999999999</v>
      </c>
      <c r="AW374" s="503">
        <v>6.35</v>
      </c>
      <c r="AX374" s="503">
        <v>1.4999999999999999E-2</v>
      </c>
      <c r="AY374" s="503">
        <v>2.2629999999999999</v>
      </c>
      <c r="AZ374" s="503">
        <v>6.35</v>
      </c>
      <c r="BA374" s="496">
        <v>1.4999999999999999E-2</v>
      </c>
      <c r="BB374" s="503">
        <v>2.2629999999999999</v>
      </c>
      <c r="BC374" s="503">
        <v>6.35</v>
      </c>
      <c r="BD374" s="496">
        <v>1.4999999999999999E-2</v>
      </c>
      <c r="BE374" s="496">
        <v>2.2629999999999999</v>
      </c>
      <c r="BF374" s="496">
        <v>6.35</v>
      </c>
      <c r="BG374" s="496">
        <v>1.4999999999999999E-2</v>
      </c>
    </row>
    <row r="375" spans="2:59" ht="16.5" customHeight="1" x14ac:dyDescent="0.25">
      <c r="B375" s="289">
        <v>0.05</v>
      </c>
      <c r="C375" s="288" t="s">
        <v>10</v>
      </c>
      <c r="D375" s="232" t="s">
        <v>1619</v>
      </c>
      <c r="E375" s="233" t="str">
        <f t="shared" si="19"/>
        <v>E5 (l)Maquinaria comercial, institucional e industrial</v>
      </c>
      <c r="F375" s="502" t="s">
        <v>31</v>
      </c>
      <c r="G375" s="502" t="s">
        <v>31</v>
      </c>
      <c r="H375" s="502" t="s">
        <v>31</v>
      </c>
      <c r="I375" s="502" t="s">
        <v>31</v>
      </c>
      <c r="J375" s="502" t="s">
        <v>31</v>
      </c>
      <c r="K375" s="502" t="s">
        <v>31</v>
      </c>
      <c r="L375" s="502" t="s">
        <v>31</v>
      </c>
      <c r="M375" s="502" t="s">
        <v>31</v>
      </c>
      <c r="N375" s="502" t="s">
        <v>31</v>
      </c>
      <c r="O375" s="502" t="s">
        <v>31</v>
      </c>
      <c r="P375" s="502" t="s">
        <v>31</v>
      </c>
      <c r="Q375" s="502" t="s">
        <v>31</v>
      </c>
      <c r="R375" s="502" t="s">
        <v>31</v>
      </c>
      <c r="S375" s="502" t="s">
        <v>31</v>
      </c>
      <c r="T375" s="502" t="s">
        <v>31</v>
      </c>
      <c r="U375" s="502" t="s">
        <v>31</v>
      </c>
      <c r="V375" s="502" t="s">
        <v>31</v>
      </c>
      <c r="W375" s="502" t="s">
        <v>31</v>
      </c>
      <c r="X375" s="502" t="s">
        <v>31</v>
      </c>
      <c r="Y375" s="502" t="s">
        <v>31</v>
      </c>
      <c r="Z375" s="502" t="s">
        <v>31</v>
      </c>
      <c r="AA375" s="502" t="s">
        <v>31</v>
      </c>
      <c r="AB375" s="502" t="s">
        <v>31</v>
      </c>
      <c r="AC375" s="502" t="s">
        <v>31</v>
      </c>
      <c r="AD375" s="502" t="s">
        <v>31</v>
      </c>
      <c r="AE375" s="502" t="s">
        <v>31</v>
      </c>
      <c r="AF375" s="502" t="s">
        <v>31</v>
      </c>
      <c r="AG375" s="502" t="s">
        <v>31</v>
      </c>
      <c r="AH375" s="502" t="s">
        <v>31</v>
      </c>
      <c r="AI375" s="502" t="s">
        <v>31</v>
      </c>
      <c r="AJ375" s="502" t="s">
        <v>31</v>
      </c>
      <c r="AK375" s="502" t="s">
        <v>31</v>
      </c>
      <c r="AL375" s="502" t="s">
        <v>31</v>
      </c>
      <c r="AM375" s="502" t="s">
        <v>31</v>
      </c>
      <c r="AN375" s="502" t="s">
        <v>31</v>
      </c>
      <c r="AO375" s="502" t="s">
        <v>31</v>
      </c>
      <c r="AP375" s="503">
        <v>2.2629999999999999</v>
      </c>
      <c r="AQ375" s="503">
        <v>12.744999999999999</v>
      </c>
      <c r="AR375" s="503">
        <v>1.2999999999999999E-2</v>
      </c>
      <c r="AS375" s="503">
        <v>2.2629999999999999</v>
      </c>
      <c r="AT375" s="503">
        <v>12.744999999999999</v>
      </c>
      <c r="AU375" s="503">
        <v>1.2999999999999999E-2</v>
      </c>
      <c r="AV375" s="503">
        <v>2.2629999999999999</v>
      </c>
      <c r="AW375" s="503">
        <v>12.744999999999999</v>
      </c>
      <c r="AX375" s="503">
        <v>1.2999999999999999E-2</v>
      </c>
      <c r="AY375" s="503">
        <v>2.2629999999999999</v>
      </c>
      <c r="AZ375" s="503">
        <v>12.744999999999999</v>
      </c>
      <c r="BA375" s="496">
        <v>1.2999999999999999E-2</v>
      </c>
      <c r="BB375" s="503">
        <v>2.2629999999999999</v>
      </c>
      <c r="BC375" s="503">
        <v>12.744999999999999</v>
      </c>
      <c r="BD375" s="496">
        <v>1.2999999999999999E-2</v>
      </c>
      <c r="BE375" s="496">
        <v>2.2629999999999999</v>
      </c>
      <c r="BF375" s="496">
        <v>12.744999999999999</v>
      </c>
      <c r="BG375" s="496">
        <v>1.2999999999999999E-2</v>
      </c>
    </row>
    <row r="376" spans="2:59" ht="16.5" customHeight="1" x14ac:dyDescent="0.25">
      <c r="B376" s="289">
        <v>0.1</v>
      </c>
      <c r="C376" s="288" t="s">
        <v>30</v>
      </c>
      <c r="D376" s="232" t="s">
        <v>1417</v>
      </c>
      <c r="E376" s="233" t="str">
        <f t="shared" si="19"/>
        <v>E10 (l)Maquinaria forestal</v>
      </c>
      <c r="F376" s="502" t="s">
        <v>31</v>
      </c>
      <c r="G376" s="502" t="s">
        <v>31</v>
      </c>
      <c r="H376" s="502" t="s">
        <v>31</v>
      </c>
      <c r="I376" s="502" t="s">
        <v>31</v>
      </c>
      <c r="J376" s="502" t="s">
        <v>31</v>
      </c>
      <c r="K376" s="502" t="s">
        <v>31</v>
      </c>
      <c r="L376" s="502" t="s">
        <v>31</v>
      </c>
      <c r="M376" s="502" t="s">
        <v>31</v>
      </c>
      <c r="N376" s="502" t="s">
        <v>31</v>
      </c>
      <c r="O376" s="502" t="s">
        <v>31</v>
      </c>
      <c r="P376" s="502" t="s">
        <v>31</v>
      </c>
      <c r="Q376" s="502" t="s">
        <v>31</v>
      </c>
      <c r="R376" s="502" t="s">
        <v>31</v>
      </c>
      <c r="S376" s="502" t="s">
        <v>31</v>
      </c>
      <c r="T376" s="502" t="s">
        <v>31</v>
      </c>
      <c r="U376" s="502" t="s">
        <v>31</v>
      </c>
      <c r="V376" s="502" t="s">
        <v>31</v>
      </c>
      <c r="W376" s="502" t="s">
        <v>31</v>
      </c>
      <c r="X376" s="502" t="s">
        <v>31</v>
      </c>
      <c r="Y376" s="502" t="s">
        <v>31</v>
      </c>
      <c r="Z376" s="502" t="s">
        <v>31</v>
      </c>
      <c r="AA376" s="502" t="s">
        <v>31</v>
      </c>
      <c r="AB376" s="502" t="s">
        <v>31</v>
      </c>
      <c r="AC376" s="502" t="s">
        <v>31</v>
      </c>
      <c r="AD376" s="502" t="s">
        <v>31</v>
      </c>
      <c r="AE376" s="502" t="s">
        <v>31</v>
      </c>
      <c r="AF376" s="502" t="s">
        <v>31</v>
      </c>
      <c r="AG376" s="502" t="s">
        <v>31</v>
      </c>
      <c r="AH376" s="502" t="s">
        <v>31</v>
      </c>
      <c r="AI376" s="502" t="s">
        <v>31</v>
      </c>
      <c r="AJ376" s="502" t="s">
        <v>31</v>
      </c>
      <c r="AK376" s="502" t="s">
        <v>31</v>
      </c>
      <c r="AL376" s="502" t="s">
        <v>31</v>
      </c>
      <c r="AM376" s="502" t="s">
        <v>31</v>
      </c>
      <c r="AN376" s="502" t="s">
        <v>31</v>
      </c>
      <c r="AO376" s="502" t="s">
        <v>31</v>
      </c>
      <c r="AP376" s="503">
        <v>2.1440000000000001</v>
      </c>
      <c r="AQ376" s="503">
        <v>6.3449999999999998</v>
      </c>
      <c r="AR376" s="503">
        <v>1.4999999999999999E-2</v>
      </c>
      <c r="AS376" s="503">
        <v>2.1440000000000001</v>
      </c>
      <c r="AT376" s="503">
        <v>6.35</v>
      </c>
      <c r="AU376" s="503">
        <v>1.4999999999999999E-2</v>
      </c>
      <c r="AV376" s="503">
        <v>2.1440000000000001</v>
      </c>
      <c r="AW376" s="503">
        <v>6.35</v>
      </c>
      <c r="AX376" s="503">
        <v>1.4999999999999999E-2</v>
      </c>
      <c r="AY376" s="503">
        <v>2.1440000000000001</v>
      </c>
      <c r="AZ376" s="503">
        <v>6.35</v>
      </c>
      <c r="BA376" s="496">
        <v>1.4999999999999999E-2</v>
      </c>
      <c r="BB376" s="503">
        <v>2.1440000000000001</v>
      </c>
      <c r="BC376" s="503">
        <v>6.35</v>
      </c>
      <c r="BD376" s="496">
        <v>1.4999999999999999E-2</v>
      </c>
      <c r="BE376" s="496">
        <v>2.1440000000000001</v>
      </c>
      <c r="BF376" s="496">
        <v>6.35</v>
      </c>
      <c r="BG376" s="496">
        <v>1.4999999999999999E-2</v>
      </c>
    </row>
    <row r="377" spans="2:59" ht="16.5" customHeight="1" x14ac:dyDescent="0.25">
      <c r="B377" s="289">
        <v>0.1</v>
      </c>
      <c r="C377" s="288" t="s">
        <v>30</v>
      </c>
      <c r="D377" s="232" t="s">
        <v>1619</v>
      </c>
      <c r="E377" s="233" t="str">
        <f t="shared" si="19"/>
        <v>E10 (l)Maquinaria comercial, institucional e industrial</v>
      </c>
      <c r="F377" s="502" t="s">
        <v>31</v>
      </c>
      <c r="G377" s="502" t="s">
        <v>31</v>
      </c>
      <c r="H377" s="502" t="s">
        <v>31</v>
      </c>
      <c r="I377" s="502" t="s">
        <v>31</v>
      </c>
      <c r="J377" s="502" t="s">
        <v>31</v>
      </c>
      <c r="K377" s="502" t="s">
        <v>31</v>
      </c>
      <c r="L377" s="502" t="s">
        <v>31</v>
      </c>
      <c r="M377" s="502" t="s">
        <v>31</v>
      </c>
      <c r="N377" s="502" t="s">
        <v>31</v>
      </c>
      <c r="O377" s="502" t="s">
        <v>31</v>
      </c>
      <c r="P377" s="502" t="s">
        <v>31</v>
      </c>
      <c r="Q377" s="502" t="s">
        <v>31</v>
      </c>
      <c r="R377" s="502" t="s">
        <v>31</v>
      </c>
      <c r="S377" s="502" t="s">
        <v>31</v>
      </c>
      <c r="T377" s="502" t="s">
        <v>31</v>
      </c>
      <c r="U377" s="502" t="s">
        <v>31</v>
      </c>
      <c r="V377" s="502" t="s">
        <v>31</v>
      </c>
      <c r="W377" s="502" t="s">
        <v>31</v>
      </c>
      <c r="X377" s="502" t="s">
        <v>31</v>
      </c>
      <c r="Y377" s="502" t="s">
        <v>31</v>
      </c>
      <c r="Z377" s="502" t="s">
        <v>31</v>
      </c>
      <c r="AA377" s="502" t="s">
        <v>31</v>
      </c>
      <c r="AB377" s="502" t="s">
        <v>31</v>
      </c>
      <c r="AC377" s="502" t="s">
        <v>31</v>
      </c>
      <c r="AD377" s="502" t="s">
        <v>31</v>
      </c>
      <c r="AE377" s="502" t="s">
        <v>31</v>
      </c>
      <c r="AF377" s="502" t="s">
        <v>31</v>
      </c>
      <c r="AG377" s="502" t="s">
        <v>31</v>
      </c>
      <c r="AH377" s="502" t="s">
        <v>31</v>
      </c>
      <c r="AI377" s="502" t="s">
        <v>31</v>
      </c>
      <c r="AJ377" s="502" t="s">
        <v>31</v>
      </c>
      <c r="AK377" s="502" t="s">
        <v>31</v>
      </c>
      <c r="AL377" s="502" t="s">
        <v>31</v>
      </c>
      <c r="AM377" s="502" t="s">
        <v>31</v>
      </c>
      <c r="AN377" s="502" t="s">
        <v>31</v>
      </c>
      <c r="AO377" s="502" t="s">
        <v>31</v>
      </c>
      <c r="AP377" s="503">
        <v>2.1440000000000001</v>
      </c>
      <c r="AQ377" s="503">
        <v>12.744999999999999</v>
      </c>
      <c r="AR377" s="503">
        <v>1.2999999999999999E-2</v>
      </c>
      <c r="AS377" s="503">
        <v>2.1440000000000001</v>
      </c>
      <c r="AT377" s="503">
        <v>12.744999999999999</v>
      </c>
      <c r="AU377" s="503">
        <v>1.2999999999999999E-2</v>
      </c>
      <c r="AV377" s="503">
        <v>2.1440000000000001</v>
      </c>
      <c r="AW377" s="503">
        <v>12.744999999999999</v>
      </c>
      <c r="AX377" s="503">
        <v>1.2999999999999999E-2</v>
      </c>
      <c r="AY377" s="503">
        <v>2.1440000000000001</v>
      </c>
      <c r="AZ377" s="503">
        <v>12.744999999999999</v>
      </c>
      <c r="BA377" s="496">
        <v>1.2999999999999999E-2</v>
      </c>
      <c r="BB377" s="503">
        <v>2.1440000000000001</v>
      </c>
      <c r="BC377" s="503">
        <v>12.744999999999999</v>
      </c>
      <c r="BD377" s="496">
        <v>1.2999999999999999E-2</v>
      </c>
      <c r="BE377" s="496">
        <v>2.1440000000000001</v>
      </c>
      <c r="BF377" s="496">
        <v>12.744999999999999</v>
      </c>
      <c r="BG377" s="496">
        <v>1.2999999999999999E-2</v>
      </c>
    </row>
    <row r="378" spans="2:59" ht="16.5" customHeight="1" x14ac:dyDescent="0.25">
      <c r="B378" s="289">
        <v>0.85</v>
      </c>
      <c r="C378" s="288" t="s">
        <v>16</v>
      </c>
      <c r="D378" s="232" t="s">
        <v>1417</v>
      </c>
      <c r="E378" s="233" t="str">
        <f t="shared" si="19"/>
        <v>E85 (l)Maquinaria forestal</v>
      </c>
      <c r="F378" s="502" t="s">
        <v>31</v>
      </c>
      <c r="G378" s="502" t="s">
        <v>31</v>
      </c>
      <c r="H378" s="502" t="s">
        <v>31</v>
      </c>
      <c r="I378" s="502" t="s">
        <v>31</v>
      </c>
      <c r="J378" s="502" t="s">
        <v>31</v>
      </c>
      <c r="K378" s="502" t="s">
        <v>31</v>
      </c>
      <c r="L378" s="502" t="s">
        <v>31</v>
      </c>
      <c r="M378" s="502" t="s">
        <v>31</v>
      </c>
      <c r="N378" s="502" t="s">
        <v>31</v>
      </c>
      <c r="O378" s="502" t="s">
        <v>31</v>
      </c>
      <c r="P378" s="502" t="s">
        <v>31</v>
      </c>
      <c r="Q378" s="502" t="s">
        <v>31</v>
      </c>
      <c r="R378" s="502" t="s">
        <v>31</v>
      </c>
      <c r="S378" s="502" t="s">
        <v>31</v>
      </c>
      <c r="T378" s="502" t="s">
        <v>31</v>
      </c>
      <c r="U378" s="502" t="s">
        <v>31</v>
      </c>
      <c r="V378" s="502" t="s">
        <v>31</v>
      </c>
      <c r="W378" s="502" t="s">
        <v>31</v>
      </c>
      <c r="X378" s="502" t="s">
        <v>31</v>
      </c>
      <c r="Y378" s="502" t="s">
        <v>31</v>
      </c>
      <c r="Z378" s="502" t="s">
        <v>31</v>
      </c>
      <c r="AA378" s="502" t="s">
        <v>31</v>
      </c>
      <c r="AB378" s="502" t="s">
        <v>31</v>
      </c>
      <c r="AC378" s="502" t="s">
        <v>31</v>
      </c>
      <c r="AD378" s="502" t="s">
        <v>31</v>
      </c>
      <c r="AE378" s="502" t="s">
        <v>31</v>
      </c>
      <c r="AF378" s="502" t="s">
        <v>31</v>
      </c>
      <c r="AG378" s="502" t="s">
        <v>31</v>
      </c>
      <c r="AH378" s="502" t="s">
        <v>31</v>
      </c>
      <c r="AI378" s="502" t="s">
        <v>31</v>
      </c>
      <c r="AJ378" s="502" t="s">
        <v>31</v>
      </c>
      <c r="AK378" s="502" t="s">
        <v>31</v>
      </c>
      <c r="AL378" s="502" t="s">
        <v>31</v>
      </c>
      <c r="AM378" s="502" t="s">
        <v>31</v>
      </c>
      <c r="AN378" s="502" t="s">
        <v>31</v>
      </c>
      <c r="AO378" s="502" t="s">
        <v>31</v>
      </c>
      <c r="AP378" s="503">
        <v>0.35699999999999998</v>
      </c>
      <c r="AQ378" s="503">
        <v>6.3449999999999998</v>
      </c>
      <c r="AR378" s="503">
        <v>1.4999999999999999E-2</v>
      </c>
      <c r="AS378" s="503">
        <v>0.35699999999999998</v>
      </c>
      <c r="AT378" s="503">
        <v>6.35</v>
      </c>
      <c r="AU378" s="503">
        <v>1.4999999999999999E-2</v>
      </c>
      <c r="AV378" s="503">
        <v>0.35699999999999998</v>
      </c>
      <c r="AW378" s="503">
        <v>6.35</v>
      </c>
      <c r="AX378" s="503">
        <v>1.4999999999999999E-2</v>
      </c>
      <c r="AY378" s="503">
        <v>0.35699999999999998</v>
      </c>
      <c r="AZ378" s="503">
        <v>6.35</v>
      </c>
      <c r="BA378" s="496">
        <v>1.4999999999999999E-2</v>
      </c>
      <c r="BB378" s="503">
        <v>0.35699999999999998</v>
      </c>
      <c r="BC378" s="503">
        <v>6.35</v>
      </c>
      <c r="BD378" s="496">
        <v>1.4999999999999999E-2</v>
      </c>
      <c r="BE378" s="496">
        <v>0.35699999999999998</v>
      </c>
      <c r="BF378" s="496">
        <v>6.35</v>
      </c>
      <c r="BG378" s="496">
        <v>1.4999999999999999E-2</v>
      </c>
    </row>
    <row r="379" spans="2:59" ht="16.5" customHeight="1" x14ac:dyDescent="0.25">
      <c r="B379" s="289">
        <v>0.85</v>
      </c>
      <c r="C379" s="288" t="s">
        <v>16</v>
      </c>
      <c r="D379" s="232" t="s">
        <v>1619</v>
      </c>
      <c r="E379" s="233" t="str">
        <f t="shared" si="19"/>
        <v>E85 (l)Maquinaria comercial, institucional e industrial</v>
      </c>
      <c r="F379" s="502" t="s">
        <v>31</v>
      </c>
      <c r="G379" s="502" t="s">
        <v>31</v>
      </c>
      <c r="H379" s="502" t="s">
        <v>31</v>
      </c>
      <c r="I379" s="502" t="s">
        <v>31</v>
      </c>
      <c r="J379" s="502" t="s">
        <v>31</v>
      </c>
      <c r="K379" s="502" t="s">
        <v>31</v>
      </c>
      <c r="L379" s="502" t="s">
        <v>31</v>
      </c>
      <c r="M379" s="502" t="s">
        <v>31</v>
      </c>
      <c r="N379" s="502" t="s">
        <v>31</v>
      </c>
      <c r="O379" s="502" t="s">
        <v>31</v>
      </c>
      <c r="P379" s="502" t="s">
        <v>31</v>
      </c>
      <c r="Q379" s="502" t="s">
        <v>31</v>
      </c>
      <c r="R379" s="502" t="s">
        <v>31</v>
      </c>
      <c r="S379" s="502" t="s">
        <v>31</v>
      </c>
      <c r="T379" s="502" t="s">
        <v>31</v>
      </c>
      <c r="U379" s="502" t="s">
        <v>31</v>
      </c>
      <c r="V379" s="502" t="s">
        <v>31</v>
      </c>
      <c r="W379" s="502" t="s">
        <v>31</v>
      </c>
      <c r="X379" s="502" t="s">
        <v>31</v>
      </c>
      <c r="Y379" s="502" t="s">
        <v>31</v>
      </c>
      <c r="Z379" s="502" t="s">
        <v>31</v>
      </c>
      <c r="AA379" s="502" t="s">
        <v>31</v>
      </c>
      <c r="AB379" s="502" t="s">
        <v>31</v>
      </c>
      <c r="AC379" s="502" t="s">
        <v>31</v>
      </c>
      <c r="AD379" s="502" t="s">
        <v>31</v>
      </c>
      <c r="AE379" s="502" t="s">
        <v>31</v>
      </c>
      <c r="AF379" s="502" t="s">
        <v>31</v>
      </c>
      <c r="AG379" s="502" t="s">
        <v>31</v>
      </c>
      <c r="AH379" s="502" t="s">
        <v>31</v>
      </c>
      <c r="AI379" s="502" t="s">
        <v>31</v>
      </c>
      <c r="AJ379" s="502" t="s">
        <v>31</v>
      </c>
      <c r="AK379" s="502" t="s">
        <v>31</v>
      </c>
      <c r="AL379" s="502" t="s">
        <v>31</v>
      </c>
      <c r="AM379" s="502" t="s">
        <v>31</v>
      </c>
      <c r="AN379" s="502" t="s">
        <v>31</v>
      </c>
      <c r="AO379" s="502" t="s">
        <v>31</v>
      </c>
      <c r="AP379" s="503">
        <v>0.35699999999999998</v>
      </c>
      <c r="AQ379" s="503">
        <v>12.744999999999999</v>
      </c>
      <c r="AR379" s="503">
        <v>1.2999999999999999E-2</v>
      </c>
      <c r="AS379" s="503">
        <v>0.35699999999999998</v>
      </c>
      <c r="AT379" s="503">
        <v>12.744999999999999</v>
      </c>
      <c r="AU379" s="503">
        <v>1.2999999999999999E-2</v>
      </c>
      <c r="AV379" s="503">
        <v>0.35699999999999998</v>
      </c>
      <c r="AW379" s="503">
        <v>12.744999999999999</v>
      </c>
      <c r="AX379" s="503">
        <v>1.2999999999999999E-2</v>
      </c>
      <c r="AY379" s="503">
        <v>0.35699999999999998</v>
      </c>
      <c r="AZ379" s="503">
        <v>12.744999999999999</v>
      </c>
      <c r="BA379" s="496">
        <v>1.2999999999999999E-2</v>
      </c>
      <c r="BB379" s="503">
        <v>0.35699999999999998</v>
      </c>
      <c r="BC379" s="503">
        <v>12.744999999999999</v>
      </c>
      <c r="BD379" s="496">
        <v>1.2999999999999999E-2</v>
      </c>
      <c r="BE379" s="496">
        <v>0.35699999999999998</v>
      </c>
      <c r="BF379" s="496">
        <v>12.744999999999999</v>
      </c>
      <c r="BG379" s="496">
        <v>1.2999999999999999E-2</v>
      </c>
    </row>
    <row r="380" spans="2:59" ht="16.5" customHeight="1" x14ac:dyDescent="0.25">
      <c r="B380" s="289"/>
      <c r="C380" s="288" t="s">
        <v>20</v>
      </c>
      <c r="D380" s="232" t="s">
        <v>1417</v>
      </c>
      <c r="E380" s="233" t="str">
        <f t="shared" si="19"/>
        <v>E100 (l)Maquinaria forestal</v>
      </c>
      <c r="F380" s="502" t="s">
        <v>31</v>
      </c>
      <c r="G380" s="502" t="s">
        <v>31</v>
      </c>
      <c r="H380" s="502" t="s">
        <v>31</v>
      </c>
      <c r="I380" s="502" t="s">
        <v>31</v>
      </c>
      <c r="J380" s="502" t="s">
        <v>31</v>
      </c>
      <c r="K380" s="502" t="s">
        <v>31</v>
      </c>
      <c r="L380" s="502" t="s">
        <v>31</v>
      </c>
      <c r="M380" s="502" t="s">
        <v>31</v>
      </c>
      <c r="N380" s="502" t="s">
        <v>31</v>
      </c>
      <c r="O380" s="502" t="s">
        <v>31</v>
      </c>
      <c r="P380" s="502" t="s">
        <v>31</v>
      </c>
      <c r="Q380" s="502" t="s">
        <v>31</v>
      </c>
      <c r="R380" s="502" t="s">
        <v>31</v>
      </c>
      <c r="S380" s="502" t="s">
        <v>31</v>
      </c>
      <c r="T380" s="502" t="s">
        <v>31</v>
      </c>
      <c r="U380" s="502" t="s">
        <v>31</v>
      </c>
      <c r="V380" s="502" t="s">
        <v>31</v>
      </c>
      <c r="W380" s="502" t="s">
        <v>31</v>
      </c>
      <c r="X380" s="502" t="s">
        <v>31</v>
      </c>
      <c r="Y380" s="502" t="s">
        <v>31</v>
      </c>
      <c r="Z380" s="502" t="s">
        <v>31</v>
      </c>
      <c r="AA380" s="502" t="s">
        <v>31</v>
      </c>
      <c r="AB380" s="502" t="s">
        <v>31</v>
      </c>
      <c r="AC380" s="502" t="s">
        <v>31</v>
      </c>
      <c r="AD380" s="502" t="s">
        <v>31</v>
      </c>
      <c r="AE380" s="502" t="s">
        <v>31</v>
      </c>
      <c r="AF380" s="502" t="s">
        <v>31</v>
      </c>
      <c r="AG380" s="502" t="s">
        <v>31</v>
      </c>
      <c r="AH380" s="502" t="s">
        <v>31</v>
      </c>
      <c r="AI380" s="502" t="s">
        <v>31</v>
      </c>
      <c r="AJ380" s="502" t="s">
        <v>31</v>
      </c>
      <c r="AK380" s="502" t="s">
        <v>31</v>
      </c>
      <c r="AL380" s="502" t="s">
        <v>31</v>
      </c>
      <c r="AM380" s="502" t="s">
        <v>31</v>
      </c>
      <c r="AN380" s="502" t="s">
        <v>31</v>
      </c>
      <c r="AO380" s="502" t="s">
        <v>31</v>
      </c>
      <c r="AP380" s="503">
        <v>0</v>
      </c>
      <c r="AQ380" s="503">
        <v>6.3449999999999998</v>
      </c>
      <c r="AR380" s="503">
        <v>1.4999999999999999E-2</v>
      </c>
      <c r="AS380" s="503">
        <v>0</v>
      </c>
      <c r="AT380" s="503">
        <v>6.35</v>
      </c>
      <c r="AU380" s="503">
        <v>1.4999999999999999E-2</v>
      </c>
      <c r="AV380" s="503">
        <v>0</v>
      </c>
      <c r="AW380" s="503">
        <v>6.35</v>
      </c>
      <c r="AX380" s="503">
        <v>1.4999999999999999E-2</v>
      </c>
      <c r="AY380" s="503">
        <v>0</v>
      </c>
      <c r="AZ380" s="503">
        <v>6.35</v>
      </c>
      <c r="BA380" s="496">
        <v>1.4999999999999999E-2</v>
      </c>
      <c r="BB380" s="503">
        <v>0</v>
      </c>
      <c r="BC380" s="503">
        <v>6.35</v>
      </c>
      <c r="BD380" s="496">
        <v>1.4999999999999999E-2</v>
      </c>
      <c r="BE380" s="496">
        <v>0</v>
      </c>
      <c r="BF380" s="496">
        <v>6.35</v>
      </c>
      <c r="BG380" s="496">
        <v>1.4999999999999999E-2</v>
      </c>
    </row>
    <row r="381" spans="2:59" ht="16.5" customHeight="1" x14ac:dyDescent="0.25">
      <c r="B381" s="289"/>
      <c r="C381" s="288" t="s">
        <v>20</v>
      </c>
      <c r="D381" s="232" t="s">
        <v>1619</v>
      </c>
      <c r="E381" s="233" t="str">
        <f t="shared" si="19"/>
        <v>E100 (l)Maquinaria comercial, institucional e industrial</v>
      </c>
      <c r="F381" s="502" t="s">
        <v>31</v>
      </c>
      <c r="G381" s="502" t="s">
        <v>31</v>
      </c>
      <c r="H381" s="502" t="s">
        <v>31</v>
      </c>
      <c r="I381" s="502" t="s">
        <v>31</v>
      </c>
      <c r="J381" s="502" t="s">
        <v>31</v>
      </c>
      <c r="K381" s="502" t="s">
        <v>31</v>
      </c>
      <c r="L381" s="502" t="s">
        <v>31</v>
      </c>
      <c r="M381" s="502" t="s">
        <v>31</v>
      </c>
      <c r="N381" s="502" t="s">
        <v>31</v>
      </c>
      <c r="O381" s="502" t="s">
        <v>31</v>
      </c>
      <c r="P381" s="502" t="s">
        <v>31</v>
      </c>
      <c r="Q381" s="502" t="s">
        <v>31</v>
      </c>
      <c r="R381" s="502" t="s">
        <v>31</v>
      </c>
      <c r="S381" s="502" t="s">
        <v>31</v>
      </c>
      <c r="T381" s="502" t="s">
        <v>31</v>
      </c>
      <c r="U381" s="502" t="s">
        <v>31</v>
      </c>
      <c r="V381" s="502" t="s">
        <v>31</v>
      </c>
      <c r="W381" s="502" t="s">
        <v>31</v>
      </c>
      <c r="X381" s="502" t="s">
        <v>31</v>
      </c>
      <c r="Y381" s="502" t="s">
        <v>31</v>
      </c>
      <c r="Z381" s="502" t="s">
        <v>31</v>
      </c>
      <c r="AA381" s="502" t="s">
        <v>31</v>
      </c>
      <c r="AB381" s="502" t="s">
        <v>31</v>
      </c>
      <c r="AC381" s="502" t="s">
        <v>31</v>
      </c>
      <c r="AD381" s="502" t="s">
        <v>31</v>
      </c>
      <c r="AE381" s="502" t="s">
        <v>31</v>
      </c>
      <c r="AF381" s="502" t="s">
        <v>31</v>
      </c>
      <c r="AG381" s="502" t="s">
        <v>31</v>
      </c>
      <c r="AH381" s="502" t="s">
        <v>31</v>
      </c>
      <c r="AI381" s="502" t="s">
        <v>31</v>
      </c>
      <c r="AJ381" s="502" t="s">
        <v>31</v>
      </c>
      <c r="AK381" s="502" t="s">
        <v>31</v>
      </c>
      <c r="AL381" s="502" t="s">
        <v>31</v>
      </c>
      <c r="AM381" s="502" t="s">
        <v>31</v>
      </c>
      <c r="AN381" s="502" t="s">
        <v>31</v>
      </c>
      <c r="AO381" s="502" t="s">
        <v>31</v>
      </c>
      <c r="AP381" s="503">
        <v>0</v>
      </c>
      <c r="AQ381" s="503">
        <v>12.744999999999999</v>
      </c>
      <c r="AR381" s="503">
        <v>1.2999999999999999E-2</v>
      </c>
      <c r="AS381" s="503">
        <v>0</v>
      </c>
      <c r="AT381" s="503">
        <v>12.744999999999999</v>
      </c>
      <c r="AU381" s="503">
        <v>1.2999999999999999E-2</v>
      </c>
      <c r="AV381" s="503">
        <v>0</v>
      </c>
      <c r="AW381" s="503">
        <v>12.744999999999999</v>
      </c>
      <c r="AX381" s="503">
        <v>1.2999999999999999E-2</v>
      </c>
      <c r="AY381" s="503">
        <v>0</v>
      </c>
      <c r="AZ381" s="503">
        <v>12.744999999999999</v>
      </c>
      <c r="BA381" s="496">
        <v>1.2999999999999999E-2</v>
      </c>
      <c r="BB381" s="503">
        <v>0</v>
      </c>
      <c r="BC381" s="503">
        <v>12.744999999999999</v>
      </c>
      <c r="BD381" s="496">
        <v>1.2999999999999999E-2</v>
      </c>
      <c r="BE381" s="496">
        <v>0</v>
      </c>
      <c r="BF381" s="496">
        <v>12.744999999999999</v>
      </c>
      <c r="BG381" s="496">
        <v>1.2999999999999999E-2</v>
      </c>
    </row>
    <row r="382" spans="2:59" ht="16.5" customHeight="1" x14ac:dyDescent="0.25">
      <c r="B382" s="289"/>
      <c r="C382" s="288" t="s">
        <v>1620</v>
      </c>
      <c r="D382" s="232" t="s">
        <v>1416</v>
      </c>
      <c r="E382" s="233" t="str">
        <f t="shared" ref="E382:E384" si="20">C382&amp;D382</f>
        <v>Lubricantes (l)Maquinaria agrícola</v>
      </c>
      <c r="F382" s="503">
        <v>0.51</v>
      </c>
      <c r="G382" s="502" t="s">
        <v>31</v>
      </c>
      <c r="H382" s="502" t="s">
        <v>31</v>
      </c>
      <c r="I382" s="503">
        <v>0.51</v>
      </c>
      <c r="J382" s="502" t="s">
        <v>31</v>
      </c>
      <c r="K382" s="502" t="s">
        <v>31</v>
      </c>
      <c r="L382" s="503">
        <v>0.51</v>
      </c>
      <c r="M382" s="502" t="s">
        <v>31</v>
      </c>
      <c r="N382" s="502" t="s">
        <v>31</v>
      </c>
      <c r="O382" s="503">
        <v>0.51</v>
      </c>
      <c r="P382" s="502" t="s">
        <v>31</v>
      </c>
      <c r="Q382" s="502" t="s">
        <v>31</v>
      </c>
      <c r="R382" s="503">
        <v>0.51</v>
      </c>
      <c r="S382" s="502" t="s">
        <v>31</v>
      </c>
      <c r="T382" s="502" t="s">
        <v>31</v>
      </c>
      <c r="U382" s="503">
        <v>0.51</v>
      </c>
      <c r="V382" s="502" t="s">
        <v>31</v>
      </c>
      <c r="W382" s="502" t="s">
        <v>31</v>
      </c>
      <c r="X382" s="503">
        <v>0.51</v>
      </c>
      <c r="Y382" s="502" t="s">
        <v>31</v>
      </c>
      <c r="Z382" s="502" t="s">
        <v>31</v>
      </c>
      <c r="AA382" s="503">
        <v>0.51</v>
      </c>
      <c r="AB382" s="502" t="s">
        <v>31</v>
      </c>
      <c r="AC382" s="502" t="s">
        <v>31</v>
      </c>
      <c r="AD382" s="503">
        <v>0.51</v>
      </c>
      <c r="AE382" s="502" t="s">
        <v>31</v>
      </c>
      <c r="AF382" s="502" t="s">
        <v>31</v>
      </c>
      <c r="AG382" s="503">
        <v>0.51</v>
      </c>
      <c r="AH382" s="502" t="s">
        <v>31</v>
      </c>
      <c r="AI382" s="502" t="s">
        <v>31</v>
      </c>
      <c r="AJ382" s="503">
        <v>0.51</v>
      </c>
      <c r="AK382" s="502" t="s">
        <v>31</v>
      </c>
      <c r="AL382" s="502" t="s">
        <v>31</v>
      </c>
      <c r="AM382" s="503">
        <v>0.51</v>
      </c>
      <c r="AN382" s="502" t="s">
        <v>31</v>
      </c>
      <c r="AO382" s="502" t="s">
        <v>31</v>
      </c>
      <c r="AP382" s="503">
        <v>0.51</v>
      </c>
      <c r="AQ382" s="502" t="s">
        <v>31</v>
      </c>
      <c r="AR382" s="502" t="s">
        <v>31</v>
      </c>
      <c r="AS382" s="503">
        <v>0.51</v>
      </c>
      <c r="AT382" s="502" t="s">
        <v>31</v>
      </c>
      <c r="AU382" s="502" t="s">
        <v>31</v>
      </c>
      <c r="AV382" s="503">
        <v>0.51</v>
      </c>
      <c r="AW382" s="502" t="s">
        <v>31</v>
      </c>
      <c r="AX382" s="502" t="s">
        <v>31</v>
      </c>
      <c r="AY382" s="503">
        <v>0.51</v>
      </c>
      <c r="AZ382" s="502" t="s">
        <v>31</v>
      </c>
      <c r="BA382" s="504" t="s">
        <v>31</v>
      </c>
      <c r="BB382" s="503">
        <v>0.51</v>
      </c>
      <c r="BC382" s="502" t="s">
        <v>31</v>
      </c>
      <c r="BD382" s="504" t="s">
        <v>31</v>
      </c>
      <c r="BE382" s="496">
        <v>0.51</v>
      </c>
      <c r="BF382" s="504" t="s">
        <v>31</v>
      </c>
      <c r="BG382" s="504" t="s">
        <v>31</v>
      </c>
    </row>
    <row r="383" spans="2:59" ht="16.5" customHeight="1" x14ac:dyDescent="0.25">
      <c r="B383" s="289"/>
      <c r="C383" s="288" t="s">
        <v>1620</v>
      </c>
      <c r="D383" s="232" t="s">
        <v>1417</v>
      </c>
      <c r="E383" s="233" t="str">
        <f t="shared" si="20"/>
        <v>Lubricantes (l)Maquinaria forestal</v>
      </c>
      <c r="F383" s="503">
        <v>0.51</v>
      </c>
      <c r="G383" s="502" t="s">
        <v>31</v>
      </c>
      <c r="H383" s="502" t="s">
        <v>31</v>
      </c>
      <c r="I383" s="503">
        <v>0.51</v>
      </c>
      <c r="J383" s="502" t="s">
        <v>31</v>
      </c>
      <c r="K383" s="502" t="s">
        <v>31</v>
      </c>
      <c r="L383" s="503">
        <v>0.51</v>
      </c>
      <c r="M383" s="502" t="s">
        <v>31</v>
      </c>
      <c r="N383" s="502" t="s">
        <v>31</v>
      </c>
      <c r="O383" s="503">
        <v>0.51</v>
      </c>
      <c r="P383" s="502" t="s">
        <v>31</v>
      </c>
      <c r="Q383" s="502" t="s">
        <v>31</v>
      </c>
      <c r="R383" s="503">
        <v>0.51</v>
      </c>
      <c r="S383" s="502" t="s">
        <v>31</v>
      </c>
      <c r="T383" s="502" t="s">
        <v>31</v>
      </c>
      <c r="U383" s="503">
        <v>0.51</v>
      </c>
      <c r="V383" s="502" t="s">
        <v>31</v>
      </c>
      <c r="W383" s="502" t="s">
        <v>31</v>
      </c>
      <c r="X383" s="503">
        <v>0.51</v>
      </c>
      <c r="Y383" s="502" t="s">
        <v>31</v>
      </c>
      <c r="Z383" s="502" t="s">
        <v>31</v>
      </c>
      <c r="AA383" s="503">
        <v>0.51</v>
      </c>
      <c r="AB383" s="502" t="s">
        <v>31</v>
      </c>
      <c r="AC383" s="502" t="s">
        <v>31</v>
      </c>
      <c r="AD383" s="503">
        <v>0.51</v>
      </c>
      <c r="AE383" s="502" t="s">
        <v>31</v>
      </c>
      <c r="AF383" s="502" t="s">
        <v>31</v>
      </c>
      <c r="AG383" s="503">
        <v>0.51</v>
      </c>
      <c r="AH383" s="502" t="s">
        <v>31</v>
      </c>
      <c r="AI383" s="502" t="s">
        <v>31</v>
      </c>
      <c r="AJ383" s="503">
        <v>0.51</v>
      </c>
      <c r="AK383" s="502" t="s">
        <v>31</v>
      </c>
      <c r="AL383" s="502" t="s">
        <v>31</v>
      </c>
      <c r="AM383" s="503">
        <v>0.51</v>
      </c>
      <c r="AN383" s="502" t="s">
        <v>31</v>
      </c>
      <c r="AO383" s="502" t="s">
        <v>31</v>
      </c>
      <c r="AP383" s="503">
        <v>0.51</v>
      </c>
      <c r="AQ383" s="502" t="s">
        <v>31</v>
      </c>
      <c r="AR383" s="502" t="s">
        <v>31</v>
      </c>
      <c r="AS383" s="503">
        <v>0.51</v>
      </c>
      <c r="AT383" s="502" t="s">
        <v>31</v>
      </c>
      <c r="AU383" s="502" t="s">
        <v>31</v>
      </c>
      <c r="AV383" s="503">
        <v>0.51</v>
      </c>
      <c r="AW383" s="502" t="s">
        <v>31</v>
      </c>
      <c r="AX383" s="502" t="s">
        <v>31</v>
      </c>
      <c r="AY383" s="503">
        <v>0.51</v>
      </c>
      <c r="AZ383" s="502" t="s">
        <v>31</v>
      </c>
      <c r="BA383" s="504" t="s">
        <v>31</v>
      </c>
      <c r="BB383" s="503">
        <v>0.51</v>
      </c>
      <c r="BC383" s="502" t="s">
        <v>31</v>
      </c>
      <c r="BD383" s="504" t="s">
        <v>31</v>
      </c>
      <c r="BE383" s="496">
        <v>0.51</v>
      </c>
      <c r="BF383" s="504" t="s">
        <v>31</v>
      </c>
      <c r="BG383" s="504" t="s">
        <v>31</v>
      </c>
    </row>
    <row r="384" spans="2:59" ht="16.5" customHeight="1" x14ac:dyDescent="0.25">
      <c r="B384" s="289"/>
      <c r="C384" s="288" t="s">
        <v>1620</v>
      </c>
      <c r="D384" s="232" t="s">
        <v>1619</v>
      </c>
      <c r="E384" s="233" t="str">
        <f t="shared" si="20"/>
        <v>Lubricantes (l)Maquinaria comercial, institucional e industrial</v>
      </c>
      <c r="F384" s="503">
        <v>0.51</v>
      </c>
      <c r="G384" s="502" t="s">
        <v>31</v>
      </c>
      <c r="H384" s="502" t="s">
        <v>31</v>
      </c>
      <c r="I384" s="503">
        <v>0.51</v>
      </c>
      <c r="J384" s="502" t="s">
        <v>31</v>
      </c>
      <c r="K384" s="502" t="s">
        <v>31</v>
      </c>
      <c r="L384" s="503">
        <v>0.51</v>
      </c>
      <c r="M384" s="502" t="s">
        <v>31</v>
      </c>
      <c r="N384" s="502" t="s">
        <v>31</v>
      </c>
      <c r="O384" s="503">
        <v>0.51</v>
      </c>
      <c r="P384" s="502" t="s">
        <v>31</v>
      </c>
      <c r="Q384" s="502" t="s">
        <v>31</v>
      </c>
      <c r="R384" s="503">
        <v>0.51</v>
      </c>
      <c r="S384" s="502" t="s">
        <v>31</v>
      </c>
      <c r="T384" s="502" t="s">
        <v>31</v>
      </c>
      <c r="U384" s="503">
        <v>0.51</v>
      </c>
      <c r="V384" s="502" t="s">
        <v>31</v>
      </c>
      <c r="W384" s="502" t="s">
        <v>31</v>
      </c>
      <c r="X384" s="503">
        <v>0.51</v>
      </c>
      <c r="Y384" s="502" t="s">
        <v>31</v>
      </c>
      <c r="Z384" s="502" t="s">
        <v>31</v>
      </c>
      <c r="AA384" s="503">
        <v>0.51</v>
      </c>
      <c r="AB384" s="502" t="s">
        <v>31</v>
      </c>
      <c r="AC384" s="502" t="s">
        <v>31</v>
      </c>
      <c r="AD384" s="503">
        <v>0.51</v>
      </c>
      <c r="AE384" s="502" t="s">
        <v>31</v>
      </c>
      <c r="AF384" s="502" t="s">
        <v>31</v>
      </c>
      <c r="AG384" s="503">
        <v>0.51</v>
      </c>
      <c r="AH384" s="502" t="s">
        <v>31</v>
      </c>
      <c r="AI384" s="502" t="s">
        <v>31</v>
      </c>
      <c r="AJ384" s="503">
        <v>0.51</v>
      </c>
      <c r="AK384" s="502" t="s">
        <v>31</v>
      </c>
      <c r="AL384" s="502" t="s">
        <v>31</v>
      </c>
      <c r="AM384" s="503">
        <v>0.51</v>
      </c>
      <c r="AN384" s="502" t="s">
        <v>31</v>
      </c>
      <c r="AO384" s="502" t="s">
        <v>31</v>
      </c>
      <c r="AP384" s="503">
        <v>0.51</v>
      </c>
      <c r="AQ384" s="502" t="s">
        <v>31</v>
      </c>
      <c r="AR384" s="502" t="s">
        <v>31</v>
      </c>
      <c r="AS384" s="503">
        <v>0.51</v>
      </c>
      <c r="AT384" s="502" t="s">
        <v>31</v>
      </c>
      <c r="AU384" s="502" t="s">
        <v>31</v>
      </c>
      <c r="AV384" s="503">
        <v>0.51</v>
      </c>
      <c r="AW384" s="502" t="s">
        <v>31</v>
      </c>
      <c r="AX384" s="502" t="s">
        <v>31</v>
      </c>
      <c r="AY384" s="503">
        <v>0.51</v>
      </c>
      <c r="AZ384" s="502" t="s">
        <v>31</v>
      </c>
      <c r="BA384" s="504" t="s">
        <v>31</v>
      </c>
      <c r="BB384" s="503">
        <v>0.51</v>
      </c>
      <c r="BC384" s="502" t="s">
        <v>31</v>
      </c>
      <c r="BD384" s="504" t="s">
        <v>31</v>
      </c>
      <c r="BE384" s="496">
        <v>0.51</v>
      </c>
      <c r="BF384" s="504" t="s">
        <v>31</v>
      </c>
      <c r="BG384" s="504" t="s">
        <v>31</v>
      </c>
    </row>
    <row r="385" spans="2:59" ht="16.5" customHeight="1" x14ac:dyDescent="0.25">
      <c r="B385" s="289"/>
      <c r="C385" s="288" t="s">
        <v>1617</v>
      </c>
      <c r="D385" s="232" t="s">
        <v>1416</v>
      </c>
      <c r="E385" s="233" t="str">
        <f t="shared" si="19"/>
        <v>AdBlue (l)Maquinaria agrícola</v>
      </c>
      <c r="F385" s="503">
        <v>0.26</v>
      </c>
      <c r="G385" s="502" t="s">
        <v>31</v>
      </c>
      <c r="H385" s="502" t="s">
        <v>31</v>
      </c>
      <c r="I385" s="503">
        <v>0.26</v>
      </c>
      <c r="J385" s="502" t="s">
        <v>31</v>
      </c>
      <c r="K385" s="502" t="s">
        <v>31</v>
      </c>
      <c r="L385" s="503">
        <v>0.26</v>
      </c>
      <c r="M385" s="502" t="s">
        <v>31</v>
      </c>
      <c r="N385" s="502" t="s">
        <v>31</v>
      </c>
      <c r="O385" s="503">
        <v>0.26</v>
      </c>
      <c r="P385" s="502" t="s">
        <v>31</v>
      </c>
      <c r="Q385" s="502" t="s">
        <v>31</v>
      </c>
      <c r="R385" s="503">
        <v>0.26</v>
      </c>
      <c r="S385" s="502" t="s">
        <v>31</v>
      </c>
      <c r="T385" s="502" t="s">
        <v>31</v>
      </c>
      <c r="U385" s="503">
        <v>0.26</v>
      </c>
      <c r="V385" s="502" t="s">
        <v>31</v>
      </c>
      <c r="W385" s="502" t="s">
        <v>31</v>
      </c>
      <c r="X385" s="503">
        <v>0.26</v>
      </c>
      <c r="Y385" s="502" t="s">
        <v>31</v>
      </c>
      <c r="Z385" s="502" t="s">
        <v>31</v>
      </c>
      <c r="AA385" s="503">
        <v>0.26</v>
      </c>
      <c r="AB385" s="502" t="s">
        <v>31</v>
      </c>
      <c r="AC385" s="502" t="s">
        <v>31</v>
      </c>
      <c r="AD385" s="503">
        <v>0.26</v>
      </c>
      <c r="AE385" s="502" t="s">
        <v>31</v>
      </c>
      <c r="AF385" s="502" t="s">
        <v>31</v>
      </c>
      <c r="AG385" s="503">
        <v>0.26</v>
      </c>
      <c r="AH385" s="502" t="s">
        <v>31</v>
      </c>
      <c r="AI385" s="502" t="s">
        <v>31</v>
      </c>
      <c r="AJ385" s="503">
        <v>0.26</v>
      </c>
      <c r="AK385" s="502" t="s">
        <v>31</v>
      </c>
      <c r="AL385" s="502" t="s">
        <v>31</v>
      </c>
      <c r="AM385" s="503">
        <v>0.26</v>
      </c>
      <c r="AN385" s="502" t="s">
        <v>31</v>
      </c>
      <c r="AO385" s="502" t="s">
        <v>31</v>
      </c>
      <c r="AP385" s="503">
        <v>0.26</v>
      </c>
      <c r="AQ385" s="502" t="s">
        <v>31</v>
      </c>
      <c r="AR385" s="502" t="s">
        <v>31</v>
      </c>
      <c r="AS385" s="503">
        <v>0.26</v>
      </c>
      <c r="AT385" s="502" t="s">
        <v>31</v>
      </c>
      <c r="AU385" s="502" t="s">
        <v>31</v>
      </c>
      <c r="AV385" s="503">
        <v>0.26</v>
      </c>
      <c r="AW385" s="502" t="s">
        <v>31</v>
      </c>
      <c r="AX385" s="502" t="s">
        <v>31</v>
      </c>
      <c r="AY385" s="503">
        <v>0.26</v>
      </c>
      <c r="AZ385" s="502" t="s">
        <v>31</v>
      </c>
      <c r="BA385" s="504" t="s">
        <v>31</v>
      </c>
      <c r="BB385" s="503">
        <v>0.26</v>
      </c>
      <c r="BC385" s="502" t="s">
        <v>31</v>
      </c>
      <c r="BD385" s="504" t="s">
        <v>31</v>
      </c>
      <c r="BE385" s="496">
        <v>0.26</v>
      </c>
      <c r="BF385" s="504" t="s">
        <v>31</v>
      </c>
      <c r="BG385" s="504" t="s">
        <v>31</v>
      </c>
    </row>
    <row r="386" spans="2:59" ht="16.5" customHeight="1" x14ac:dyDescent="0.25">
      <c r="B386" s="289"/>
      <c r="C386" s="288" t="s">
        <v>1617</v>
      </c>
      <c r="D386" s="232" t="s">
        <v>1417</v>
      </c>
      <c r="E386" s="233" t="str">
        <f t="shared" si="19"/>
        <v>AdBlue (l)Maquinaria forestal</v>
      </c>
      <c r="F386" s="503">
        <v>0.26</v>
      </c>
      <c r="G386" s="502" t="s">
        <v>31</v>
      </c>
      <c r="H386" s="502" t="s">
        <v>31</v>
      </c>
      <c r="I386" s="503">
        <v>0.26</v>
      </c>
      <c r="J386" s="502" t="s">
        <v>31</v>
      </c>
      <c r="K386" s="502" t="s">
        <v>31</v>
      </c>
      <c r="L386" s="503">
        <v>0.26</v>
      </c>
      <c r="M386" s="502" t="s">
        <v>31</v>
      </c>
      <c r="N386" s="502" t="s">
        <v>31</v>
      </c>
      <c r="O386" s="503">
        <v>0.26</v>
      </c>
      <c r="P386" s="502" t="s">
        <v>31</v>
      </c>
      <c r="Q386" s="502" t="s">
        <v>31</v>
      </c>
      <c r="R386" s="503">
        <v>0.26</v>
      </c>
      <c r="S386" s="502" t="s">
        <v>31</v>
      </c>
      <c r="T386" s="502" t="s">
        <v>31</v>
      </c>
      <c r="U386" s="503">
        <v>0.26</v>
      </c>
      <c r="V386" s="502" t="s">
        <v>31</v>
      </c>
      <c r="W386" s="502" t="s">
        <v>31</v>
      </c>
      <c r="X386" s="503">
        <v>0.26</v>
      </c>
      <c r="Y386" s="502" t="s">
        <v>31</v>
      </c>
      <c r="Z386" s="502" t="s">
        <v>31</v>
      </c>
      <c r="AA386" s="503">
        <v>0.26</v>
      </c>
      <c r="AB386" s="502" t="s">
        <v>31</v>
      </c>
      <c r="AC386" s="502" t="s">
        <v>31</v>
      </c>
      <c r="AD386" s="503">
        <v>0.26</v>
      </c>
      <c r="AE386" s="502" t="s">
        <v>31</v>
      </c>
      <c r="AF386" s="502" t="s">
        <v>31</v>
      </c>
      <c r="AG386" s="503">
        <v>0.26</v>
      </c>
      <c r="AH386" s="502" t="s">
        <v>31</v>
      </c>
      <c r="AI386" s="502" t="s">
        <v>31</v>
      </c>
      <c r="AJ386" s="503">
        <v>0.26</v>
      </c>
      <c r="AK386" s="502" t="s">
        <v>31</v>
      </c>
      <c r="AL386" s="502" t="s">
        <v>31</v>
      </c>
      <c r="AM386" s="503">
        <v>0.26</v>
      </c>
      <c r="AN386" s="502" t="s">
        <v>31</v>
      </c>
      <c r="AO386" s="502" t="s">
        <v>31</v>
      </c>
      <c r="AP386" s="503">
        <v>0.26</v>
      </c>
      <c r="AQ386" s="502" t="s">
        <v>31</v>
      </c>
      <c r="AR386" s="502" t="s">
        <v>31</v>
      </c>
      <c r="AS386" s="503">
        <v>0.26</v>
      </c>
      <c r="AT386" s="502" t="s">
        <v>31</v>
      </c>
      <c r="AU386" s="502" t="s">
        <v>31</v>
      </c>
      <c r="AV386" s="503">
        <v>0.26</v>
      </c>
      <c r="AW386" s="502" t="s">
        <v>31</v>
      </c>
      <c r="AX386" s="502" t="s">
        <v>31</v>
      </c>
      <c r="AY386" s="503">
        <v>0.26</v>
      </c>
      <c r="AZ386" s="502" t="s">
        <v>31</v>
      </c>
      <c r="BA386" s="504" t="s">
        <v>31</v>
      </c>
      <c r="BB386" s="503">
        <v>0.26</v>
      </c>
      <c r="BC386" s="502" t="s">
        <v>31</v>
      </c>
      <c r="BD386" s="504" t="s">
        <v>31</v>
      </c>
      <c r="BE386" s="496">
        <v>0.26</v>
      </c>
      <c r="BF386" s="504" t="s">
        <v>31</v>
      </c>
      <c r="BG386" s="504" t="s">
        <v>31</v>
      </c>
    </row>
    <row r="387" spans="2:59" ht="16.5" customHeight="1" x14ac:dyDescent="0.25">
      <c r="B387" s="289"/>
      <c r="C387" s="288" t="s">
        <v>1617</v>
      </c>
      <c r="D387" s="232" t="s">
        <v>1619</v>
      </c>
      <c r="E387" s="233" t="str">
        <f t="shared" si="19"/>
        <v>AdBlue (l)Maquinaria comercial, institucional e industrial</v>
      </c>
      <c r="F387" s="503">
        <v>0.26</v>
      </c>
      <c r="G387" s="502" t="s">
        <v>31</v>
      </c>
      <c r="H387" s="502" t="s">
        <v>31</v>
      </c>
      <c r="I387" s="503">
        <v>0.26</v>
      </c>
      <c r="J387" s="502" t="s">
        <v>31</v>
      </c>
      <c r="K387" s="502" t="s">
        <v>31</v>
      </c>
      <c r="L387" s="503">
        <v>0.26</v>
      </c>
      <c r="M387" s="502" t="s">
        <v>31</v>
      </c>
      <c r="N387" s="502" t="s">
        <v>31</v>
      </c>
      <c r="O387" s="503">
        <v>0.26</v>
      </c>
      <c r="P387" s="502" t="s">
        <v>31</v>
      </c>
      <c r="Q387" s="502" t="s">
        <v>31</v>
      </c>
      <c r="R387" s="503">
        <v>0.26</v>
      </c>
      <c r="S387" s="502" t="s">
        <v>31</v>
      </c>
      <c r="T387" s="502" t="s">
        <v>31</v>
      </c>
      <c r="U387" s="503">
        <v>0.26</v>
      </c>
      <c r="V387" s="502" t="s">
        <v>31</v>
      </c>
      <c r="W387" s="502" t="s">
        <v>31</v>
      </c>
      <c r="X387" s="503">
        <v>0.26</v>
      </c>
      <c r="Y387" s="502" t="s">
        <v>31</v>
      </c>
      <c r="Z387" s="502" t="s">
        <v>31</v>
      </c>
      <c r="AA387" s="503">
        <v>0.26</v>
      </c>
      <c r="AB387" s="502" t="s">
        <v>31</v>
      </c>
      <c r="AC387" s="502" t="s">
        <v>31</v>
      </c>
      <c r="AD387" s="503">
        <v>0.26</v>
      </c>
      <c r="AE387" s="502" t="s">
        <v>31</v>
      </c>
      <c r="AF387" s="502" t="s">
        <v>31</v>
      </c>
      <c r="AG387" s="503">
        <v>0.26</v>
      </c>
      <c r="AH387" s="502" t="s">
        <v>31</v>
      </c>
      <c r="AI387" s="502" t="s">
        <v>31</v>
      </c>
      <c r="AJ387" s="503">
        <v>0.26</v>
      </c>
      <c r="AK387" s="502" t="s">
        <v>31</v>
      </c>
      <c r="AL387" s="502" t="s">
        <v>31</v>
      </c>
      <c r="AM387" s="503">
        <v>0.26</v>
      </c>
      <c r="AN387" s="502" t="s">
        <v>31</v>
      </c>
      <c r="AO387" s="502" t="s">
        <v>31</v>
      </c>
      <c r="AP387" s="503">
        <v>0.26</v>
      </c>
      <c r="AQ387" s="502" t="s">
        <v>31</v>
      </c>
      <c r="AR387" s="502" t="s">
        <v>31</v>
      </c>
      <c r="AS387" s="503">
        <v>0.26</v>
      </c>
      <c r="AT387" s="502" t="s">
        <v>31</v>
      </c>
      <c r="AU387" s="502" t="s">
        <v>31</v>
      </c>
      <c r="AV387" s="503">
        <v>0.26</v>
      </c>
      <c r="AW387" s="502" t="s">
        <v>31</v>
      </c>
      <c r="AX387" s="502" t="s">
        <v>31</v>
      </c>
      <c r="AY387" s="503">
        <v>0.26</v>
      </c>
      <c r="AZ387" s="502" t="s">
        <v>31</v>
      </c>
      <c r="BA387" s="504" t="s">
        <v>31</v>
      </c>
      <c r="BB387" s="503">
        <v>0.26</v>
      </c>
      <c r="BC387" s="502" t="s">
        <v>31</v>
      </c>
      <c r="BD387" s="504" t="s">
        <v>31</v>
      </c>
      <c r="BE387" s="496">
        <v>0.26</v>
      </c>
      <c r="BF387" s="504" t="s">
        <v>31</v>
      </c>
      <c r="BG387" s="504" t="s">
        <v>31</v>
      </c>
    </row>
    <row r="388" spans="2:59" x14ac:dyDescent="0.25">
      <c r="B388" s="208"/>
      <c r="C388" s="208"/>
      <c r="D388" s="208"/>
      <c r="E388" s="208"/>
      <c r="F388" s="208"/>
      <c r="G388" s="208"/>
      <c r="H388" s="208"/>
      <c r="I388" s="208"/>
      <c r="J388" s="208"/>
      <c r="K388" s="208"/>
      <c r="L388" s="208"/>
      <c r="M388" s="208"/>
      <c r="N388" s="208"/>
      <c r="O388" s="208"/>
      <c r="P388" s="208"/>
      <c r="Q388" s="208"/>
      <c r="R388" s="208"/>
      <c r="S388" s="208"/>
      <c r="T388" s="208"/>
      <c r="U388" s="208"/>
      <c r="V388" s="208"/>
      <c r="W388" s="208"/>
      <c r="X388" s="208"/>
      <c r="Y388" s="208"/>
      <c r="Z388" s="208"/>
      <c r="AA388" s="208"/>
      <c r="AB388" s="208"/>
      <c r="AC388" s="208"/>
      <c r="AD388" s="208"/>
      <c r="AE388" s="208"/>
      <c r="AF388" s="208"/>
      <c r="AG388" s="208"/>
      <c r="AH388" s="208"/>
      <c r="AI388" s="208"/>
      <c r="AJ388" s="208"/>
      <c r="AK388" s="208"/>
      <c r="AL388" s="208"/>
      <c r="AM388" s="290"/>
      <c r="AN388" s="290"/>
      <c r="AO388" s="290"/>
      <c r="AP388" s="291"/>
      <c r="AQ388" s="291"/>
      <c r="AR388" s="291"/>
      <c r="AS388" s="291"/>
      <c r="AT388" s="291"/>
      <c r="AU388" s="291"/>
      <c r="AV388" s="291"/>
      <c r="AW388" s="291"/>
      <c r="AX388" s="291"/>
      <c r="AY388" s="291"/>
      <c r="AZ388" s="291"/>
      <c r="BA388" s="291"/>
    </row>
    <row r="389" spans="2:59" x14ac:dyDescent="0.25">
      <c r="B389" s="198" t="s">
        <v>801</v>
      </c>
      <c r="C389" s="208"/>
      <c r="D389" s="208"/>
      <c r="E389" s="208"/>
      <c r="F389" s="208"/>
      <c r="G389" s="208"/>
      <c r="H389" s="208"/>
      <c r="I389" s="208"/>
      <c r="J389" s="208"/>
      <c r="K389" s="208"/>
      <c r="L389" s="208"/>
      <c r="M389" s="208"/>
      <c r="N389" s="208"/>
      <c r="O389" s="208"/>
      <c r="P389" s="208"/>
      <c r="Q389" s="208"/>
      <c r="R389" s="208"/>
      <c r="S389" s="208"/>
      <c r="T389" s="208"/>
      <c r="U389" s="208"/>
      <c r="V389" s="208"/>
      <c r="W389" s="208"/>
      <c r="X389" s="208"/>
      <c r="Y389" s="208"/>
      <c r="Z389" s="208"/>
      <c r="AA389" s="208"/>
      <c r="AB389" s="208"/>
      <c r="AC389" s="208"/>
      <c r="AD389" s="208"/>
      <c r="AE389" s="208"/>
      <c r="AF389" s="208"/>
      <c r="AG389" s="208"/>
      <c r="AH389" s="208"/>
      <c r="AI389" s="208"/>
      <c r="AJ389" s="208"/>
      <c r="AK389" s="208"/>
      <c r="AL389" s="208"/>
      <c r="AM389" s="290"/>
      <c r="AN389" s="290"/>
      <c r="AO389" s="290"/>
      <c r="AP389" s="291"/>
      <c r="AQ389" s="291"/>
      <c r="AR389" s="291"/>
      <c r="AS389" s="291"/>
      <c r="AT389" s="291"/>
      <c r="AU389" s="291"/>
      <c r="AV389" s="291"/>
      <c r="AW389" s="291"/>
      <c r="AX389" s="291"/>
      <c r="AY389" s="291"/>
      <c r="BA389" s="291"/>
    </row>
    <row r="390" spans="2:59" x14ac:dyDescent="0.25">
      <c r="B390" s="198"/>
      <c r="C390" s="208"/>
      <c r="D390" s="208"/>
      <c r="E390" s="208"/>
      <c r="F390" s="208"/>
      <c r="G390" s="208"/>
      <c r="H390" s="208"/>
      <c r="I390" s="208"/>
      <c r="J390" s="208"/>
      <c r="K390" s="208"/>
      <c r="L390" s="208"/>
      <c r="M390" s="208"/>
      <c r="N390" s="208"/>
      <c r="O390" s="208"/>
      <c r="P390" s="208"/>
      <c r="Q390" s="208"/>
      <c r="R390" s="208"/>
      <c r="S390" s="208"/>
      <c r="T390" s="208"/>
      <c r="U390" s="208"/>
      <c r="V390" s="208"/>
      <c r="W390" s="208"/>
      <c r="X390" s="208"/>
      <c r="Y390" s="208"/>
      <c r="Z390" s="208"/>
      <c r="AA390" s="208"/>
      <c r="AB390" s="208"/>
      <c r="AC390" s="208"/>
      <c r="AD390" s="208"/>
      <c r="AE390" s="208"/>
      <c r="AF390" s="208"/>
      <c r="AG390" s="208"/>
      <c r="AH390" s="208"/>
      <c r="AI390" s="208"/>
      <c r="AJ390" s="208"/>
      <c r="AK390" s="208"/>
      <c r="AL390" s="208"/>
      <c r="AM390" s="290"/>
      <c r="AN390" s="290"/>
      <c r="AO390" s="290"/>
      <c r="AP390" s="291"/>
      <c r="AQ390" s="291"/>
      <c r="AR390" s="291"/>
      <c r="AS390" s="291"/>
      <c r="AT390" s="291"/>
      <c r="AU390" s="291"/>
      <c r="AV390" s="291"/>
      <c r="AW390" s="291"/>
      <c r="AX390" s="291"/>
      <c r="AY390" s="291"/>
      <c r="AZ390" s="291"/>
      <c r="BA390" s="291"/>
    </row>
    <row r="391" spans="2:59" x14ac:dyDescent="0.25">
      <c r="B391" s="198"/>
      <c r="C391" s="208"/>
      <c r="D391" s="208"/>
      <c r="E391" s="208"/>
    </row>
    <row r="392" spans="2:59" x14ac:dyDescent="0.25">
      <c r="B392" s="198"/>
      <c r="C392" s="292" t="s">
        <v>852</v>
      </c>
      <c r="E392" s="293" t="s">
        <v>845</v>
      </c>
    </row>
    <row r="393" spans="2:59" x14ac:dyDescent="0.25">
      <c r="B393" s="198"/>
      <c r="C393" s="269"/>
      <c r="D393" s="236"/>
      <c r="E393" s="269"/>
      <c r="F393" s="139"/>
    </row>
    <row r="394" spans="2:59" x14ac:dyDescent="0.25">
      <c r="B394" s="198"/>
      <c r="C394" s="269" t="s">
        <v>1416</v>
      </c>
      <c r="D394" s="238">
        <v>1</v>
      </c>
      <c r="E394" s="269" t="s">
        <v>538</v>
      </c>
      <c r="F394" s="139"/>
    </row>
    <row r="395" spans="2:59" x14ac:dyDescent="0.25">
      <c r="B395" s="198"/>
      <c r="C395" s="246" t="s">
        <v>1417</v>
      </c>
      <c r="D395" s="238">
        <v>2</v>
      </c>
      <c r="E395" s="269" t="s">
        <v>890</v>
      </c>
      <c r="F395" s="139"/>
    </row>
    <row r="396" spans="2:59" x14ac:dyDescent="0.25">
      <c r="B396" s="198"/>
      <c r="C396" s="245" t="s">
        <v>1619</v>
      </c>
      <c r="D396" s="240">
        <v>3</v>
      </c>
      <c r="E396" s="189" t="s">
        <v>22</v>
      </c>
      <c r="F396" s="139"/>
    </row>
    <row r="397" spans="2:59" x14ac:dyDescent="0.25">
      <c r="B397" s="198"/>
      <c r="E397" s="189" t="s">
        <v>24</v>
      </c>
      <c r="F397" s="139"/>
    </row>
    <row r="398" spans="2:59" x14ac:dyDescent="0.25">
      <c r="B398" s="198"/>
      <c r="E398" s="189" t="s">
        <v>25</v>
      </c>
      <c r="F398" s="139"/>
    </row>
    <row r="399" spans="2:59" x14ac:dyDescent="0.25">
      <c r="B399" s="198"/>
      <c r="E399" s="189" t="s">
        <v>27</v>
      </c>
      <c r="F399" s="139"/>
    </row>
    <row r="400" spans="2:59" x14ac:dyDescent="0.25">
      <c r="B400" s="198"/>
      <c r="E400" s="189" t="s">
        <v>28</v>
      </c>
      <c r="F400" s="139"/>
    </row>
    <row r="401" spans="2:50" x14ac:dyDescent="0.25">
      <c r="B401" s="198"/>
      <c r="E401" s="189" t="s">
        <v>11</v>
      </c>
      <c r="F401" s="139"/>
    </row>
    <row r="402" spans="2:50" x14ac:dyDescent="0.25">
      <c r="B402" s="198"/>
      <c r="E402" s="189" t="s">
        <v>10</v>
      </c>
      <c r="F402" s="139"/>
    </row>
    <row r="403" spans="2:50" x14ac:dyDescent="0.25">
      <c r="B403" s="198"/>
      <c r="E403" s="189" t="s">
        <v>30</v>
      </c>
      <c r="F403" s="139"/>
    </row>
    <row r="404" spans="2:50" x14ac:dyDescent="0.25">
      <c r="C404" s="208"/>
      <c r="D404" s="208"/>
      <c r="E404" s="189" t="s">
        <v>16</v>
      </c>
    </row>
    <row r="405" spans="2:50" x14ac:dyDescent="0.25">
      <c r="C405" s="208"/>
      <c r="D405" s="208"/>
      <c r="E405" s="189" t="s">
        <v>20</v>
      </c>
    </row>
    <row r="406" spans="2:50" x14ac:dyDescent="0.25">
      <c r="C406" s="208"/>
      <c r="D406" s="208"/>
      <c r="E406" s="189" t="s">
        <v>539</v>
      </c>
    </row>
    <row r="407" spans="2:50" x14ac:dyDescent="0.25">
      <c r="C407" s="208"/>
      <c r="D407" s="208"/>
      <c r="E407" s="208"/>
    </row>
    <row r="408" spans="2:50" x14ac:dyDescent="0.25">
      <c r="C408" s="294">
        <v>2020</v>
      </c>
      <c r="D408" s="294">
        <v>2020</v>
      </c>
      <c r="E408" s="294">
        <v>2020</v>
      </c>
      <c r="F408" s="294">
        <v>2021</v>
      </c>
      <c r="G408" s="294">
        <v>2021</v>
      </c>
      <c r="H408" s="294">
        <v>2021</v>
      </c>
      <c r="I408" s="294">
        <v>2022</v>
      </c>
      <c r="J408" s="294">
        <v>2022</v>
      </c>
      <c r="K408" s="294">
        <v>2022</v>
      </c>
      <c r="L408" s="294">
        <v>2023</v>
      </c>
      <c r="M408" s="294">
        <v>2023</v>
      </c>
      <c r="N408" s="294">
        <v>2023</v>
      </c>
      <c r="O408" s="294">
        <v>2024</v>
      </c>
      <c r="P408" s="294">
        <v>2024</v>
      </c>
      <c r="Q408" s="294">
        <v>2024</v>
      </c>
      <c r="R408" s="476"/>
      <c r="S408" s="476"/>
      <c r="T408" s="476"/>
      <c r="U408" s="476"/>
      <c r="V408" s="476"/>
      <c r="W408" s="476"/>
      <c r="X408" s="476"/>
      <c r="Y408" s="476"/>
      <c r="Z408" s="476"/>
      <c r="AV408" s="291"/>
      <c r="AW408" s="291"/>
      <c r="AX408" s="291"/>
    </row>
    <row r="409" spans="2:50" x14ac:dyDescent="0.25">
      <c r="C409" s="295" t="s">
        <v>853</v>
      </c>
      <c r="D409" s="295" t="s">
        <v>854</v>
      </c>
      <c r="E409" s="295" t="s">
        <v>855</v>
      </c>
      <c r="F409" s="295" t="s">
        <v>853</v>
      </c>
      <c r="G409" s="295" t="s">
        <v>854</v>
      </c>
      <c r="H409" s="295" t="s">
        <v>855</v>
      </c>
      <c r="I409" s="295" t="s">
        <v>853</v>
      </c>
      <c r="J409" s="295" t="s">
        <v>854</v>
      </c>
      <c r="K409" s="295" t="s">
        <v>855</v>
      </c>
      <c r="L409" s="295" t="s">
        <v>853</v>
      </c>
      <c r="M409" s="295" t="s">
        <v>854</v>
      </c>
      <c r="N409" s="295" t="s">
        <v>855</v>
      </c>
      <c r="O409" s="295" t="s">
        <v>853</v>
      </c>
      <c r="P409" s="295" t="s">
        <v>854</v>
      </c>
      <c r="Q409" s="295" t="s">
        <v>855</v>
      </c>
      <c r="R409" s="477"/>
      <c r="S409" s="477"/>
      <c r="T409" s="477"/>
      <c r="U409" s="477"/>
      <c r="V409" s="477"/>
      <c r="W409" s="477"/>
      <c r="X409" s="477"/>
      <c r="Y409" s="477"/>
      <c r="Z409" s="477"/>
      <c r="AV409" s="291"/>
      <c r="AW409" s="291"/>
      <c r="AX409" s="291"/>
    </row>
    <row r="410" spans="2:50" x14ac:dyDescent="0.25">
      <c r="C410" s="296">
        <v>1</v>
      </c>
      <c r="D410" s="296">
        <v>2</v>
      </c>
      <c r="E410" s="296">
        <v>3</v>
      </c>
      <c r="F410" s="296">
        <v>1</v>
      </c>
      <c r="G410" s="296">
        <v>2</v>
      </c>
      <c r="H410" s="296">
        <v>3</v>
      </c>
      <c r="I410" s="296">
        <v>1</v>
      </c>
      <c r="J410" s="296">
        <v>2</v>
      </c>
      <c r="K410" s="296">
        <v>3</v>
      </c>
      <c r="L410" s="296">
        <v>1</v>
      </c>
      <c r="M410" s="296">
        <v>2</v>
      </c>
      <c r="N410" s="296">
        <v>3</v>
      </c>
      <c r="O410" s="296">
        <v>1</v>
      </c>
      <c r="P410" s="296">
        <v>2</v>
      </c>
      <c r="Q410" s="296">
        <v>3</v>
      </c>
      <c r="R410" s="478"/>
      <c r="S410" s="478"/>
      <c r="T410" s="478"/>
      <c r="U410" s="478"/>
      <c r="V410" s="478"/>
      <c r="W410" s="478"/>
      <c r="X410" s="478"/>
      <c r="Y410" s="478"/>
      <c r="Z410" s="478"/>
      <c r="AV410" s="291"/>
      <c r="AW410" s="291"/>
      <c r="AX410" s="291"/>
    </row>
    <row r="411" spans="2:50" x14ac:dyDescent="0.25">
      <c r="C411" s="241" t="str">
        <f>"Comb_Maq_"&amp;C410&amp;"_"&amp;C408</f>
        <v>Comb_Maq_1_2020</v>
      </c>
      <c r="D411" s="241" t="str">
        <f>"Comb_Maq_"&amp;D410&amp;"_"&amp;D408</f>
        <v>Comb_Maq_2_2020</v>
      </c>
      <c r="E411" s="241" t="str">
        <f>"Comb_Maq_"&amp;E410&amp;"_"&amp;E408</f>
        <v>Comb_Maq_3_2020</v>
      </c>
      <c r="F411" s="241" t="str">
        <f>"Comb_Maq_"&amp;F410&amp;"_"&amp;F408</f>
        <v>Comb_Maq_1_2021</v>
      </c>
      <c r="G411" s="241" t="str">
        <f t="shared" ref="G411:I411" si="21">"Comb_Maq_"&amp;G410&amp;"_"&amp;G408</f>
        <v>Comb_Maq_2_2021</v>
      </c>
      <c r="H411" s="241" t="str">
        <f t="shared" si="21"/>
        <v>Comb_Maq_3_2021</v>
      </c>
      <c r="I411" s="241" t="str">
        <f t="shared" si="21"/>
        <v>Comb_Maq_1_2022</v>
      </c>
      <c r="J411" s="241" t="str">
        <f t="shared" ref="J411:L411" si="22">"Comb_Maq_"&amp;J410&amp;"_"&amp;J408</f>
        <v>Comb_Maq_2_2022</v>
      </c>
      <c r="K411" s="241" t="str">
        <f t="shared" si="22"/>
        <v>Comb_Maq_3_2022</v>
      </c>
      <c r="L411" s="241" t="str">
        <f t="shared" si="22"/>
        <v>Comb_Maq_1_2023</v>
      </c>
      <c r="M411" s="241" t="str">
        <f t="shared" ref="M411:O411" si="23">"Comb_Maq_"&amp;M410&amp;"_"&amp;M408</f>
        <v>Comb_Maq_2_2023</v>
      </c>
      <c r="N411" s="241" t="str">
        <f t="shared" si="23"/>
        <v>Comb_Maq_3_2023</v>
      </c>
      <c r="O411" s="241" t="str">
        <f t="shared" si="23"/>
        <v>Comb_Maq_1_2024</v>
      </c>
      <c r="P411" s="241" t="str">
        <f t="shared" ref="P411:Q411" si="24">"Comb_Maq_"&amp;P410&amp;"_"&amp;P408</f>
        <v>Comb_Maq_2_2024</v>
      </c>
      <c r="Q411" s="241" t="str">
        <f t="shared" si="24"/>
        <v>Comb_Maq_3_2024</v>
      </c>
      <c r="R411" s="472"/>
      <c r="S411" s="472"/>
      <c r="T411" s="472"/>
      <c r="U411" s="472"/>
      <c r="V411" s="472"/>
      <c r="W411" s="472"/>
      <c r="X411" s="472"/>
      <c r="Y411" s="472"/>
      <c r="Z411" s="472"/>
      <c r="AV411" s="291"/>
      <c r="AW411" s="291"/>
      <c r="AX411" s="291"/>
    </row>
    <row r="412" spans="2:50" x14ac:dyDescent="0.25">
      <c r="C412" s="189"/>
      <c r="D412" s="189"/>
      <c r="E412" s="189"/>
      <c r="F412" s="189"/>
      <c r="G412" s="189"/>
      <c r="H412" s="189"/>
      <c r="I412" s="189"/>
      <c r="J412" s="189"/>
      <c r="K412" s="189"/>
      <c r="L412" s="189"/>
      <c r="M412" s="189"/>
      <c r="N412" s="189"/>
      <c r="O412" s="189"/>
      <c r="P412" s="189"/>
      <c r="Q412" s="189"/>
      <c r="AV412" s="291"/>
      <c r="AW412" s="291"/>
      <c r="AX412" s="291"/>
    </row>
    <row r="413" spans="2:50" x14ac:dyDescent="0.25">
      <c r="C413" s="246" t="s">
        <v>1394</v>
      </c>
      <c r="D413" t="s">
        <v>1394</v>
      </c>
      <c r="E413" s="243" t="s">
        <v>1394</v>
      </c>
      <c r="F413" s="246" t="s">
        <v>1394</v>
      </c>
      <c r="G413" t="s">
        <v>1394</v>
      </c>
      <c r="H413" s="243" t="s">
        <v>1394</v>
      </c>
      <c r="I413" s="246" t="s">
        <v>1394</v>
      </c>
      <c r="J413" t="s">
        <v>1394</v>
      </c>
      <c r="K413" s="243" t="s">
        <v>1394</v>
      </c>
      <c r="L413" s="246" t="s">
        <v>1394</v>
      </c>
      <c r="M413" t="s">
        <v>1394</v>
      </c>
      <c r="N413" s="243" t="s">
        <v>1394</v>
      </c>
      <c r="O413" s="246" t="s">
        <v>1394</v>
      </c>
      <c r="P413" t="s">
        <v>1394</v>
      </c>
      <c r="Q413" s="243" t="s">
        <v>1394</v>
      </c>
      <c r="R413" s="139"/>
      <c r="S413" s="139"/>
      <c r="T413" s="139"/>
      <c r="U413" s="139"/>
      <c r="V413" s="139"/>
      <c r="W413" s="139"/>
      <c r="X413" s="139"/>
      <c r="Y413" s="139"/>
      <c r="Z413" s="139"/>
      <c r="AO413" s="139"/>
      <c r="AV413" s="291"/>
      <c r="AW413" s="291"/>
      <c r="AX413" s="291"/>
    </row>
    <row r="414" spans="2:50" x14ac:dyDescent="0.25">
      <c r="C414" s="297" t="s">
        <v>22</v>
      </c>
      <c r="D414" s="297" t="s">
        <v>22</v>
      </c>
      <c r="E414" s="243" t="s">
        <v>22</v>
      </c>
      <c r="F414" s="297" t="s">
        <v>22</v>
      </c>
      <c r="G414" s="297" t="s">
        <v>22</v>
      </c>
      <c r="H414" s="243" t="s">
        <v>22</v>
      </c>
      <c r="I414" s="297" t="s">
        <v>22</v>
      </c>
      <c r="J414" s="297" t="s">
        <v>22</v>
      </c>
      <c r="K414" s="243" t="s">
        <v>22</v>
      </c>
      <c r="L414" s="297" t="s">
        <v>22</v>
      </c>
      <c r="M414" s="297" t="s">
        <v>22</v>
      </c>
      <c r="N414" s="243" t="s">
        <v>22</v>
      </c>
      <c r="O414" s="297" t="s">
        <v>22</v>
      </c>
      <c r="P414" s="297" t="s">
        <v>22</v>
      </c>
      <c r="Q414" s="243" t="s">
        <v>22</v>
      </c>
      <c r="R414" s="139"/>
      <c r="S414" s="139"/>
      <c r="T414" s="139"/>
      <c r="U414" s="139"/>
      <c r="V414" s="139"/>
      <c r="W414" s="139"/>
      <c r="X414" s="285"/>
      <c r="Y414" s="285"/>
      <c r="Z414" s="139"/>
      <c r="AM414" s="285"/>
      <c r="AN414" s="285"/>
      <c r="AO414" s="139"/>
      <c r="AV414" s="291"/>
      <c r="AW414" s="291"/>
      <c r="AX414" s="291"/>
    </row>
    <row r="415" spans="2:50" x14ac:dyDescent="0.25">
      <c r="B415" s="298"/>
      <c r="C415" s="297" t="s">
        <v>24</v>
      </c>
      <c r="D415" s="297" t="s">
        <v>24</v>
      </c>
      <c r="E415" s="246" t="s">
        <v>24</v>
      </c>
      <c r="F415" s="297" t="s">
        <v>24</v>
      </c>
      <c r="G415" s="297" t="s">
        <v>24</v>
      </c>
      <c r="H415" s="246" t="s">
        <v>24</v>
      </c>
      <c r="I415" s="297" t="s">
        <v>24</v>
      </c>
      <c r="J415" s="297" t="s">
        <v>24</v>
      </c>
      <c r="K415" s="246" t="s">
        <v>24</v>
      </c>
      <c r="L415" s="297" t="s">
        <v>24</v>
      </c>
      <c r="M415" s="297" t="s">
        <v>24</v>
      </c>
      <c r="N415" s="246" t="s">
        <v>24</v>
      </c>
      <c r="O415" s="297" t="s">
        <v>24</v>
      </c>
      <c r="P415" s="297" t="s">
        <v>24</v>
      </c>
      <c r="Q415" s="246" t="s">
        <v>24</v>
      </c>
      <c r="S415" s="139"/>
      <c r="T415" s="139"/>
      <c r="V415" s="139"/>
      <c r="W415" s="139"/>
      <c r="X415" s="285"/>
      <c r="Y415" s="285"/>
      <c r="AM415" s="285"/>
      <c r="AN415" s="285"/>
    </row>
    <row r="416" spans="2:50" x14ac:dyDescent="0.25">
      <c r="B416" s="299"/>
      <c r="C416" s="297" t="s">
        <v>25</v>
      </c>
      <c r="D416" s="297" t="s">
        <v>25</v>
      </c>
      <c r="E416" s="246" t="s">
        <v>25</v>
      </c>
      <c r="F416" s="297" t="s">
        <v>25</v>
      </c>
      <c r="G416" s="297" t="s">
        <v>25</v>
      </c>
      <c r="H416" s="246" t="s">
        <v>25</v>
      </c>
      <c r="I416" s="297" t="s">
        <v>25</v>
      </c>
      <c r="J416" s="297" t="s">
        <v>25</v>
      </c>
      <c r="K416" s="246" t="s">
        <v>25</v>
      </c>
      <c r="L416" s="297" t="s">
        <v>25</v>
      </c>
      <c r="M416" s="297" t="s">
        <v>25</v>
      </c>
      <c r="N416" s="246" t="s">
        <v>25</v>
      </c>
      <c r="O416" s="297" t="s">
        <v>25</v>
      </c>
      <c r="P416" s="297" t="s">
        <v>25</v>
      </c>
      <c r="Q416" s="246" t="s">
        <v>25</v>
      </c>
      <c r="R416" s="298"/>
      <c r="U416" s="298"/>
      <c r="X416" s="285"/>
      <c r="Y416" s="285"/>
      <c r="AM416" s="285"/>
      <c r="AN416" s="285"/>
      <c r="AV416" s="285"/>
      <c r="AW416" s="285"/>
      <c r="AX416" s="285"/>
    </row>
    <row r="417" spans="1:54" x14ac:dyDescent="0.25">
      <c r="B417" s="299"/>
      <c r="C417" s="297" t="s">
        <v>27</v>
      </c>
      <c r="D417" s="297" t="s">
        <v>27</v>
      </c>
      <c r="E417" s="297" t="s">
        <v>27</v>
      </c>
      <c r="F417" s="297" t="s">
        <v>27</v>
      </c>
      <c r="G417" s="297" t="s">
        <v>27</v>
      </c>
      <c r="H417" s="297" t="s">
        <v>27</v>
      </c>
      <c r="I417" s="297" t="s">
        <v>27</v>
      </c>
      <c r="J417" s="297" t="s">
        <v>27</v>
      </c>
      <c r="K417" s="297" t="s">
        <v>27</v>
      </c>
      <c r="L417" s="297" t="s">
        <v>27</v>
      </c>
      <c r="M417" s="297" t="s">
        <v>27</v>
      </c>
      <c r="N417" s="297" t="s">
        <v>27</v>
      </c>
      <c r="O417" s="297" t="s">
        <v>27</v>
      </c>
      <c r="P417" s="297" t="s">
        <v>27</v>
      </c>
      <c r="Q417" s="297" t="s">
        <v>27</v>
      </c>
      <c r="R417" s="285"/>
      <c r="S417" s="285"/>
      <c r="T417" s="285"/>
      <c r="W417" s="285"/>
      <c r="X417" s="285"/>
      <c r="Y417" s="285"/>
      <c r="Z417" s="285"/>
      <c r="AM417" s="285"/>
      <c r="AN417" s="285"/>
      <c r="AO417" s="285"/>
      <c r="AV417" s="285"/>
      <c r="AW417" s="285"/>
      <c r="AX417" s="285"/>
    </row>
    <row r="418" spans="1:54" x14ac:dyDescent="0.25">
      <c r="B418" s="299"/>
      <c r="C418" s="297" t="s">
        <v>28</v>
      </c>
      <c r="D418" s="297" t="s">
        <v>28</v>
      </c>
      <c r="E418" s="297" t="s">
        <v>28</v>
      </c>
      <c r="F418" s="297" t="s">
        <v>28</v>
      </c>
      <c r="G418" s="297" t="s">
        <v>28</v>
      </c>
      <c r="H418" s="297" t="s">
        <v>28</v>
      </c>
      <c r="I418" s="297" t="s">
        <v>28</v>
      </c>
      <c r="J418" s="297" t="s">
        <v>28</v>
      </c>
      <c r="K418" s="297" t="s">
        <v>28</v>
      </c>
      <c r="L418" s="297" t="s">
        <v>28</v>
      </c>
      <c r="M418" s="297" t="s">
        <v>28</v>
      </c>
      <c r="N418" s="297" t="s">
        <v>28</v>
      </c>
      <c r="O418" s="297" t="s">
        <v>28</v>
      </c>
      <c r="P418" s="297" t="s">
        <v>28</v>
      </c>
      <c r="Q418" s="297" t="s">
        <v>28</v>
      </c>
      <c r="R418" s="285"/>
      <c r="S418" s="285"/>
      <c r="T418" s="285"/>
      <c r="U418" s="285"/>
      <c r="V418" s="285"/>
      <c r="W418" s="285"/>
      <c r="X418" s="285"/>
      <c r="Y418" s="285"/>
      <c r="Z418" s="285"/>
      <c r="AM418" s="285"/>
      <c r="AN418" s="285"/>
      <c r="AO418" s="285"/>
      <c r="AV418" s="285"/>
      <c r="AW418" s="285"/>
      <c r="AX418" s="285"/>
    </row>
    <row r="419" spans="1:54" x14ac:dyDescent="0.25">
      <c r="B419" s="299"/>
      <c r="C419" s="242" t="s">
        <v>1620</v>
      </c>
      <c r="D419" s="243" t="s">
        <v>10</v>
      </c>
      <c r="E419" s="297" t="s">
        <v>10</v>
      </c>
      <c r="F419" s="242" t="s">
        <v>1620</v>
      </c>
      <c r="G419" s="243" t="s">
        <v>10</v>
      </c>
      <c r="H419" s="297" t="s">
        <v>10</v>
      </c>
      <c r="I419" s="242" t="s">
        <v>1620</v>
      </c>
      <c r="J419" s="243" t="s">
        <v>10</v>
      </c>
      <c r="K419" s="297" t="s">
        <v>10</v>
      </c>
      <c r="L419" s="242" t="s">
        <v>1620</v>
      </c>
      <c r="M419" s="243" t="s">
        <v>10</v>
      </c>
      <c r="N419" s="297" t="s">
        <v>10</v>
      </c>
      <c r="O419" s="242" t="s">
        <v>1620</v>
      </c>
      <c r="P419" s="243" t="s">
        <v>10</v>
      </c>
      <c r="Q419" s="297" t="s">
        <v>10</v>
      </c>
      <c r="R419" s="285"/>
      <c r="S419" s="285"/>
      <c r="T419" s="285"/>
      <c r="U419" s="285"/>
      <c r="V419" s="285"/>
      <c r="W419" s="285"/>
      <c r="Y419" s="139"/>
      <c r="Z419" s="285"/>
      <c r="AM419" s="139"/>
      <c r="AN419" s="139"/>
      <c r="AO419" s="285"/>
      <c r="AV419" s="285"/>
      <c r="AW419" s="285"/>
      <c r="AX419" s="285"/>
    </row>
    <row r="420" spans="1:54" x14ac:dyDescent="0.25">
      <c r="B420" s="299"/>
      <c r="C420" s="505" t="s">
        <v>1617</v>
      </c>
      <c r="D420" s="243" t="s">
        <v>30</v>
      </c>
      <c r="E420" s="297" t="s">
        <v>30</v>
      </c>
      <c r="F420" s="505" t="s">
        <v>1617</v>
      </c>
      <c r="G420" s="243" t="s">
        <v>30</v>
      </c>
      <c r="H420" s="297" t="s">
        <v>30</v>
      </c>
      <c r="I420" s="505" t="s">
        <v>1617</v>
      </c>
      <c r="J420" s="243" t="s">
        <v>30</v>
      </c>
      <c r="K420" s="297" t="s">
        <v>30</v>
      </c>
      <c r="L420" s="505" t="s">
        <v>1617</v>
      </c>
      <c r="M420" s="243" t="s">
        <v>30</v>
      </c>
      <c r="N420" s="297" t="s">
        <v>30</v>
      </c>
      <c r="O420" s="505" t="s">
        <v>1617</v>
      </c>
      <c r="P420" s="243" t="s">
        <v>30</v>
      </c>
      <c r="Q420" s="297" t="s">
        <v>30</v>
      </c>
      <c r="R420" s="285"/>
      <c r="S420" s="285"/>
      <c r="T420" s="285"/>
      <c r="U420" s="285"/>
      <c r="V420" s="285"/>
      <c r="W420" s="285"/>
      <c r="X420" s="285"/>
      <c r="Y420" s="139"/>
      <c r="Z420" s="285"/>
      <c r="AN420" s="139"/>
      <c r="AO420" s="285"/>
      <c r="AV420" s="285"/>
      <c r="AW420" s="285"/>
      <c r="AX420" s="285"/>
    </row>
    <row r="421" spans="1:54" x14ac:dyDescent="0.25">
      <c r="B421" s="299"/>
      <c r="C421" s="245" t="s">
        <v>1611</v>
      </c>
      <c r="D421" s="246" t="s">
        <v>16</v>
      </c>
      <c r="E421" s="297" t="s">
        <v>16</v>
      </c>
      <c r="F421" s="245" t="s">
        <v>1611</v>
      </c>
      <c r="G421" s="246" t="s">
        <v>16</v>
      </c>
      <c r="H421" s="297" t="s">
        <v>16</v>
      </c>
      <c r="I421" s="245" t="s">
        <v>1611</v>
      </c>
      <c r="J421" s="246" t="s">
        <v>16</v>
      </c>
      <c r="K421" s="297" t="s">
        <v>16</v>
      </c>
      <c r="L421" s="245" t="s">
        <v>1611</v>
      </c>
      <c r="M421" s="246" t="s">
        <v>16</v>
      </c>
      <c r="N421" s="297" t="s">
        <v>16</v>
      </c>
      <c r="O421" s="245" t="s">
        <v>1611</v>
      </c>
      <c r="P421" s="246" t="s">
        <v>16</v>
      </c>
      <c r="Q421" s="297" t="s">
        <v>16</v>
      </c>
      <c r="R421" s="285"/>
      <c r="S421" s="285"/>
      <c r="T421" s="285"/>
      <c r="U421" s="285"/>
      <c r="V421" s="285"/>
      <c r="W421" s="285"/>
      <c r="X421" s="285"/>
      <c r="Z421" s="285"/>
      <c r="AM421" s="285"/>
      <c r="AO421" s="285"/>
      <c r="AV421" s="285"/>
      <c r="AW421" s="285"/>
      <c r="AX421" s="285"/>
    </row>
    <row r="422" spans="1:54" x14ac:dyDescent="0.25">
      <c r="B422" s="299"/>
      <c r="C422" s="285"/>
      <c r="D422" s="246" t="s">
        <v>20</v>
      </c>
      <c r="E422" s="297" t="s">
        <v>20</v>
      </c>
      <c r="F422" s="285"/>
      <c r="G422" s="246" t="s">
        <v>20</v>
      </c>
      <c r="H422" s="297" t="s">
        <v>20</v>
      </c>
      <c r="I422" s="285"/>
      <c r="J422" s="246" t="s">
        <v>20</v>
      </c>
      <c r="K422" s="297" t="s">
        <v>20</v>
      </c>
      <c r="L422" s="285"/>
      <c r="M422" s="246" t="s">
        <v>20</v>
      </c>
      <c r="N422" s="297" t="s">
        <v>20</v>
      </c>
      <c r="O422" s="285"/>
      <c r="P422" s="246" t="s">
        <v>20</v>
      </c>
      <c r="Q422" s="297" t="s">
        <v>20</v>
      </c>
      <c r="R422" s="285"/>
      <c r="S422" s="285"/>
      <c r="T422" s="285"/>
      <c r="U422" s="285"/>
      <c r="V422" s="285"/>
      <c r="W422" s="285"/>
      <c r="X422" s="285"/>
      <c r="Z422" s="285"/>
      <c r="AM422" s="285"/>
      <c r="AO422" s="285"/>
      <c r="AV422" s="285"/>
      <c r="AW422" s="285"/>
      <c r="AX422" s="285"/>
      <c r="BB422" s="285"/>
    </row>
    <row r="423" spans="1:54" x14ac:dyDescent="0.25">
      <c r="B423" s="198"/>
      <c r="D423" s="242" t="s">
        <v>1620</v>
      </c>
      <c r="E423" s="243" t="s">
        <v>1620</v>
      </c>
      <c r="G423" s="242" t="s">
        <v>1620</v>
      </c>
      <c r="H423" s="243" t="s">
        <v>1620</v>
      </c>
      <c r="J423" s="242" t="s">
        <v>1620</v>
      </c>
      <c r="K423" s="243" t="s">
        <v>1620</v>
      </c>
      <c r="M423" s="242" t="s">
        <v>1620</v>
      </c>
      <c r="N423" s="243" t="s">
        <v>1620</v>
      </c>
      <c r="P423" s="242" t="s">
        <v>1620</v>
      </c>
      <c r="Q423" s="243" t="s">
        <v>1620</v>
      </c>
      <c r="R423" s="285"/>
      <c r="S423" s="285"/>
      <c r="T423" s="285"/>
      <c r="U423" s="285"/>
      <c r="V423" s="285"/>
      <c r="W423" s="285"/>
      <c r="AN423" s="139"/>
      <c r="AO423" s="139"/>
    </row>
    <row r="424" spans="1:54" x14ac:dyDescent="0.25">
      <c r="D424" s="246" t="s">
        <v>1617</v>
      </c>
      <c r="E424" s="246" t="s">
        <v>1617</v>
      </c>
      <c r="G424" s="246" t="s">
        <v>1617</v>
      </c>
      <c r="H424" s="246" t="s">
        <v>1617</v>
      </c>
      <c r="J424" s="246" t="s">
        <v>1617</v>
      </c>
      <c r="K424" s="246" t="s">
        <v>1617</v>
      </c>
      <c r="M424" s="246" t="s">
        <v>1617</v>
      </c>
      <c r="N424" s="246" t="s">
        <v>1617</v>
      </c>
      <c r="P424" s="246" t="s">
        <v>1617</v>
      </c>
      <c r="Q424" s="246" t="s">
        <v>1617</v>
      </c>
      <c r="R424" s="119"/>
      <c r="S424" s="119"/>
      <c r="AP424" s="119"/>
      <c r="AQ424" s="119"/>
    </row>
    <row r="425" spans="1:54" x14ac:dyDescent="0.25">
      <c r="D425" s="245" t="s">
        <v>1611</v>
      </c>
      <c r="E425" s="245" t="s">
        <v>1611</v>
      </c>
      <c r="G425" s="245" t="s">
        <v>1611</v>
      </c>
      <c r="H425" s="245" t="s">
        <v>1611</v>
      </c>
      <c r="J425" s="245" t="s">
        <v>1611</v>
      </c>
      <c r="K425" s="245" t="s">
        <v>1611</v>
      </c>
      <c r="M425" s="245" t="s">
        <v>1611</v>
      </c>
      <c r="N425" s="245" t="s">
        <v>1611</v>
      </c>
      <c r="P425" s="245" t="s">
        <v>1611</v>
      </c>
      <c r="Q425" s="245" t="s">
        <v>1611</v>
      </c>
      <c r="R425" s="119"/>
      <c r="S425" s="119"/>
      <c r="AH425" s="156"/>
      <c r="AI425" s="156"/>
      <c r="AJ425" s="156"/>
      <c r="AK425" s="156"/>
      <c r="AL425" s="156"/>
      <c r="AM425" s="156"/>
      <c r="AO425" s="119"/>
      <c r="AP425" s="119"/>
      <c r="AQ425" s="119"/>
    </row>
    <row r="426" spans="1:54" x14ac:dyDescent="0.25">
      <c r="G426" s="217"/>
      <c r="R426" s="119"/>
      <c r="S426" s="119"/>
      <c r="AH426" s="156"/>
      <c r="AI426" s="156"/>
      <c r="AJ426" s="156"/>
      <c r="AK426" s="156"/>
      <c r="AL426" s="156"/>
      <c r="AM426" s="156"/>
      <c r="AO426" s="119"/>
      <c r="AP426" s="119"/>
      <c r="AQ426" s="119"/>
    </row>
    <row r="427" spans="1:54" x14ac:dyDescent="0.25">
      <c r="G427" s="217"/>
      <c r="R427" s="119"/>
      <c r="S427" s="119"/>
      <c r="AH427" s="156"/>
      <c r="AI427" s="156"/>
      <c r="AJ427" s="156"/>
      <c r="AK427" s="156"/>
      <c r="AL427" s="156"/>
      <c r="AM427" s="156"/>
      <c r="AO427" s="119"/>
      <c r="AP427" s="119"/>
      <c r="AQ427" s="119"/>
    </row>
    <row r="428" spans="1:54" s="211" customFormat="1" ht="21" x14ac:dyDescent="0.35">
      <c r="A428" s="210" t="s">
        <v>32</v>
      </c>
      <c r="C428" s="212"/>
      <c r="D428" s="212"/>
      <c r="Q428" s="213"/>
      <c r="S428" s="214"/>
      <c r="X428" s="214"/>
    </row>
    <row r="429" spans="1:54" x14ac:dyDescent="0.25">
      <c r="AH429" s="156"/>
      <c r="AI429" s="156"/>
      <c r="AJ429" s="156"/>
      <c r="AK429" s="156"/>
      <c r="AL429" s="156"/>
      <c r="AM429" s="156"/>
    </row>
    <row r="430" spans="1:54" x14ac:dyDescent="0.25">
      <c r="C430" s="197" t="s">
        <v>749</v>
      </c>
      <c r="AH430" s="156"/>
      <c r="AI430" s="156"/>
      <c r="AJ430" s="156"/>
      <c r="AK430" s="156"/>
      <c r="AL430" s="156"/>
      <c r="AM430" s="156"/>
    </row>
    <row r="431" spans="1:54" x14ac:dyDescent="0.25">
      <c r="AH431" s="156"/>
      <c r="AI431" s="156"/>
      <c r="AJ431" s="156"/>
      <c r="AK431" s="156"/>
      <c r="AL431" s="156"/>
      <c r="AM431" s="156"/>
    </row>
    <row r="432" spans="1:54" ht="37.5" customHeight="1" x14ac:dyDescent="0.25">
      <c r="C432" s="309" t="s">
        <v>34</v>
      </c>
      <c r="D432" s="117" t="s">
        <v>33</v>
      </c>
      <c r="E432" s="309" t="s">
        <v>12</v>
      </c>
      <c r="G432" s="318" t="s">
        <v>869</v>
      </c>
      <c r="H432" s="319"/>
      <c r="J432" s="323"/>
      <c r="L432" s="184"/>
      <c r="M432" s="184"/>
      <c r="O432" s="307"/>
    </row>
    <row r="433" spans="3:15" x14ac:dyDescent="0.25">
      <c r="C433" s="311"/>
      <c r="D433" s="118"/>
      <c r="E433" s="310"/>
      <c r="G433" s="189"/>
      <c r="H433" s="189"/>
      <c r="L433" s="324"/>
      <c r="O433" s="306"/>
    </row>
    <row r="434" spans="3:15" ht="18" x14ac:dyDescent="0.35">
      <c r="C434" s="189" t="s">
        <v>36</v>
      </c>
      <c r="D434" s="189" t="s">
        <v>35</v>
      </c>
      <c r="E434" s="506">
        <v>14600</v>
      </c>
      <c r="G434" s="189" t="s">
        <v>540</v>
      </c>
      <c r="H434" s="189">
        <v>1</v>
      </c>
      <c r="O434" s="306"/>
    </row>
    <row r="435" spans="3:15" ht="18" x14ac:dyDescent="0.35">
      <c r="C435" s="189" t="s">
        <v>38</v>
      </c>
      <c r="D435" s="189" t="s">
        <v>37</v>
      </c>
      <c r="E435" s="506">
        <v>771</v>
      </c>
      <c r="G435" s="189" t="s">
        <v>541</v>
      </c>
      <c r="H435" s="189">
        <v>27.9</v>
      </c>
    </row>
    <row r="436" spans="3:15" ht="18" x14ac:dyDescent="0.35">
      <c r="C436" s="189" t="s">
        <v>40</v>
      </c>
      <c r="D436" s="189" t="s">
        <v>39</v>
      </c>
      <c r="E436" s="506">
        <v>135</v>
      </c>
      <c r="G436" s="189" t="s">
        <v>542</v>
      </c>
      <c r="H436" s="189">
        <v>273</v>
      </c>
    </row>
    <row r="437" spans="3:15" x14ac:dyDescent="0.25">
      <c r="C437" s="189" t="s">
        <v>13</v>
      </c>
      <c r="D437" s="189" t="s">
        <v>41</v>
      </c>
      <c r="E437" s="506">
        <v>3740</v>
      </c>
      <c r="G437" s="308"/>
      <c r="H437" s="308"/>
    </row>
    <row r="438" spans="3:15" x14ac:dyDescent="0.25">
      <c r="C438" s="189" t="s">
        <v>43</v>
      </c>
      <c r="D438" s="189" t="s">
        <v>42</v>
      </c>
      <c r="E438" s="506">
        <v>1260</v>
      </c>
      <c r="G438" s="320" t="s">
        <v>870</v>
      </c>
      <c r="H438" s="320" t="s">
        <v>871</v>
      </c>
      <c r="I438" s="320" t="s">
        <v>872</v>
      </c>
      <c r="J438" s="305"/>
    </row>
    <row r="439" spans="3:15" x14ac:dyDescent="0.25">
      <c r="C439" s="189" t="s">
        <v>14</v>
      </c>
      <c r="D439" s="189" t="s">
        <v>44</v>
      </c>
      <c r="E439" s="506">
        <v>1530</v>
      </c>
      <c r="G439" s="321" t="s">
        <v>873</v>
      </c>
      <c r="H439" s="322">
        <v>4</v>
      </c>
      <c r="I439" s="321"/>
      <c r="L439" s="305"/>
    </row>
    <row r="440" spans="3:15" x14ac:dyDescent="0.25">
      <c r="C440" s="189" t="s">
        <v>46</v>
      </c>
      <c r="D440" s="189" t="s">
        <v>45</v>
      </c>
      <c r="E440" s="506">
        <v>364</v>
      </c>
      <c r="H440" s="308"/>
      <c r="I440" s="308"/>
      <c r="K440" s="305"/>
      <c r="L440" s="305"/>
    </row>
    <row r="441" spans="3:15" x14ac:dyDescent="0.25">
      <c r="C441" s="189" t="s">
        <v>48</v>
      </c>
      <c r="D441" s="189" t="s">
        <v>47</v>
      </c>
      <c r="E441" s="506">
        <v>5810</v>
      </c>
      <c r="H441" s="308"/>
      <c r="I441" s="308"/>
      <c r="K441" s="305"/>
      <c r="L441" s="305"/>
    </row>
    <row r="442" spans="3:15" x14ac:dyDescent="0.25">
      <c r="C442" s="189" t="s">
        <v>50</v>
      </c>
      <c r="D442" s="189" t="s">
        <v>49</v>
      </c>
      <c r="E442" s="506">
        <v>21.5</v>
      </c>
      <c r="H442" s="308"/>
      <c r="I442" s="308"/>
      <c r="K442" s="305"/>
      <c r="L442" s="305"/>
    </row>
    <row r="443" spans="3:15" x14ac:dyDescent="0.25">
      <c r="C443" s="189" t="s">
        <v>52</v>
      </c>
      <c r="D443" s="189" t="s">
        <v>51</v>
      </c>
      <c r="E443" s="506">
        <v>164</v>
      </c>
      <c r="H443" s="308"/>
      <c r="I443" s="308"/>
      <c r="K443" s="305"/>
      <c r="L443" s="305"/>
    </row>
    <row r="444" spans="3:15" x14ac:dyDescent="0.25">
      <c r="C444" s="189" t="s">
        <v>54</v>
      </c>
      <c r="D444" s="189" t="s">
        <v>53</v>
      </c>
      <c r="E444" s="506">
        <v>4.84</v>
      </c>
      <c r="H444" s="308"/>
      <c r="I444" s="308"/>
      <c r="K444" s="305"/>
      <c r="L444" s="305"/>
    </row>
    <row r="445" spans="3:15" x14ac:dyDescent="0.25">
      <c r="C445" s="189" t="s">
        <v>56</v>
      </c>
      <c r="D445" s="189" t="s">
        <v>55</v>
      </c>
      <c r="E445" s="506">
        <v>3600</v>
      </c>
      <c r="H445" s="308"/>
      <c r="I445" s="308"/>
      <c r="K445" s="305"/>
      <c r="L445" s="305"/>
    </row>
    <row r="446" spans="3:15" x14ac:dyDescent="0.25">
      <c r="C446" s="189" t="s">
        <v>58</v>
      </c>
      <c r="D446" s="189" t="s">
        <v>57</v>
      </c>
      <c r="E446" s="506">
        <v>1350</v>
      </c>
      <c r="H446" s="308"/>
      <c r="I446" s="308"/>
      <c r="K446" s="305"/>
      <c r="L446" s="305"/>
    </row>
    <row r="447" spans="3:15" x14ac:dyDescent="0.25">
      <c r="C447" s="189" t="s">
        <v>60</v>
      </c>
      <c r="D447" s="189" t="s">
        <v>59</v>
      </c>
      <c r="E447" s="506">
        <v>1500</v>
      </c>
      <c r="H447" s="308"/>
      <c r="I447" s="308"/>
      <c r="K447" s="305"/>
      <c r="L447" s="305"/>
    </row>
    <row r="448" spans="3:15" x14ac:dyDescent="0.25">
      <c r="C448" s="189" t="s">
        <v>62</v>
      </c>
      <c r="D448" s="189" t="s">
        <v>61</v>
      </c>
      <c r="E448" s="506">
        <v>8690</v>
      </c>
      <c r="H448" s="308"/>
      <c r="I448" s="308"/>
      <c r="K448" s="305"/>
      <c r="L448" s="305"/>
    </row>
    <row r="449" spans="3:12" x14ac:dyDescent="0.25">
      <c r="C449" s="189" t="s">
        <v>64</v>
      </c>
      <c r="D449" s="189" t="s">
        <v>63</v>
      </c>
      <c r="E449" s="506">
        <v>787</v>
      </c>
      <c r="H449" s="308"/>
      <c r="I449" s="308"/>
      <c r="K449" s="305"/>
      <c r="L449" s="305"/>
    </row>
    <row r="450" spans="3:12" x14ac:dyDescent="0.25">
      <c r="C450" s="189" t="s">
        <v>65</v>
      </c>
      <c r="D450" s="189" t="s">
        <v>63</v>
      </c>
      <c r="E450" s="506">
        <v>962</v>
      </c>
      <c r="H450" s="308"/>
      <c r="I450" s="308"/>
      <c r="K450" s="305"/>
      <c r="L450" s="305"/>
    </row>
    <row r="451" spans="3:12" x14ac:dyDescent="0.25">
      <c r="C451" s="189" t="s">
        <v>67</v>
      </c>
      <c r="D451" s="189" t="s">
        <v>66</v>
      </c>
      <c r="E451" s="506">
        <v>914</v>
      </c>
      <c r="H451" s="308"/>
      <c r="I451" s="308"/>
      <c r="K451" s="305"/>
      <c r="L451" s="305"/>
    </row>
    <row r="452" spans="3:12" x14ac:dyDescent="0.25">
      <c r="C452" s="269" t="s">
        <v>69</v>
      </c>
      <c r="D452" s="269" t="s">
        <v>68</v>
      </c>
      <c r="E452" s="482">
        <v>1600</v>
      </c>
      <c r="H452" s="308"/>
      <c r="I452" s="308"/>
      <c r="K452" s="305"/>
      <c r="L452" s="305"/>
    </row>
    <row r="453" spans="3:12" ht="15.75" thickBot="1" x14ac:dyDescent="0.3">
      <c r="C453" s="189" t="s">
        <v>1621</v>
      </c>
      <c r="D453" s="189" t="s">
        <v>1622</v>
      </c>
      <c r="E453" s="506">
        <v>1960</v>
      </c>
      <c r="H453" s="308"/>
      <c r="I453" s="308"/>
      <c r="K453" s="305"/>
      <c r="L453" s="305"/>
    </row>
    <row r="454" spans="3:12" x14ac:dyDescent="0.25">
      <c r="C454" s="483" t="s">
        <v>72</v>
      </c>
      <c r="D454" s="484" t="s">
        <v>71</v>
      </c>
      <c r="E454" s="485">
        <v>4728</v>
      </c>
      <c r="H454" s="308"/>
      <c r="I454" s="308"/>
      <c r="K454" s="305"/>
      <c r="L454" s="305"/>
    </row>
    <row r="455" spans="3:12" x14ac:dyDescent="0.25">
      <c r="C455" s="486" t="s">
        <v>74</v>
      </c>
      <c r="D455" s="189" t="s">
        <v>73</v>
      </c>
      <c r="E455" s="507">
        <v>2262</v>
      </c>
    </row>
    <row r="456" spans="3:12" x14ac:dyDescent="0.25">
      <c r="C456" s="486" t="s">
        <v>76</v>
      </c>
      <c r="D456" s="189" t="s">
        <v>75</v>
      </c>
      <c r="E456" s="507">
        <v>3001</v>
      </c>
    </row>
    <row r="457" spans="3:12" x14ac:dyDescent="0.25">
      <c r="C457" s="486" t="s">
        <v>78</v>
      </c>
      <c r="D457" s="189" t="s">
        <v>77</v>
      </c>
      <c r="E457" s="507">
        <v>1908</v>
      </c>
    </row>
    <row r="458" spans="3:12" x14ac:dyDescent="0.25">
      <c r="C458" s="486" t="s">
        <v>80</v>
      </c>
      <c r="D458" s="189" t="s">
        <v>79</v>
      </c>
      <c r="E458" s="507">
        <v>1965</v>
      </c>
    </row>
    <row r="459" spans="3:12" x14ac:dyDescent="0.25">
      <c r="C459" s="486" t="s">
        <v>82</v>
      </c>
      <c r="D459" s="189" t="s">
        <v>81</v>
      </c>
      <c r="E459" s="507">
        <v>2256</v>
      </c>
    </row>
    <row r="460" spans="3:12" x14ac:dyDescent="0.25">
      <c r="C460" s="486" t="s">
        <v>84</v>
      </c>
      <c r="D460" s="189" t="s">
        <v>83</v>
      </c>
      <c r="E460" s="507">
        <v>2404</v>
      </c>
    </row>
    <row r="461" spans="3:12" x14ac:dyDescent="0.25">
      <c r="C461" s="486" t="s">
        <v>86</v>
      </c>
      <c r="D461" s="189" t="s">
        <v>85</v>
      </c>
      <c r="E461" s="507">
        <v>2183</v>
      </c>
    </row>
    <row r="462" spans="3:12" x14ac:dyDescent="0.25">
      <c r="C462" s="486" t="s">
        <v>88</v>
      </c>
      <c r="D462" s="189" t="s">
        <v>87</v>
      </c>
      <c r="E462" s="507">
        <v>2508</v>
      </c>
    </row>
    <row r="463" spans="3:12" x14ac:dyDescent="0.25">
      <c r="C463" s="486" t="s">
        <v>90</v>
      </c>
      <c r="D463" s="189" t="s">
        <v>89</v>
      </c>
      <c r="E463" s="507">
        <v>3235</v>
      </c>
    </row>
    <row r="464" spans="3:12" x14ac:dyDescent="0.25">
      <c r="C464" s="486" t="s">
        <v>92</v>
      </c>
      <c r="D464" s="189" t="s">
        <v>91</v>
      </c>
      <c r="E464" s="507">
        <v>3359</v>
      </c>
    </row>
    <row r="465" spans="3:5" x14ac:dyDescent="0.25">
      <c r="C465" s="486" t="s">
        <v>94</v>
      </c>
      <c r="D465" s="189" t="s">
        <v>93</v>
      </c>
      <c r="E465" s="507">
        <v>2917</v>
      </c>
    </row>
    <row r="466" spans="3:5" x14ac:dyDescent="0.25">
      <c r="C466" s="486" t="s">
        <v>95</v>
      </c>
      <c r="D466" s="189" t="s">
        <v>1623</v>
      </c>
      <c r="E466" s="507">
        <v>2608</v>
      </c>
    </row>
    <row r="467" spans="3:5" x14ac:dyDescent="0.25">
      <c r="C467" s="486" t="s">
        <v>97</v>
      </c>
      <c r="D467" s="189" t="s">
        <v>96</v>
      </c>
      <c r="E467" s="507">
        <v>1614</v>
      </c>
    </row>
    <row r="468" spans="3:5" x14ac:dyDescent="0.25">
      <c r="C468" s="486" t="s">
        <v>99</v>
      </c>
      <c r="D468" s="189" t="s">
        <v>98</v>
      </c>
      <c r="E468" s="507">
        <v>2397</v>
      </c>
    </row>
    <row r="469" spans="3:5" x14ac:dyDescent="0.25">
      <c r="C469" s="486" t="s">
        <v>100</v>
      </c>
      <c r="D469" t="s">
        <v>1624</v>
      </c>
      <c r="E469" s="507">
        <v>4061</v>
      </c>
    </row>
    <row r="470" spans="3:5" x14ac:dyDescent="0.25">
      <c r="C470" s="486" t="s">
        <v>102</v>
      </c>
      <c r="D470" s="189" t="s">
        <v>101</v>
      </c>
      <c r="E470" s="507">
        <v>3654</v>
      </c>
    </row>
    <row r="471" spans="3:5" x14ac:dyDescent="0.25">
      <c r="C471" s="486" t="s">
        <v>103</v>
      </c>
      <c r="D471" s="189" t="s">
        <v>1625</v>
      </c>
      <c r="E471" s="507">
        <v>1930</v>
      </c>
    </row>
    <row r="472" spans="3:5" x14ac:dyDescent="0.25">
      <c r="C472" s="486" t="s">
        <v>105</v>
      </c>
      <c r="D472" s="189" t="s">
        <v>104</v>
      </c>
      <c r="E472" s="507">
        <v>2425</v>
      </c>
    </row>
    <row r="473" spans="3:5" x14ac:dyDescent="0.25">
      <c r="C473" s="486" t="s">
        <v>107</v>
      </c>
      <c r="D473" s="189" t="s">
        <v>106</v>
      </c>
      <c r="E473" s="507">
        <v>2042</v>
      </c>
    </row>
    <row r="474" spans="3:5" x14ac:dyDescent="0.25">
      <c r="C474" s="486" t="s">
        <v>109</v>
      </c>
      <c r="D474" s="189" t="s">
        <v>108</v>
      </c>
      <c r="E474" s="507">
        <v>1504</v>
      </c>
    </row>
    <row r="475" spans="3:5" x14ac:dyDescent="0.25">
      <c r="C475" s="486" t="s">
        <v>111</v>
      </c>
      <c r="D475" s="189" t="s">
        <v>110</v>
      </c>
      <c r="E475" s="508">
        <v>2292</v>
      </c>
    </row>
    <row r="476" spans="3:5" x14ac:dyDescent="0.25">
      <c r="C476" s="486" t="s">
        <v>113</v>
      </c>
      <c r="D476" s="189" t="s">
        <v>112</v>
      </c>
      <c r="E476" s="508">
        <v>1905</v>
      </c>
    </row>
    <row r="477" spans="3:5" x14ac:dyDescent="0.25">
      <c r="C477" s="486" t="s">
        <v>115</v>
      </c>
      <c r="D477" s="189" t="s">
        <v>114</v>
      </c>
      <c r="E477" s="507">
        <v>4775</v>
      </c>
    </row>
    <row r="478" spans="3:5" ht="15.75" thickBot="1" x14ac:dyDescent="0.3">
      <c r="C478" s="311" t="s">
        <v>1226</v>
      </c>
      <c r="D478" s="118" t="s">
        <v>31</v>
      </c>
      <c r="E478" s="509" t="s">
        <v>31</v>
      </c>
    </row>
    <row r="481" spans="2:6" x14ac:dyDescent="0.25">
      <c r="C481" s="197" t="s">
        <v>806</v>
      </c>
    </row>
    <row r="483" spans="2:6" x14ac:dyDescent="0.25">
      <c r="B483" s="198" t="s">
        <v>856</v>
      </c>
      <c r="F483" s="312"/>
    </row>
    <row r="484" spans="2:6" x14ac:dyDescent="0.25">
      <c r="B484" s="198"/>
      <c r="F484" s="312"/>
    </row>
    <row r="485" spans="2:6" x14ac:dyDescent="0.25">
      <c r="C485" s="313" t="s">
        <v>858</v>
      </c>
      <c r="D485" s="313" t="s">
        <v>857</v>
      </c>
      <c r="E485" s="313" t="s">
        <v>859</v>
      </c>
    </row>
    <row r="486" spans="2:6" ht="16.5" customHeight="1" x14ac:dyDescent="0.25">
      <c r="C486" s="314"/>
      <c r="D486" s="314"/>
      <c r="E486" s="315"/>
    </row>
    <row r="487" spans="2:6" ht="16.5" customHeight="1" x14ac:dyDescent="0.25">
      <c r="C487" s="314" t="s">
        <v>1418</v>
      </c>
      <c r="D487" s="314" t="s">
        <v>860</v>
      </c>
      <c r="E487" s="510">
        <v>1</v>
      </c>
    </row>
    <row r="488" spans="2:6" ht="16.5" customHeight="1" x14ac:dyDescent="0.25">
      <c r="C488" s="314" t="s">
        <v>1419</v>
      </c>
      <c r="D488" s="314" t="s">
        <v>861</v>
      </c>
      <c r="E488" s="510">
        <v>27.9</v>
      </c>
    </row>
    <row r="489" spans="2:6" ht="16.5" customHeight="1" x14ac:dyDescent="0.25">
      <c r="C489" s="314" t="s">
        <v>1420</v>
      </c>
      <c r="D489" s="314" t="s">
        <v>862</v>
      </c>
      <c r="E489" s="510">
        <v>273</v>
      </c>
    </row>
    <row r="490" spans="2:6" ht="16.5" customHeight="1" x14ac:dyDescent="0.25">
      <c r="C490" s="314" t="s">
        <v>1421</v>
      </c>
      <c r="D490" s="314" t="s">
        <v>70</v>
      </c>
      <c r="E490" s="511">
        <v>24300</v>
      </c>
    </row>
    <row r="491" spans="2:6" ht="16.5" customHeight="1" x14ac:dyDescent="0.25">
      <c r="C491" s="314" t="s">
        <v>1422</v>
      </c>
      <c r="D491" s="314" t="s">
        <v>863</v>
      </c>
      <c r="E491" s="511">
        <v>17400</v>
      </c>
    </row>
    <row r="492" spans="2:6" ht="16.5" customHeight="1" x14ac:dyDescent="0.25">
      <c r="C492" s="314" t="s">
        <v>1423</v>
      </c>
      <c r="D492" s="314" t="s">
        <v>864</v>
      </c>
      <c r="E492" s="511">
        <v>539</v>
      </c>
    </row>
    <row r="493" spans="2:6" ht="16.5" customHeight="1" x14ac:dyDescent="0.25">
      <c r="C493" s="314" t="s">
        <v>1424</v>
      </c>
      <c r="D493" s="314" t="s">
        <v>865</v>
      </c>
      <c r="E493" s="511">
        <v>2590</v>
      </c>
    </row>
    <row r="494" spans="2:6" ht="16.5" customHeight="1" x14ac:dyDescent="0.25">
      <c r="C494" s="314" t="s">
        <v>1425</v>
      </c>
      <c r="D494" s="314" t="s">
        <v>866</v>
      </c>
      <c r="E494" s="511">
        <v>195</v>
      </c>
    </row>
    <row r="495" spans="2:6" ht="16.5" customHeight="1" x14ac:dyDescent="0.25">
      <c r="C495" s="314" t="s">
        <v>1426</v>
      </c>
      <c r="D495" s="314" t="s">
        <v>867</v>
      </c>
      <c r="E495" s="511">
        <v>12400</v>
      </c>
    </row>
    <row r="496" spans="2:6" ht="16.5" customHeight="1" x14ac:dyDescent="0.25">
      <c r="C496" s="314" t="s">
        <v>1427</v>
      </c>
      <c r="D496" s="314" t="s">
        <v>868</v>
      </c>
      <c r="E496" s="511">
        <v>9290</v>
      </c>
    </row>
    <row r="497" spans="1:24" ht="16.5" customHeight="1" x14ac:dyDescent="0.25">
      <c r="C497" s="314" t="s">
        <v>1226</v>
      </c>
      <c r="D497" s="314" t="s">
        <v>31</v>
      </c>
      <c r="E497" s="511" t="s">
        <v>31</v>
      </c>
    </row>
    <row r="498" spans="1:24" ht="16.5" customHeight="1" x14ac:dyDescent="0.25">
      <c r="C498" s="316"/>
      <c r="D498" s="316"/>
      <c r="E498" s="317"/>
    </row>
    <row r="499" spans="1:24" s="211" customFormat="1" ht="21" x14ac:dyDescent="0.35">
      <c r="A499" s="210" t="s">
        <v>875</v>
      </c>
      <c r="C499" s="212"/>
      <c r="D499" s="212"/>
      <c r="Q499" s="213"/>
      <c r="S499" s="214"/>
      <c r="X499" s="214"/>
    </row>
    <row r="500" spans="1:24" ht="16.5" customHeight="1" x14ac:dyDescent="0.25">
      <c r="C500" s="316"/>
      <c r="D500" s="316"/>
      <c r="E500" s="317"/>
    </row>
    <row r="501" spans="1:24" ht="16.5" customHeight="1" x14ac:dyDescent="0.25">
      <c r="B501" s="198" t="s">
        <v>801</v>
      </c>
      <c r="C501" s="208"/>
      <c r="D501" s="208"/>
      <c r="E501" s="317"/>
    </row>
    <row r="502" spans="1:24" ht="16.5" customHeight="1" x14ac:dyDescent="0.25">
      <c r="B502" s="198"/>
      <c r="C502" s="208"/>
      <c r="D502" s="208"/>
      <c r="E502" s="317"/>
    </row>
    <row r="503" spans="1:24" ht="16.5" customHeight="1" x14ac:dyDescent="0.25">
      <c r="B503" s="198"/>
      <c r="C503" s="292" t="s">
        <v>876</v>
      </c>
      <c r="D503" s="208"/>
      <c r="E503" s="317"/>
    </row>
    <row r="504" spans="1:24" ht="16.5" customHeight="1" x14ac:dyDescent="0.25">
      <c r="B504" s="198"/>
      <c r="C504" s="269"/>
      <c r="D504" s="208"/>
      <c r="E504" s="317"/>
    </row>
    <row r="505" spans="1:24" ht="16.5" customHeight="1" x14ac:dyDescent="0.25">
      <c r="B505" s="198"/>
      <c r="C505" s="246" t="s">
        <v>1428</v>
      </c>
      <c r="D505" s="208"/>
      <c r="E505" s="317"/>
    </row>
    <row r="506" spans="1:24" ht="16.5" customHeight="1" x14ac:dyDescent="0.25">
      <c r="B506" s="198"/>
      <c r="C506" s="246" t="s">
        <v>1429</v>
      </c>
      <c r="D506" s="208"/>
      <c r="E506" s="317"/>
    </row>
    <row r="507" spans="1:24" ht="16.5" customHeight="1" x14ac:dyDescent="0.25">
      <c r="B507" s="198"/>
      <c r="C507" s="246" t="s">
        <v>1430</v>
      </c>
      <c r="D507" s="208"/>
      <c r="E507" s="317"/>
    </row>
    <row r="508" spans="1:24" ht="16.5" customHeight="1" x14ac:dyDescent="0.25">
      <c r="B508" s="198"/>
      <c r="C508" s="246" t="s">
        <v>1431</v>
      </c>
      <c r="D508" s="208"/>
      <c r="E508" s="317"/>
    </row>
    <row r="509" spans="1:24" ht="16.5" customHeight="1" x14ac:dyDescent="0.25">
      <c r="B509" s="198"/>
      <c r="C509" s="246" t="s">
        <v>1432</v>
      </c>
      <c r="D509" s="208"/>
      <c r="E509" s="317"/>
    </row>
    <row r="510" spans="1:24" ht="16.5" customHeight="1" x14ac:dyDescent="0.25">
      <c r="B510" s="198"/>
      <c r="C510" s="246" t="s">
        <v>1433</v>
      </c>
      <c r="D510" s="208"/>
      <c r="E510" s="317"/>
    </row>
    <row r="511" spans="1:24" ht="16.5" customHeight="1" x14ac:dyDescent="0.25">
      <c r="B511" s="198"/>
      <c r="C511" s="246" t="s">
        <v>1434</v>
      </c>
      <c r="D511" s="208"/>
      <c r="E511" s="317"/>
    </row>
    <row r="512" spans="1:24" ht="16.5" customHeight="1" x14ac:dyDescent="0.25">
      <c r="B512" s="198"/>
      <c r="C512" s="246" t="s">
        <v>1435</v>
      </c>
      <c r="D512" s="208"/>
      <c r="E512" s="317"/>
    </row>
    <row r="513" spans="1:37" ht="16.5" customHeight="1" x14ac:dyDescent="0.25">
      <c r="B513" s="198"/>
      <c r="C513" s="246" t="s">
        <v>1436</v>
      </c>
      <c r="D513" s="208"/>
      <c r="E513" s="317"/>
    </row>
    <row r="514" spans="1:37" ht="16.5" customHeight="1" x14ac:dyDescent="0.25">
      <c r="B514" s="198"/>
      <c r="C514" s="246" t="s">
        <v>1437</v>
      </c>
      <c r="D514" s="208"/>
      <c r="E514" s="317"/>
    </row>
    <row r="515" spans="1:37" ht="16.5" customHeight="1" x14ac:dyDescent="0.25">
      <c r="B515" s="198"/>
      <c r="C515" s="246" t="s">
        <v>1438</v>
      </c>
      <c r="D515" s="208"/>
      <c r="E515" s="317"/>
    </row>
    <row r="516" spans="1:37" ht="16.5" customHeight="1" x14ac:dyDescent="0.25">
      <c r="B516" s="198"/>
      <c r="C516" s="246" t="s">
        <v>1439</v>
      </c>
      <c r="D516" s="208"/>
      <c r="E516" s="317"/>
    </row>
    <row r="517" spans="1:37" x14ac:dyDescent="0.25">
      <c r="C517" s="246" t="s">
        <v>1440</v>
      </c>
    </row>
    <row r="518" spans="1:37" x14ac:dyDescent="0.25">
      <c r="C518" s="246" t="s">
        <v>1441</v>
      </c>
    </row>
    <row r="519" spans="1:37" x14ac:dyDescent="0.25">
      <c r="C519" s="245" t="s">
        <v>1226</v>
      </c>
    </row>
    <row r="520" spans="1:37" ht="14.25" customHeight="1" x14ac:dyDescent="0.25"/>
    <row r="521" spans="1:37" s="211" customFormat="1" ht="21" x14ac:dyDescent="0.35">
      <c r="A521" s="210" t="s">
        <v>874</v>
      </c>
      <c r="C521" s="212"/>
      <c r="D521" s="212"/>
      <c r="Q521" s="213"/>
      <c r="S521" s="214"/>
      <c r="X521" s="214"/>
    </row>
    <row r="522" spans="1:37" ht="27" customHeight="1" x14ac:dyDescent="0.4">
      <c r="A522" s="113"/>
      <c r="E522" s="183"/>
      <c r="AI522" s="121"/>
    </row>
    <row r="523" spans="1:37" s="112" customFormat="1" ht="40.5" x14ac:dyDescent="0.25">
      <c r="C523" s="132" t="s">
        <v>235</v>
      </c>
      <c r="D523"/>
      <c r="E523"/>
      <c r="F523" s="184"/>
      <c r="G523" s="184"/>
      <c r="I523" s="300" t="s">
        <v>116</v>
      </c>
      <c r="J523" s="122" t="s">
        <v>117</v>
      </c>
      <c r="K523" s="122" t="s">
        <v>118</v>
      </c>
      <c r="L523" s="122" t="s">
        <v>119</v>
      </c>
      <c r="M523" s="122" t="s">
        <v>120</v>
      </c>
      <c r="N523" s="122" t="s">
        <v>121</v>
      </c>
      <c r="O523" s="122" t="s">
        <v>122</v>
      </c>
      <c r="P523" s="122" t="s">
        <v>123</v>
      </c>
      <c r="Q523" s="122" t="s">
        <v>124</v>
      </c>
      <c r="R523" s="122" t="s">
        <v>125</v>
      </c>
      <c r="S523" s="122" t="s">
        <v>126</v>
      </c>
      <c r="T523" s="122" t="s">
        <v>127</v>
      </c>
      <c r="U523" s="122" t="s">
        <v>128</v>
      </c>
      <c r="V523" s="122" t="s">
        <v>129</v>
      </c>
      <c r="W523" s="122" t="s">
        <v>130</v>
      </c>
      <c r="X523" s="122" t="s">
        <v>131</v>
      </c>
      <c r="Y523" s="122" t="s">
        <v>132</v>
      </c>
      <c r="Z523" s="122" t="s">
        <v>133</v>
      </c>
      <c r="AA523" s="122" t="s">
        <v>134</v>
      </c>
      <c r="AB523" s="182" t="s">
        <v>135</v>
      </c>
      <c r="AC523" s="182" t="s">
        <v>136</v>
      </c>
      <c r="AD523" s="182" t="s">
        <v>929</v>
      </c>
      <c r="AE523" s="182" t="s">
        <v>559</v>
      </c>
      <c r="AF523" s="182" t="s">
        <v>1627</v>
      </c>
      <c r="AG523" s="182" t="s">
        <v>930</v>
      </c>
      <c r="AH523" s="182" t="s">
        <v>1628</v>
      </c>
      <c r="AI523" s="182" t="s">
        <v>1629</v>
      </c>
      <c r="AJ523" s="512" t="s">
        <v>1662</v>
      </c>
      <c r="AK523" s="512" t="s">
        <v>1663</v>
      </c>
    </row>
    <row r="524" spans="1:37" ht="18.75" customHeight="1" x14ac:dyDescent="0.3">
      <c r="F524" s="185"/>
      <c r="I524" s="301" t="s">
        <v>543</v>
      </c>
      <c r="J524" s="124" t="s">
        <v>137</v>
      </c>
      <c r="K524" s="125">
        <v>0</v>
      </c>
      <c r="L524" s="124" t="s">
        <v>137</v>
      </c>
      <c r="M524" s="125">
        <v>0</v>
      </c>
      <c r="N524" s="124" t="s">
        <v>137</v>
      </c>
      <c r="O524" s="125">
        <v>0</v>
      </c>
      <c r="P524" s="124" t="s">
        <v>137</v>
      </c>
      <c r="Q524" s="126">
        <v>0</v>
      </c>
      <c r="R524" s="124" t="s">
        <v>137</v>
      </c>
      <c r="S524" s="127">
        <v>0</v>
      </c>
      <c r="T524" s="124" t="s">
        <v>137</v>
      </c>
      <c r="U524" s="127">
        <v>0</v>
      </c>
      <c r="V524" s="124" t="s">
        <v>138</v>
      </c>
      <c r="W524" s="127">
        <v>0.34000000357627902</v>
      </c>
      <c r="X524" s="124" t="s">
        <v>139</v>
      </c>
      <c r="Y524" s="127">
        <v>0</v>
      </c>
      <c r="Z524" s="124" t="s">
        <v>140</v>
      </c>
      <c r="AA524" s="127">
        <v>0</v>
      </c>
      <c r="AB524" s="128" t="s">
        <v>137</v>
      </c>
      <c r="AC524" s="129">
        <v>0</v>
      </c>
      <c r="AD524" s="128" t="s">
        <v>560</v>
      </c>
      <c r="AE524" s="129">
        <v>0.25900000000000001</v>
      </c>
      <c r="AF524" s="128" t="s">
        <v>560</v>
      </c>
      <c r="AG524" s="129">
        <v>0.27300000000000002</v>
      </c>
      <c r="AH524" s="487" t="s">
        <v>560</v>
      </c>
      <c r="AI524" s="488">
        <v>0.25900000000000001</v>
      </c>
      <c r="AJ524" s="487" t="s">
        <v>560</v>
      </c>
      <c r="AK524" s="488">
        <v>0.28299999999999997</v>
      </c>
    </row>
    <row r="525" spans="1:37" ht="18.75" customHeight="1" x14ac:dyDescent="0.3">
      <c r="C525" s="134" t="s">
        <v>543</v>
      </c>
      <c r="D525" s="134">
        <v>0</v>
      </c>
      <c r="F525" s="185"/>
      <c r="I525" s="301" t="s">
        <v>544</v>
      </c>
      <c r="J525" s="124" t="s">
        <v>141</v>
      </c>
      <c r="K525" s="125">
        <v>0.36</v>
      </c>
      <c r="L525" s="124" t="s">
        <v>142</v>
      </c>
      <c r="M525" s="125">
        <v>0.38999998569488498</v>
      </c>
      <c r="N525" s="124" t="s">
        <v>142</v>
      </c>
      <c r="O525" s="125">
        <v>0.25</v>
      </c>
      <c r="P525" s="124" t="s">
        <v>143</v>
      </c>
      <c r="Q525" s="126">
        <v>0.37000000476837203</v>
      </c>
      <c r="R525" s="124" t="s">
        <v>144</v>
      </c>
      <c r="S525" s="127">
        <v>0.40000000596046498</v>
      </c>
      <c r="T525" s="124" t="s">
        <v>140</v>
      </c>
      <c r="U525" s="127">
        <v>0</v>
      </c>
      <c r="V525" s="124" t="s">
        <v>137</v>
      </c>
      <c r="W525" s="127">
        <v>0</v>
      </c>
      <c r="X525" s="124" t="s">
        <v>137</v>
      </c>
      <c r="Y525" s="127">
        <v>0</v>
      </c>
      <c r="Z525" s="124" t="s">
        <v>137</v>
      </c>
      <c r="AA525" s="127">
        <v>0</v>
      </c>
      <c r="AB525" s="128" t="s">
        <v>140</v>
      </c>
      <c r="AC525" s="129">
        <v>0</v>
      </c>
      <c r="AD525" s="128" t="s">
        <v>561</v>
      </c>
      <c r="AE525" s="129">
        <v>6.8000000000000005E-2</v>
      </c>
      <c r="AF525" s="128" t="s">
        <v>562</v>
      </c>
      <c r="AG525" s="129">
        <v>0</v>
      </c>
      <c r="AH525" s="487" t="s">
        <v>562</v>
      </c>
      <c r="AI525" s="488">
        <v>0</v>
      </c>
      <c r="AJ525" s="487" t="s">
        <v>1664</v>
      </c>
      <c r="AK525" s="488">
        <v>0</v>
      </c>
    </row>
    <row r="526" spans="1:37" ht="18.75" customHeight="1" x14ac:dyDescent="0.3">
      <c r="C526" s="134" t="s">
        <v>544</v>
      </c>
      <c r="D526" s="134">
        <v>0.30199999999999999</v>
      </c>
      <c r="E526" s="157"/>
      <c r="F526" s="185"/>
      <c r="I526" s="301" t="s">
        <v>9</v>
      </c>
      <c r="J526" s="124" t="s">
        <v>142</v>
      </c>
      <c r="K526" s="125">
        <v>0.35</v>
      </c>
      <c r="L526" s="124" t="s">
        <v>145</v>
      </c>
      <c r="M526" s="125">
        <v>0.40000000596046498</v>
      </c>
      <c r="N526" s="124" t="s">
        <v>146</v>
      </c>
      <c r="O526" s="125">
        <v>2.9999999329447701E-2</v>
      </c>
      <c r="P526" s="124" t="s">
        <v>147</v>
      </c>
      <c r="Q526" s="126">
        <v>0.28999999165535001</v>
      </c>
      <c r="R526" s="124" t="s">
        <v>148</v>
      </c>
      <c r="S526" s="127">
        <v>0</v>
      </c>
      <c r="T526" s="124" t="s">
        <v>149</v>
      </c>
      <c r="U526" s="127">
        <v>0.33000001311302202</v>
      </c>
      <c r="V526" s="124" t="s">
        <v>140</v>
      </c>
      <c r="W526" s="127">
        <v>7.0000000298023196E-2</v>
      </c>
      <c r="X526" s="124" t="s">
        <v>140</v>
      </c>
      <c r="Y526" s="127">
        <v>0</v>
      </c>
      <c r="Z526" s="124" t="s">
        <v>150</v>
      </c>
      <c r="AA526" s="127">
        <v>0.28999999165535001</v>
      </c>
      <c r="AB526" s="128" t="s">
        <v>150</v>
      </c>
      <c r="AC526" s="129">
        <v>0</v>
      </c>
      <c r="AD526" s="128" t="s">
        <v>562</v>
      </c>
      <c r="AE526" s="129">
        <v>0</v>
      </c>
      <c r="AF526" s="128" t="s">
        <v>150</v>
      </c>
      <c r="AG526" s="129">
        <v>0.27200000000000002</v>
      </c>
      <c r="AH526" s="487" t="s">
        <v>1630</v>
      </c>
      <c r="AI526" s="488">
        <v>0</v>
      </c>
      <c r="AJ526" s="487" t="s">
        <v>562</v>
      </c>
      <c r="AK526" s="488">
        <v>0</v>
      </c>
    </row>
    <row r="527" spans="1:37" ht="16.5" x14ac:dyDescent="0.3">
      <c r="C527" s="134" t="s">
        <v>9</v>
      </c>
      <c r="D527" s="134" t="s">
        <v>31</v>
      </c>
      <c r="F527" s="185"/>
      <c r="I527" s="130"/>
      <c r="J527" s="124" t="s">
        <v>145</v>
      </c>
      <c r="K527" s="125">
        <v>0.36</v>
      </c>
      <c r="L527" s="124" t="s">
        <v>151</v>
      </c>
      <c r="M527" s="125">
        <v>0.31000000238418601</v>
      </c>
      <c r="N527" s="124" t="s">
        <v>152</v>
      </c>
      <c r="O527" s="125">
        <v>0</v>
      </c>
      <c r="P527" s="124" t="s">
        <v>153</v>
      </c>
      <c r="Q527" s="126">
        <v>0</v>
      </c>
      <c r="R527" s="124" t="s">
        <v>154</v>
      </c>
      <c r="S527" s="127">
        <v>0.40000000596046498</v>
      </c>
      <c r="T527" s="124" t="s">
        <v>155</v>
      </c>
      <c r="U527" s="127">
        <v>0</v>
      </c>
      <c r="V527" s="124" t="s">
        <v>150</v>
      </c>
      <c r="W527" s="127">
        <v>0.43000000715255698</v>
      </c>
      <c r="X527" s="124" t="s">
        <v>150</v>
      </c>
      <c r="Y527" s="127">
        <v>0.40999999642372098</v>
      </c>
      <c r="Z527" s="124" t="s">
        <v>149</v>
      </c>
      <c r="AA527" s="127">
        <v>0.119999997317791</v>
      </c>
      <c r="AB527" s="128" t="s">
        <v>156</v>
      </c>
      <c r="AC527" s="129">
        <v>0</v>
      </c>
      <c r="AD527" s="128" t="s">
        <v>150</v>
      </c>
      <c r="AE527" s="129">
        <v>0</v>
      </c>
      <c r="AF527" s="128" t="s">
        <v>564</v>
      </c>
      <c r="AG527" s="129">
        <v>0.27300000000000002</v>
      </c>
      <c r="AH527" s="487" t="s">
        <v>150</v>
      </c>
      <c r="AI527" s="488">
        <v>0.26</v>
      </c>
      <c r="AJ527" s="487" t="s">
        <v>1665</v>
      </c>
      <c r="AK527" s="488">
        <v>0</v>
      </c>
    </row>
    <row r="528" spans="1:37" ht="16.5" x14ac:dyDescent="0.3">
      <c r="C528" s="185"/>
      <c r="D528" s="185"/>
      <c r="E528" s="186"/>
      <c r="F528" s="185"/>
      <c r="I528" s="130"/>
      <c r="J528" s="124" t="s">
        <v>151</v>
      </c>
      <c r="K528" s="125">
        <v>0.16</v>
      </c>
      <c r="L528" s="124" t="s">
        <v>157</v>
      </c>
      <c r="M528" s="125">
        <v>0.30000001192092901</v>
      </c>
      <c r="N528" s="124" t="s">
        <v>158</v>
      </c>
      <c r="O528" s="125">
        <v>0</v>
      </c>
      <c r="P528" s="124" t="s">
        <v>146</v>
      </c>
      <c r="Q528" s="126">
        <v>0</v>
      </c>
      <c r="R528" s="124" t="s">
        <v>147</v>
      </c>
      <c r="S528" s="127">
        <v>0</v>
      </c>
      <c r="T528" s="124" t="s">
        <v>159</v>
      </c>
      <c r="U528" s="127">
        <v>0.30000001192092901</v>
      </c>
      <c r="V528" s="124" t="s">
        <v>149</v>
      </c>
      <c r="W528" s="127">
        <v>0.38999998569488498</v>
      </c>
      <c r="X528" s="124" t="s">
        <v>149</v>
      </c>
      <c r="Y528" s="127">
        <v>0.31000000238418601</v>
      </c>
      <c r="Z528" s="124" t="s">
        <v>160</v>
      </c>
      <c r="AA528" s="127">
        <v>3.9999999105930301E-2</v>
      </c>
      <c r="AB528" s="128" t="s">
        <v>149</v>
      </c>
      <c r="AC528" s="129">
        <v>0</v>
      </c>
      <c r="AD528" s="128" t="s">
        <v>563</v>
      </c>
      <c r="AE528" s="129">
        <v>0.16900000000000001</v>
      </c>
      <c r="AF528" s="128" t="s">
        <v>565</v>
      </c>
      <c r="AG528" s="129">
        <v>0</v>
      </c>
      <c r="AH528" s="487" t="s">
        <v>564</v>
      </c>
      <c r="AI528" s="488">
        <v>0.26</v>
      </c>
      <c r="AJ528" s="487" t="s">
        <v>1630</v>
      </c>
      <c r="AK528" s="488">
        <v>0</v>
      </c>
    </row>
    <row r="529" spans="3:37" ht="16.5" x14ac:dyDescent="0.3">
      <c r="C529" s="185"/>
      <c r="D529" s="185"/>
      <c r="E529" s="186"/>
      <c r="F529" s="185"/>
      <c r="I529" s="130"/>
      <c r="J529" s="124" t="s">
        <v>157</v>
      </c>
      <c r="K529" s="125">
        <v>0.21</v>
      </c>
      <c r="L529" s="124" t="s">
        <v>161</v>
      </c>
      <c r="M529" s="125">
        <v>0</v>
      </c>
      <c r="N529" s="124" t="s">
        <v>145</v>
      </c>
      <c r="O529" s="125">
        <v>0.34999999403953602</v>
      </c>
      <c r="P529" s="124" t="s">
        <v>162</v>
      </c>
      <c r="Q529" s="126">
        <v>0</v>
      </c>
      <c r="R529" s="124" t="s">
        <v>153</v>
      </c>
      <c r="S529" s="127">
        <v>0.25</v>
      </c>
      <c r="T529" s="124" t="s">
        <v>144</v>
      </c>
      <c r="U529" s="127">
        <v>0.36000001430511502</v>
      </c>
      <c r="V529" s="124" t="s">
        <v>143</v>
      </c>
      <c r="W529" s="127">
        <v>0.41999998688697798</v>
      </c>
      <c r="X529" s="124" t="s">
        <v>160</v>
      </c>
      <c r="Y529" s="127">
        <v>0.34999999403953602</v>
      </c>
      <c r="Z529" s="124" t="s">
        <v>163</v>
      </c>
      <c r="AA529" s="127">
        <v>0</v>
      </c>
      <c r="AB529" s="128" t="s">
        <v>160</v>
      </c>
      <c r="AC529" s="129">
        <v>0</v>
      </c>
      <c r="AD529" s="128" t="s">
        <v>564</v>
      </c>
      <c r="AE529" s="129">
        <v>0.25900000000000001</v>
      </c>
      <c r="AF529" s="128" t="s">
        <v>566</v>
      </c>
      <c r="AG529" s="129">
        <v>1E-3</v>
      </c>
      <c r="AH529" s="487" t="s">
        <v>565</v>
      </c>
      <c r="AI529" s="488">
        <v>0</v>
      </c>
      <c r="AJ529" s="487" t="s">
        <v>150</v>
      </c>
      <c r="AK529" s="488">
        <v>0.28299999999999997</v>
      </c>
    </row>
    <row r="530" spans="3:37" ht="16.5" x14ac:dyDescent="0.3">
      <c r="C530" s="185"/>
      <c r="D530" s="185"/>
      <c r="E530" s="186"/>
      <c r="F530" s="185"/>
      <c r="I530" s="130"/>
      <c r="J530" s="124" t="s">
        <v>161</v>
      </c>
      <c r="K530" s="125">
        <v>0</v>
      </c>
      <c r="L530" s="124" t="s">
        <v>164</v>
      </c>
      <c r="M530" s="125">
        <v>0</v>
      </c>
      <c r="N530" s="124" t="s">
        <v>157</v>
      </c>
      <c r="O530" s="125">
        <v>0.25</v>
      </c>
      <c r="P530" s="124" t="s">
        <v>165</v>
      </c>
      <c r="Q530" s="126">
        <v>0.37000000476837203</v>
      </c>
      <c r="R530" s="124" t="s">
        <v>146</v>
      </c>
      <c r="S530" s="127">
        <v>0</v>
      </c>
      <c r="T530" s="124" t="s">
        <v>148</v>
      </c>
      <c r="U530" s="127">
        <v>0</v>
      </c>
      <c r="V530" s="124" t="s">
        <v>155</v>
      </c>
      <c r="W530" s="127">
        <v>0</v>
      </c>
      <c r="X530" s="124" t="s">
        <v>143</v>
      </c>
      <c r="Y530" s="127">
        <v>0.36000001430511502</v>
      </c>
      <c r="Z530" s="124" t="s">
        <v>166</v>
      </c>
      <c r="AA530" s="127">
        <v>0</v>
      </c>
      <c r="AB530" s="128" t="s">
        <v>163</v>
      </c>
      <c r="AC530" s="129">
        <v>0</v>
      </c>
      <c r="AD530" s="128" t="s">
        <v>565</v>
      </c>
      <c r="AE530" s="129">
        <v>0</v>
      </c>
      <c r="AF530" s="128" t="s">
        <v>904</v>
      </c>
      <c r="AG530" s="129">
        <v>0</v>
      </c>
      <c r="AH530" s="487" t="s">
        <v>1631</v>
      </c>
      <c r="AI530" s="488">
        <v>0</v>
      </c>
      <c r="AJ530" s="487" t="s">
        <v>564</v>
      </c>
      <c r="AK530" s="488">
        <v>0.26600000000000001</v>
      </c>
    </row>
    <row r="531" spans="3:37" ht="16.5" x14ac:dyDescent="0.3">
      <c r="C531" s="185"/>
      <c r="D531" s="185"/>
      <c r="E531" s="186"/>
      <c r="F531" s="185"/>
      <c r="I531" s="130"/>
      <c r="J531" s="124" t="s">
        <v>164</v>
      </c>
      <c r="K531" s="125">
        <v>0.19</v>
      </c>
      <c r="L531" s="124" t="s">
        <v>167</v>
      </c>
      <c r="M531" s="125">
        <v>0.37000000476837203</v>
      </c>
      <c r="N531" s="124" t="s">
        <v>168</v>
      </c>
      <c r="O531" s="125">
        <v>0</v>
      </c>
      <c r="P531" s="124" t="s">
        <v>158</v>
      </c>
      <c r="Q531" s="126">
        <v>0</v>
      </c>
      <c r="R531" s="124" t="s">
        <v>169</v>
      </c>
      <c r="S531" s="127">
        <v>0.38999998569488498</v>
      </c>
      <c r="T531" s="124" t="s">
        <v>170</v>
      </c>
      <c r="U531" s="127">
        <v>0</v>
      </c>
      <c r="V531" s="124" t="s">
        <v>159</v>
      </c>
      <c r="W531" s="127">
        <v>0.31999999284744302</v>
      </c>
      <c r="X531" s="124" t="s">
        <v>155</v>
      </c>
      <c r="Y531" s="127">
        <v>0</v>
      </c>
      <c r="Z531" s="124" t="s">
        <v>143</v>
      </c>
      <c r="AA531" s="127">
        <v>0.270000010728836</v>
      </c>
      <c r="AB531" s="128" t="s">
        <v>166</v>
      </c>
      <c r="AC531" s="129">
        <v>0</v>
      </c>
      <c r="AD531" s="128" t="s">
        <v>566</v>
      </c>
      <c r="AE531" s="129">
        <v>0</v>
      </c>
      <c r="AF531" s="128" t="s">
        <v>568</v>
      </c>
      <c r="AG531" s="129">
        <v>0.215</v>
      </c>
      <c r="AH531" s="487" t="s">
        <v>904</v>
      </c>
      <c r="AI531" s="488">
        <v>0</v>
      </c>
      <c r="AJ531" s="487" t="s">
        <v>565</v>
      </c>
      <c r="AK531" s="488">
        <v>0</v>
      </c>
    </row>
    <row r="532" spans="3:37" ht="16.5" x14ac:dyDescent="0.3">
      <c r="D532" s="188">
        <f>F2</f>
        <v>2024</v>
      </c>
      <c r="E532" s="186"/>
      <c r="F532" s="185"/>
      <c r="I532" s="130"/>
      <c r="J532" s="124" t="s">
        <v>167</v>
      </c>
      <c r="K532" s="125">
        <v>0.33</v>
      </c>
      <c r="L532" s="124" t="s">
        <v>171</v>
      </c>
      <c r="M532" s="125">
        <v>0</v>
      </c>
      <c r="N532" s="124" t="s">
        <v>164</v>
      </c>
      <c r="O532" s="125">
        <v>0</v>
      </c>
      <c r="P532" s="124" t="s">
        <v>145</v>
      </c>
      <c r="Q532" s="126">
        <v>0.36000001430511502</v>
      </c>
      <c r="R532" s="124" t="s">
        <v>162</v>
      </c>
      <c r="S532" s="127">
        <v>0</v>
      </c>
      <c r="T532" s="124" t="s">
        <v>154</v>
      </c>
      <c r="U532" s="127">
        <v>0.36000001430511502</v>
      </c>
      <c r="V532" s="124" t="s">
        <v>144</v>
      </c>
      <c r="W532" s="127">
        <v>0.41999998688697798</v>
      </c>
      <c r="X532" s="124" t="s">
        <v>172</v>
      </c>
      <c r="Y532" s="127">
        <v>0.40999999642372098</v>
      </c>
      <c r="Z532" s="124" t="s">
        <v>155</v>
      </c>
      <c r="AA532" s="127">
        <v>0</v>
      </c>
      <c r="AB532" s="128" t="s">
        <v>143</v>
      </c>
      <c r="AC532" s="129">
        <v>0.18</v>
      </c>
      <c r="AD532" s="128" t="s">
        <v>567</v>
      </c>
      <c r="AE532" s="129">
        <v>0</v>
      </c>
      <c r="AF532" s="128" t="s">
        <v>178</v>
      </c>
      <c r="AG532" s="129">
        <v>0.252</v>
      </c>
      <c r="AH532" s="487" t="s">
        <v>568</v>
      </c>
      <c r="AI532" s="488">
        <v>0.24</v>
      </c>
      <c r="AJ532" s="487" t="s">
        <v>1631</v>
      </c>
      <c r="AK532" s="488">
        <v>0.28299999999999997</v>
      </c>
    </row>
    <row r="533" spans="3:37" ht="16.5" x14ac:dyDescent="0.3">
      <c r="C533" s="189"/>
      <c r="D533" s="189"/>
      <c r="E533" s="186"/>
      <c r="F533" s="185"/>
      <c r="I533" s="130"/>
      <c r="J533" s="124" t="s">
        <v>171</v>
      </c>
      <c r="K533" s="125">
        <v>0</v>
      </c>
      <c r="L533" s="124" t="s">
        <v>173</v>
      </c>
      <c r="M533" s="125">
        <v>0.25</v>
      </c>
      <c r="N533" s="124" t="s">
        <v>167</v>
      </c>
      <c r="O533" s="125">
        <v>0.31000000238418601</v>
      </c>
      <c r="P533" s="124" t="s">
        <v>174</v>
      </c>
      <c r="Q533" s="126">
        <v>0</v>
      </c>
      <c r="R533" s="124" t="s">
        <v>158</v>
      </c>
      <c r="S533" s="127">
        <v>0</v>
      </c>
      <c r="T533" s="124" t="s">
        <v>147</v>
      </c>
      <c r="U533" s="127">
        <v>0</v>
      </c>
      <c r="V533" s="124" t="s">
        <v>142</v>
      </c>
      <c r="W533" s="127">
        <v>5.9999998658895499E-2</v>
      </c>
      <c r="X533" s="124" t="s">
        <v>159</v>
      </c>
      <c r="Y533" s="127">
        <v>0.30000001192092901</v>
      </c>
      <c r="Z533" s="124" t="s">
        <v>172</v>
      </c>
      <c r="AA533" s="127">
        <v>0.31000000238418601</v>
      </c>
      <c r="AB533" s="128" t="s">
        <v>155</v>
      </c>
      <c r="AC533" s="129">
        <v>0</v>
      </c>
      <c r="AD533" s="128" t="s">
        <v>568</v>
      </c>
      <c r="AE533" s="129">
        <v>0</v>
      </c>
      <c r="AF533" s="128" t="s">
        <v>569</v>
      </c>
      <c r="AG533" s="129">
        <v>0.27200000000000002</v>
      </c>
      <c r="AH533" s="487" t="s">
        <v>178</v>
      </c>
      <c r="AI533" s="488">
        <v>0.26</v>
      </c>
      <c r="AJ533" s="487" t="s">
        <v>904</v>
      </c>
      <c r="AK533" s="488">
        <v>0</v>
      </c>
    </row>
    <row r="534" spans="3:37" ht="16.5" x14ac:dyDescent="0.3">
      <c r="C534" s="189" t="s">
        <v>1626</v>
      </c>
      <c r="D534" s="191">
        <v>0</v>
      </c>
      <c r="E534" s="186"/>
      <c r="F534" s="185"/>
      <c r="I534" s="130"/>
      <c r="J534" s="124" t="s">
        <v>175</v>
      </c>
      <c r="K534" s="125">
        <v>0.23</v>
      </c>
      <c r="L534" s="124" t="s">
        <v>176</v>
      </c>
      <c r="M534" s="125">
        <v>0.140000000596046</v>
      </c>
      <c r="N534" s="124" t="s">
        <v>177</v>
      </c>
      <c r="O534" s="125">
        <v>0.28000000119209301</v>
      </c>
      <c r="P534" s="124" t="s">
        <v>157</v>
      </c>
      <c r="Q534" s="126">
        <v>0.270000010728836</v>
      </c>
      <c r="R534" s="124" t="s">
        <v>145</v>
      </c>
      <c r="S534" s="127">
        <v>0.40000000596046498</v>
      </c>
      <c r="T534" s="124" t="s">
        <v>153</v>
      </c>
      <c r="U534" s="127">
        <v>0.15000000596046401</v>
      </c>
      <c r="V534" s="124" t="s">
        <v>148</v>
      </c>
      <c r="W534" s="127">
        <v>1.9999999552965199E-2</v>
      </c>
      <c r="X534" s="124" t="s">
        <v>144</v>
      </c>
      <c r="Y534" s="127">
        <v>0.40000000596046498</v>
      </c>
      <c r="Z534" s="124" t="s">
        <v>178</v>
      </c>
      <c r="AA534" s="127">
        <v>0</v>
      </c>
      <c r="AB534" s="128" t="s">
        <v>172</v>
      </c>
      <c r="AC534" s="129">
        <v>0.25</v>
      </c>
      <c r="AD534" s="128" t="s">
        <v>178</v>
      </c>
      <c r="AE534" s="129">
        <v>0</v>
      </c>
      <c r="AF534" s="128" t="s">
        <v>571</v>
      </c>
      <c r="AG534" s="129">
        <v>0.27200000000000002</v>
      </c>
      <c r="AH534" s="487" t="s">
        <v>196</v>
      </c>
      <c r="AI534" s="488">
        <v>0.23599999999999999</v>
      </c>
      <c r="AJ534" s="487" t="s">
        <v>568</v>
      </c>
      <c r="AK534" s="488">
        <v>0</v>
      </c>
    </row>
    <row r="535" spans="3:37" ht="16.5" x14ac:dyDescent="0.3">
      <c r="C535" s="189" t="s">
        <v>530</v>
      </c>
      <c r="D535" s="191">
        <v>0</v>
      </c>
      <c r="E535" s="186"/>
      <c r="F535" s="185"/>
      <c r="I535" s="130"/>
      <c r="J535" s="124" t="s">
        <v>176</v>
      </c>
      <c r="K535" s="125">
        <v>0.08</v>
      </c>
      <c r="L535" s="124" t="s">
        <v>179</v>
      </c>
      <c r="M535" s="125">
        <v>0.129999995231628</v>
      </c>
      <c r="N535" s="124" t="s">
        <v>180</v>
      </c>
      <c r="O535" s="125">
        <v>0.36000001430511502</v>
      </c>
      <c r="P535" s="124" t="s">
        <v>168</v>
      </c>
      <c r="Q535" s="126">
        <v>0.259999990463257</v>
      </c>
      <c r="R535" s="124" t="s">
        <v>181</v>
      </c>
      <c r="S535" s="127">
        <v>0.40000000596046498</v>
      </c>
      <c r="T535" s="124" t="s">
        <v>146</v>
      </c>
      <c r="U535" s="127">
        <v>0</v>
      </c>
      <c r="V535" s="124" t="s">
        <v>182</v>
      </c>
      <c r="W535" s="127">
        <v>0</v>
      </c>
      <c r="X535" s="124" t="s">
        <v>183</v>
      </c>
      <c r="Y535" s="127">
        <v>0</v>
      </c>
      <c r="Z535" s="124" t="s">
        <v>184</v>
      </c>
      <c r="AA535" s="127">
        <v>0.31000000238418601</v>
      </c>
      <c r="AB535" s="128" t="s">
        <v>178</v>
      </c>
      <c r="AC535" s="129">
        <v>0</v>
      </c>
      <c r="AD535" s="128" t="s">
        <v>192</v>
      </c>
      <c r="AE535" s="129">
        <v>0</v>
      </c>
      <c r="AF535" s="128" t="s">
        <v>572</v>
      </c>
      <c r="AG535" s="129">
        <v>0</v>
      </c>
      <c r="AH535" s="487" t="s">
        <v>569</v>
      </c>
      <c r="AI535" s="488">
        <v>0.26</v>
      </c>
      <c r="AJ535" s="487" t="s">
        <v>1666</v>
      </c>
      <c r="AK535" s="488">
        <v>0</v>
      </c>
    </row>
    <row r="536" spans="3:37" ht="16.5" x14ac:dyDescent="0.3">
      <c r="C536" s="189" t="s">
        <v>9</v>
      </c>
      <c r="D536" s="191">
        <f>VLOOKUP(D532,_MixIB,2,FALSE())</f>
        <v>0.34799999999999998</v>
      </c>
      <c r="E536" s="186"/>
      <c r="F536" s="185"/>
      <c r="I536" s="130"/>
      <c r="J536" s="124" t="s">
        <v>179</v>
      </c>
      <c r="K536" s="125">
        <v>0.08</v>
      </c>
      <c r="L536" s="124" t="s">
        <v>185</v>
      </c>
      <c r="M536" s="125">
        <v>9.9999997764825804E-3</v>
      </c>
      <c r="N536" s="124" t="s">
        <v>186</v>
      </c>
      <c r="O536" s="125">
        <v>0.31999999284744302</v>
      </c>
      <c r="P536" s="124" t="s">
        <v>164</v>
      </c>
      <c r="Q536" s="126">
        <v>0</v>
      </c>
      <c r="R536" s="124" t="s">
        <v>187</v>
      </c>
      <c r="S536" s="127">
        <v>0</v>
      </c>
      <c r="T536" s="124" t="s">
        <v>169</v>
      </c>
      <c r="U536" s="127">
        <v>0</v>
      </c>
      <c r="V536" s="124" t="s">
        <v>170</v>
      </c>
      <c r="W536" s="127">
        <v>0</v>
      </c>
      <c r="X536" s="124" t="s">
        <v>142</v>
      </c>
      <c r="Y536" s="127">
        <v>0.119999997317791</v>
      </c>
      <c r="Z536" s="124" t="s">
        <v>159</v>
      </c>
      <c r="AA536" s="127">
        <v>0</v>
      </c>
      <c r="AB536" s="128" t="s">
        <v>184</v>
      </c>
      <c r="AC536" s="129">
        <v>0.22</v>
      </c>
      <c r="AD536" s="128" t="s">
        <v>196</v>
      </c>
      <c r="AE536" s="129">
        <v>0.25900000000000001</v>
      </c>
      <c r="AF536" s="128" t="s">
        <v>905</v>
      </c>
      <c r="AG536" s="129">
        <v>0</v>
      </c>
      <c r="AH536" s="487" t="s">
        <v>1632</v>
      </c>
      <c r="AI536" s="488">
        <v>0</v>
      </c>
      <c r="AJ536" s="487" t="s">
        <v>178</v>
      </c>
      <c r="AK536" s="488">
        <v>0.28299999999999997</v>
      </c>
    </row>
    <row r="537" spans="3:37" ht="16.5" x14ac:dyDescent="0.3">
      <c r="C537" s="185"/>
      <c r="D537" s="185" t="s">
        <v>741</v>
      </c>
      <c r="E537" s="186"/>
      <c r="F537" s="185"/>
      <c r="I537" s="130"/>
      <c r="J537" s="124" t="s">
        <v>185</v>
      </c>
      <c r="K537" s="125">
        <v>0</v>
      </c>
      <c r="L537" s="124" t="s">
        <v>188</v>
      </c>
      <c r="M537" s="125">
        <v>0</v>
      </c>
      <c r="N537" s="124" t="s">
        <v>171</v>
      </c>
      <c r="O537" s="125">
        <v>0</v>
      </c>
      <c r="P537" s="124" t="s">
        <v>167</v>
      </c>
      <c r="Q537" s="126">
        <v>0.33000001311302202</v>
      </c>
      <c r="R537" s="124" t="s">
        <v>189</v>
      </c>
      <c r="S537" s="127">
        <v>0</v>
      </c>
      <c r="T537" s="124" t="s">
        <v>190</v>
      </c>
      <c r="U537" s="127">
        <v>0</v>
      </c>
      <c r="V537" s="124" t="s">
        <v>191</v>
      </c>
      <c r="W537" s="127">
        <v>0</v>
      </c>
      <c r="X537" s="124" t="s">
        <v>148</v>
      </c>
      <c r="Y537" s="127">
        <v>0.34999999403953602</v>
      </c>
      <c r="Z537" s="124" t="s">
        <v>144</v>
      </c>
      <c r="AA537" s="127">
        <v>0.30000001192092901</v>
      </c>
      <c r="AB537" s="128" t="s">
        <v>192</v>
      </c>
      <c r="AC537" s="129">
        <v>0</v>
      </c>
      <c r="AD537" s="128" t="s">
        <v>569</v>
      </c>
      <c r="AE537" s="129">
        <v>7.0000000000000001E-3</v>
      </c>
      <c r="AF537" s="128" t="s">
        <v>574</v>
      </c>
      <c r="AG537" s="129">
        <v>0.26900000000000002</v>
      </c>
      <c r="AH537" s="487" t="s">
        <v>571</v>
      </c>
      <c r="AI537" s="488">
        <v>0.25900000000000001</v>
      </c>
      <c r="AJ537" s="487" t="s">
        <v>196</v>
      </c>
      <c r="AK537" s="488">
        <v>0.28299999999999997</v>
      </c>
    </row>
    <row r="538" spans="3:37" ht="16.5" x14ac:dyDescent="0.3">
      <c r="C538" s="190" t="s">
        <v>740</v>
      </c>
      <c r="D538" s="192" t="s">
        <v>529</v>
      </c>
      <c r="E538" s="186"/>
      <c r="F538" s="185"/>
      <c r="I538" s="130"/>
      <c r="J538" s="124" t="s">
        <v>193</v>
      </c>
      <c r="K538" s="125">
        <v>0</v>
      </c>
      <c r="L538" s="124" t="s">
        <v>193</v>
      </c>
      <c r="M538" s="125">
        <v>0</v>
      </c>
      <c r="N538" s="124" t="s">
        <v>173</v>
      </c>
      <c r="O538" s="125">
        <v>0.239999994635582</v>
      </c>
      <c r="P538" s="124" t="s">
        <v>177</v>
      </c>
      <c r="Q538" s="126">
        <v>0</v>
      </c>
      <c r="R538" s="124" t="s">
        <v>174</v>
      </c>
      <c r="S538" s="127">
        <v>2.9999999329447701E-2</v>
      </c>
      <c r="T538" s="124" t="s">
        <v>194</v>
      </c>
      <c r="U538" s="127">
        <v>0.18000000715255701</v>
      </c>
      <c r="V538" s="124" t="s">
        <v>154</v>
      </c>
      <c r="W538" s="127">
        <v>0.40999999642372098</v>
      </c>
      <c r="X538" s="124" t="s">
        <v>170</v>
      </c>
      <c r="Y538" s="127">
        <v>0</v>
      </c>
      <c r="Z538" s="124" t="s">
        <v>195</v>
      </c>
      <c r="AA538" s="127">
        <v>0</v>
      </c>
      <c r="AB538" s="128" t="s">
        <v>196</v>
      </c>
      <c r="AC538" s="129">
        <v>0</v>
      </c>
      <c r="AD538" s="128" t="s">
        <v>144</v>
      </c>
      <c r="AE538" s="129">
        <v>0</v>
      </c>
      <c r="AF538" s="128" t="s">
        <v>575</v>
      </c>
      <c r="AG538" s="129">
        <v>0.27300000000000002</v>
      </c>
      <c r="AH538" s="487" t="s">
        <v>572</v>
      </c>
      <c r="AI538" s="488">
        <v>0</v>
      </c>
      <c r="AJ538" s="487" t="s">
        <v>569</v>
      </c>
      <c r="AK538" s="488">
        <v>0.28299999999999997</v>
      </c>
    </row>
    <row r="539" spans="3:37" ht="16.5" x14ac:dyDescent="0.3">
      <c r="C539" s="190">
        <v>2012</v>
      </c>
      <c r="D539" s="191">
        <v>0.8933353564413804</v>
      </c>
      <c r="E539" s="186"/>
      <c r="F539" s="185"/>
      <c r="I539" s="130"/>
      <c r="J539" s="124" t="s">
        <v>197</v>
      </c>
      <c r="K539" s="125">
        <v>0.23</v>
      </c>
      <c r="L539" s="124" t="s">
        <v>198</v>
      </c>
      <c r="M539" s="125">
        <v>0.239999994635582</v>
      </c>
      <c r="N539" s="124" t="s">
        <v>199</v>
      </c>
      <c r="O539" s="125">
        <v>0.34999999403953602</v>
      </c>
      <c r="P539" s="124" t="s">
        <v>200</v>
      </c>
      <c r="Q539" s="126">
        <v>0</v>
      </c>
      <c r="R539" s="124" t="s">
        <v>201</v>
      </c>
      <c r="S539" s="127">
        <v>1.9999999552965199E-2</v>
      </c>
      <c r="T539" s="124" t="s">
        <v>162</v>
      </c>
      <c r="U539" s="127">
        <v>0</v>
      </c>
      <c r="V539" s="124" t="s">
        <v>147</v>
      </c>
      <c r="W539" s="127">
        <v>0</v>
      </c>
      <c r="X539" s="124" t="s">
        <v>191</v>
      </c>
      <c r="Y539" s="127">
        <v>0</v>
      </c>
      <c r="Z539" s="124" t="s">
        <v>142</v>
      </c>
      <c r="AA539" s="127">
        <v>0.18000000715255701</v>
      </c>
      <c r="AB539" s="128" t="s">
        <v>159</v>
      </c>
      <c r="AC539" s="129">
        <v>0</v>
      </c>
      <c r="AD539" s="128" t="s">
        <v>570</v>
      </c>
      <c r="AE539" s="129">
        <v>0</v>
      </c>
      <c r="AF539" s="128" t="s">
        <v>906</v>
      </c>
      <c r="AG539" s="129">
        <v>0</v>
      </c>
      <c r="AH539" s="487" t="s">
        <v>1633</v>
      </c>
      <c r="AI539" s="488">
        <v>0.215</v>
      </c>
      <c r="AJ539" s="487" t="s">
        <v>570</v>
      </c>
      <c r="AK539" s="488">
        <v>0.28299999999999997</v>
      </c>
    </row>
    <row r="540" spans="3:37" ht="16.5" x14ac:dyDescent="0.3">
      <c r="C540" s="190">
        <v>2013</v>
      </c>
      <c r="D540" s="191">
        <v>0.81794502256674684</v>
      </c>
      <c r="E540" s="186"/>
      <c r="F540" s="185"/>
      <c r="I540" s="130"/>
      <c r="J540" s="124" t="s">
        <v>202</v>
      </c>
      <c r="K540" s="125">
        <v>0.33</v>
      </c>
      <c r="L540" s="124" t="s">
        <v>202</v>
      </c>
      <c r="M540" s="125">
        <v>0</v>
      </c>
      <c r="N540" s="124" t="s">
        <v>176</v>
      </c>
      <c r="O540" s="125">
        <v>0.230000004172325</v>
      </c>
      <c r="P540" s="124" t="s">
        <v>180</v>
      </c>
      <c r="Q540" s="126">
        <v>0.31000000238418601</v>
      </c>
      <c r="R540" s="124" t="s">
        <v>157</v>
      </c>
      <c r="S540" s="127">
        <v>0.34000000357627902</v>
      </c>
      <c r="T540" s="124" t="s">
        <v>158</v>
      </c>
      <c r="U540" s="127">
        <v>0</v>
      </c>
      <c r="V540" s="124" t="s">
        <v>203</v>
      </c>
      <c r="W540" s="127">
        <v>0</v>
      </c>
      <c r="X540" s="124" t="s">
        <v>154</v>
      </c>
      <c r="Y540" s="127">
        <v>0.28999999165535001</v>
      </c>
      <c r="Z540" s="124" t="s">
        <v>148</v>
      </c>
      <c r="AA540" s="127">
        <v>0</v>
      </c>
      <c r="AB540" s="128" t="s">
        <v>144</v>
      </c>
      <c r="AC540" s="129">
        <v>0</v>
      </c>
      <c r="AD540" s="128" t="s">
        <v>571</v>
      </c>
      <c r="AE540" s="129">
        <v>0.25900000000000001</v>
      </c>
      <c r="AF540" s="128" t="s">
        <v>577</v>
      </c>
      <c r="AG540" s="129">
        <v>0.27200000000000002</v>
      </c>
      <c r="AH540" s="487" t="s">
        <v>574</v>
      </c>
      <c r="AI540" s="488">
        <v>0.26</v>
      </c>
      <c r="AJ540" s="487" t="s">
        <v>571</v>
      </c>
      <c r="AK540" s="488">
        <v>0.26200000000000001</v>
      </c>
    </row>
    <row r="541" spans="3:37" ht="16.5" x14ac:dyDescent="0.3">
      <c r="C541" s="190">
        <v>2014</v>
      </c>
      <c r="D541" s="191">
        <v>0.77003913635521926</v>
      </c>
      <c r="E541" s="186"/>
      <c r="F541" s="185"/>
      <c r="I541" s="130"/>
      <c r="J541" s="124" t="s">
        <v>204</v>
      </c>
      <c r="K541" s="125">
        <v>0.17</v>
      </c>
      <c r="L541" s="124" t="s">
        <v>204</v>
      </c>
      <c r="M541" s="125">
        <v>0.239999994635582</v>
      </c>
      <c r="N541" s="124" t="s">
        <v>179</v>
      </c>
      <c r="O541" s="125">
        <v>0.230000004172325</v>
      </c>
      <c r="P541" s="124" t="s">
        <v>171</v>
      </c>
      <c r="Q541" s="126">
        <v>0</v>
      </c>
      <c r="R541" s="124" t="s">
        <v>205</v>
      </c>
      <c r="S541" s="127">
        <v>0</v>
      </c>
      <c r="T541" s="124" t="s">
        <v>206</v>
      </c>
      <c r="U541" s="127">
        <v>0</v>
      </c>
      <c r="V541" s="124" t="s">
        <v>153</v>
      </c>
      <c r="W541" s="127">
        <v>0.109999999403954</v>
      </c>
      <c r="X541" s="124" t="s">
        <v>147</v>
      </c>
      <c r="Y541" s="127">
        <v>0</v>
      </c>
      <c r="Z541" s="124" t="s">
        <v>170</v>
      </c>
      <c r="AA541" s="127">
        <v>0</v>
      </c>
      <c r="AB541" s="128" t="s">
        <v>207</v>
      </c>
      <c r="AC541" s="129">
        <v>0</v>
      </c>
      <c r="AD541" s="128" t="s">
        <v>214</v>
      </c>
      <c r="AE541" s="129">
        <v>0</v>
      </c>
      <c r="AF541" s="128" t="s">
        <v>578</v>
      </c>
      <c r="AG541" s="129">
        <v>0</v>
      </c>
      <c r="AH541" s="487" t="s">
        <v>906</v>
      </c>
      <c r="AI541" s="488">
        <v>0</v>
      </c>
      <c r="AJ541" s="487" t="s">
        <v>1667</v>
      </c>
      <c r="AK541" s="488">
        <v>0.28199999999999997</v>
      </c>
    </row>
    <row r="542" spans="3:37" ht="16.5" x14ac:dyDescent="0.3">
      <c r="C542" s="190">
        <v>2015</v>
      </c>
      <c r="D542" s="191">
        <v>0.77171159865362682</v>
      </c>
      <c r="E542" s="186"/>
      <c r="F542" s="185"/>
      <c r="I542" s="130"/>
      <c r="J542" s="124" t="s">
        <v>208</v>
      </c>
      <c r="K542" s="125">
        <v>0.26</v>
      </c>
      <c r="L542" s="124" t="s">
        <v>209</v>
      </c>
      <c r="M542" s="125">
        <v>0.34999999403953602</v>
      </c>
      <c r="N542" s="124" t="s">
        <v>185</v>
      </c>
      <c r="O542" s="125">
        <v>0.31999999284744302</v>
      </c>
      <c r="P542" s="124" t="s">
        <v>173</v>
      </c>
      <c r="Q542" s="126">
        <v>0.270000010728836</v>
      </c>
      <c r="R542" s="124" t="s">
        <v>210</v>
      </c>
      <c r="S542" s="127">
        <v>0</v>
      </c>
      <c r="T542" s="124" t="s">
        <v>145</v>
      </c>
      <c r="U542" s="127">
        <v>5.0000000745058101E-2</v>
      </c>
      <c r="V542" s="124" t="s">
        <v>146</v>
      </c>
      <c r="W542" s="127">
        <v>0</v>
      </c>
      <c r="X542" s="124" t="s">
        <v>203</v>
      </c>
      <c r="Y542" s="127">
        <v>0</v>
      </c>
      <c r="Z542" s="124" t="s">
        <v>191</v>
      </c>
      <c r="AA542" s="127">
        <v>0</v>
      </c>
      <c r="AB542" s="128" t="s">
        <v>142</v>
      </c>
      <c r="AC542" s="129">
        <v>0.14000000000000001</v>
      </c>
      <c r="AD542" s="128" t="s">
        <v>572</v>
      </c>
      <c r="AE542" s="129">
        <v>0</v>
      </c>
      <c r="AF542" s="128" t="s">
        <v>579</v>
      </c>
      <c r="AG542" s="129">
        <v>0.20399999999999999</v>
      </c>
      <c r="AH542" s="487" t="s">
        <v>576</v>
      </c>
      <c r="AI542" s="488">
        <v>0.25700000000000001</v>
      </c>
      <c r="AJ542" s="487" t="s">
        <v>572</v>
      </c>
      <c r="AK542" s="488">
        <v>0</v>
      </c>
    </row>
    <row r="543" spans="3:37" ht="16.5" x14ac:dyDescent="0.3">
      <c r="C543" s="190">
        <v>2016</v>
      </c>
      <c r="D543" s="191">
        <v>0.74772390280805434</v>
      </c>
      <c r="E543" s="186"/>
      <c r="F543" s="185"/>
      <c r="I543" s="130"/>
      <c r="J543" s="124" t="s">
        <v>211</v>
      </c>
      <c r="K543" s="125">
        <v>0.36</v>
      </c>
      <c r="L543" s="124" t="s">
        <v>212</v>
      </c>
      <c r="M543" s="125">
        <v>0.25</v>
      </c>
      <c r="N543" s="124" t="s">
        <v>188</v>
      </c>
      <c r="O543" s="125">
        <v>0</v>
      </c>
      <c r="P543" s="124" t="s">
        <v>199</v>
      </c>
      <c r="Q543" s="126">
        <v>0.31999999284744302</v>
      </c>
      <c r="R543" s="124" t="s">
        <v>168</v>
      </c>
      <c r="S543" s="127">
        <v>0.33000001311302202</v>
      </c>
      <c r="T543" s="124" t="s">
        <v>187</v>
      </c>
      <c r="U543" s="127">
        <v>0</v>
      </c>
      <c r="V543" s="124" t="s">
        <v>169</v>
      </c>
      <c r="W543" s="127">
        <v>0</v>
      </c>
      <c r="X543" s="124" t="s">
        <v>153</v>
      </c>
      <c r="Y543" s="127">
        <v>0.25</v>
      </c>
      <c r="Z543" s="124" t="s">
        <v>213</v>
      </c>
      <c r="AA543" s="127">
        <v>0.28000000119209301</v>
      </c>
      <c r="AB543" s="128" t="s">
        <v>214</v>
      </c>
      <c r="AC543" s="129">
        <v>0</v>
      </c>
      <c r="AD543" s="128" t="s">
        <v>573</v>
      </c>
      <c r="AE543" s="129">
        <v>0.23799999999999999</v>
      </c>
      <c r="AF543" s="128" t="s">
        <v>580</v>
      </c>
      <c r="AG543" s="129">
        <v>0.26400000000000001</v>
      </c>
      <c r="AH543" s="487" t="s">
        <v>577</v>
      </c>
      <c r="AI543" s="488">
        <v>0.26</v>
      </c>
      <c r="AJ543" s="487" t="s">
        <v>574</v>
      </c>
      <c r="AK543" s="488">
        <v>0.28299999999999997</v>
      </c>
    </row>
    <row r="544" spans="3:37" ht="16.5" x14ac:dyDescent="0.3">
      <c r="C544" s="190">
        <v>2017</v>
      </c>
      <c r="D544" s="191">
        <v>0.77725568629918529</v>
      </c>
      <c r="E544" s="186"/>
      <c r="F544" s="185"/>
      <c r="I544" s="130"/>
      <c r="J544" s="124" t="s">
        <v>215</v>
      </c>
      <c r="K544" s="125">
        <v>0</v>
      </c>
      <c r="L544" s="124" t="s">
        <v>211</v>
      </c>
      <c r="M544" s="125">
        <v>0.30000001192092901</v>
      </c>
      <c r="N544" s="124" t="s">
        <v>193</v>
      </c>
      <c r="O544" s="125">
        <v>0</v>
      </c>
      <c r="P544" s="124" t="s">
        <v>176</v>
      </c>
      <c r="Q544" s="126">
        <v>0.28999999165535001</v>
      </c>
      <c r="R544" s="124" t="s">
        <v>216</v>
      </c>
      <c r="S544" s="127">
        <v>0</v>
      </c>
      <c r="T544" s="124" t="s">
        <v>217</v>
      </c>
      <c r="U544" s="127">
        <v>1.9999999552965199E-2</v>
      </c>
      <c r="V544" s="124" t="s">
        <v>162</v>
      </c>
      <c r="W544" s="127">
        <v>0</v>
      </c>
      <c r="X544" s="124" t="s">
        <v>146</v>
      </c>
      <c r="Y544" s="127">
        <v>0</v>
      </c>
      <c r="Z544" s="124" t="s">
        <v>154</v>
      </c>
      <c r="AA544" s="127">
        <v>0</v>
      </c>
      <c r="AB544" s="128" t="s">
        <v>148</v>
      </c>
      <c r="AC544" s="129">
        <v>0</v>
      </c>
      <c r="AD544" s="128" t="s">
        <v>574</v>
      </c>
      <c r="AE544" s="129">
        <v>0.25800000000000001</v>
      </c>
      <c r="AF544" s="128" t="s">
        <v>907</v>
      </c>
      <c r="AG544" s="129">
        <v>3.5999999999999997E-2</v>
      </c>
      <c r="AH544" s="487" t="s">
        <v>578</v>
      </c>
      <c r="AI544" s="488">
        <v>0</v>
      </c>
      <c r="AJ544" s="487" t="s">
        <v>1668</v>
      </c>
      <c r="AK544" s="488">
        <v>0</v>
      </c>
    </row>
    <row r="545" spans="3:37" ht="16.5" x14ac:dyDescent="0.3">
      <c r="C545" s="190">
        <v>2018</v>
      </c>
      <c r="D545" s="191">
        <v>0.77537714715693273</v>
      </c>
      <c r="E545" s="186"/>
      <c r="F545" s="185"/>
      <c r="J545" s="124" t="s">
        <v>218</v>
      </c>
      <c r="K545" s="125">
        <v>0</v>
      </c>
      <c r="L545" s="124" t="s">
        <v>215</v>
      </c>
      <c r="M545" s="125">
        <v>9.9999997764825804E-3</v>
      </c>
      <c r="N545" s="124" t="s">
        <v>219</v>
      </c>
      <c r="O545" s="125">
        <v>0</v>
      </c>
      <c r="P545" s="124" t="s">
        <v>179</v>
      </c>
      <c r="Q545" s="126">
        <v>0.28999999165535001</v>
      </c>
      <c r="R545" s="124" t="s">
        <v>220</v>
      </c>
      <c r="S545" s="127">
        <v>0</v>
      </c>
      <c r="T545" s="124" t="s">
        <v>221</v>
      </c>
      <c r="U545" s="127">
        <v>0</v>
      </c>
      <c r="V545" s="124" t="s">
        <v>158</v>
      </c>
      <c r="W545" s="127">
        <v>0</v>
      </c>
      <c r="X545" s="124" t="s">
        <v>169</v>
      </c>
      <c r="Y545" s="127">
        <v>0</v>
      </c>
      <c r="Z545" s="124" t="s">
        <v>147</v>
      </c>
      <c r="AA545" s="127">
        <v>0</v>
      </c>
      <c r="AB545" s="128" t="s">
        <v>170</v>
      </c>
      <c r="AC545" s="129">
        <v>0</v>
      </c>
      <c r="AD545" s="128" t="s">
        <v>575</v>
      </c>
      <c r="AE545" s="129">
        <v>0.25900000000000001</v>
      </c>
      <c r="AF545" s="128" t="s">
        <v>582</v>
      </c>
      <c r="AG545" s="129">
        <v>0</v>
      </c>
      <c r="AH545" s="487" t="s">
        <v>578</v>
      </c>
      <c r="AI545" s="488">
        <v>0</v>
      </c>
      <c r="AJ545" s="487" t="s">
        <v>906</v>
      </c>
      <c r="AK545" s="488">
        <v>0</v>
      </c>
    </row>
    <row r="546" spans="3:37" ht="15.75" customHeight="1" x14ac:dyDescent="0.3">
      <c r="C546" s="190">
        <v>2019</v>
      </c>
      <c r="D546" s="191">
        <v>0.659027978307969</v>
      </c>
      <c r="F546" s="187"/>
      <c r="J546" s="124" t="s">
        <v>222</v>
      </c>
      <c r="K546" s="125">
        <v>0.33</v>
      </c>
      <c r="L546" s="124" t="s">
        <v>218</v>
      </c>
      <c r="M546" s="125">
        <v>0</v>
      </c>
      <c r="N546" s="124" t="s">
        <v>198</v>
      </c>
      <c r="O546" s="125">
        <v>0.17000000178813901</v>
      </c>
      <c r="P546" s="124" t="s">
        <v>223</v>
      </c>
      <c r="Q546" s="126">
        <v>0.34000000357627902</v>
      </c>
      <c r="R546" s="124" t="s">
        <v>224</v>
      </c>
      <c r="S546" s="127">
        <v>0.20999999344348899</v>
      </c>
      <c r="T546" s="124" t="s">
        <v>225</v>
      </c>
      <c r="U546" s="127">
        <v>0</v>
      </c>
      <c r="V546" s="124" t="s">
        <v>226</v>
      </c>
      <c r="W546" s="127">
        <v>0</v>
      </c>
      <c r="X546" s="124" t="s">
        <v>227</v>
      </c>
      <c r="Y546" s="127">
        <v>0.40000000596046498</v>
      </c>
      <c r="Z546" s="124" t="s">
        <v>203</v>
      </c>
      <c r="AA546" s="127">
        <v>0</v>
      </c>
      <c r="AB546" s="128" t="s">
        <v>228</v>
      </c>
      <c r="AC546" s="129">
        <v>0.24</v>
      </c>
      <c r="AD546" s="128" t="s">
        <v>576</v>
      </c>
      <c r="AE546" s="129">
        <v>0</v>
      </c>
      <c r="AF546" s="128" t="s">
        <v>263</v>
      </c>
      <c r="AG546" s="129">
        <v>0.27</v>
      </c>
      <c r="AH546" s="487" t="s">
        <v>203</v>
      </c>
      <c r="AI546" s="488">
        <v>0.26</v>
      </c>
      <c r="AJ546" s="487" t="s">
        <v>576</v>
      </c>
      <c r="AK546" s="488">
        <v>0.28100000000000003</v>
      </c>
    </row>
    <row r="547" spans="3:37" ht="16.5" x14ac:dyDescent="0.3">
      <c r="C547" s="190">
        <v>2020</v>
      </c>
      <c r="D547" s="191">
        <v>0.49299999999999999</v>
      </c>
      <c r="J547" s="131" t="s">
        <v>229</v>
      </c>
      <c r="K547" s="125">
        <v>0.36</v>
      </c>
      <c r="L547" s="124" t="s">
        <v>222</v>
      </c>
      <c r="M547" s="125">
        <v>0.38999998569488498</v>
      </c>
      <c r="N547" s="124" t="s">
        <v>230</v>
      </c>
      <c r="O547" s="125">
        <v>0.140000000596046</v>
      </c>
      <c r="P547" s="124" t="s">
        <v>188</v>
      </c>
      <c r="Q547" s="126">
        <v>0</v>
      </c>
      <c r="R547" s="124" t="s">
        <v>231</v>
      </c>
      <c r="S547" s="127">
        <v>0</v>
      </c>
      <c r="T547" s="124" t="s">
        <v>232</v>
      </c>
      <c r="U547" s="127">
        <v>0</v>
      </c>
      <c r="V547" s="124" t="s">
        <v>233</v>
      </c>
      <c r="W547" s="127">
        <v>0</v>
      </c>
      <c r="X547" s="124" t="s">
        <v>194</v>
      </c>
      <c r="Y547" s="127">
        <v>0.37999999523162797</v>
      </c>
      <c r="Z547" s="124" t="s">
        <v>153</v>
      </c>
      <c r="AA547" s="127">
        <v>0.18999999761581399</v>
      </c>
      <c r="AB547" s="128" t="s">
        <v>234</v>
      </c>
      <c r="AC547" s="129">
        <v>0.25</v>
      </c>
      <c r="AD547" s="128" t="s">
        <v>577</v>
      </c>
      <c r="AE547" s="129">
        <v>0.25800000000000001</v>
      </c>
      <c r="AF547" s="128" t="s">
        <v>908</v>
      </c>
      <c r="AG547" s="129">
        <v>0.193</v>
      </c>
      <c r="AH547" s="487" t="s">
        <v>579</v>
      </c>
      <c r="AI547" s="488">
        <v>0.14000000000000001</v>
      </c>
      <c r="AJ547" s="487" t="s">
        <v>577</v>
      </c>
      <c r="AK547" s="488">
        <v>0.28199999999999997</v>
      </c>
    </row>
    <row r="548" spans="3:37" ht="17.25" customHeight="1" x14ac:dyDescent="0.3">
      <c r="C548" s="190">
        <v>2021</v>
      </c>
      <c r="D548" s="191">
        <v>0.45700000000000002</v>
      </c>
      <c r="J548" s="131" t="s">
        <v>236</v>
      </c>
      <c r="K548" s="125">
        <v>0.36</v>
      </c>
      <c r="L548" s="124" t="s">
        <v>237</v>
      </c>
      <c r="M548" s="125">
        <v>0</v>
      </c>
      <c r="N548" s="124" t="s">
        <v>202</v>
      </c>
      <c r="O548" s="125">
        <v>0</v>
      </c>
      <c r="P548" s="124" t="s">
        <v>193</v>
      </c>
      <c r="Q548" s="126">
        <v>0</v>
      </c>
      <c r="R548" s="124" t="s">
        <v>164</v>
      </c>
      <c r="S548" s="127">
        <v>0</v>
      </c>
      <c r="T548" s="124" t="s">
        <v>238</v>
      </c>
      <c r="U548" s="127">
        <v>0</v>
      </c>
      <c r="V548" s="124" t="s">
        <v>145</v>
      </c>
      <c r="W548" s="127">
        <v>0</v>
      </c>
      <c r="X548" s="133" t="s">
        <v>558</v>
      </c>
      <c r="Y548" s="127">
        <v>0</v>
      </c>
      <c r="Z548" s="124" t="s">
        <v>146</v>
      </c>
      <c r="AA548" s="127">
        <v>0</v>
      </c>
      <c r="AB548" s="128" t="s">
        <v>191</v>
      </c>
      <c r="AC548" s="129">
        <v>0</v>
      </c>
      <c r="AD548" s="128" t="s">
        <v>578</v>
      </c>
      <c r="AE548" s="129">
        <v>0</v>
      </c>
      <c r="AF548" s="128" t="s">
        <v>266</v>
      </c>
      <c r="AG548" s="129">
        <v>0</v>
      </c>
      <c r="AH548" s="487" t="s">
        <v>580</v>
      </c>
      <c r="AI548" s="488">
        <v>0.25700000000000001</v>
      </c>
      <c r="AJ548" s="487" t="s">
        <v>578</v>
      </c>
      <c r="AK548" s="488">
        <v>0.26400000000000001</v>
      </c>
    </row>
    <row r="549" spans="3:37" ht="16.5" x14ac:dyDescent="0.3">
      <c r="C549" s="190">
        <v>2022</v>
      </c>
      <c r="D549" s="191">
        <v>0.41799999999999998</v>
      </c>
      <c r="E549">
        <v>0.40699999999999997</v>
      </c>
      <c r="F549" t="s">
        <v>1131</v>
      </c>
      <c r="J549" s="130"/>
      <c r="K549" s="130"/>
      <c r="L549" s="131" t="s">
        <v>229</v>
      </c>
      <c r="M549" s="125">
        <v>0.4</v>
      </c>
      <c r="N549" s="124" t="s">
        <v>204</v>
      </c>
      <c r="O549" s="125">
        <v>0.15999999642372101</v>
      </c>
      <c r="P549" s="124" t="s">
        <v>219</v>
      </c>
      <c r="Q549" s="126">
        <v>0</v>
      </c>
      <c r="R549" s="124" t="s">
        <v>167</v>
      </c>
      <c r="S549" s="127">
        <v>0.37999999523162797</v>
      </c>
      <c r="T549" s="124" t="s">
        <v>174</v>
      </c>
      <c r="U549" s="127">
        <v>0</v>
      </c>
      <c r="V549" s="124" t="s">
        <v>187</v>
      </c>
      <c r="W549" s="127">
        <v>0</v>
      </c>
      <c r="X549" s="124" t="s">
        <v>162</v>
      </c>
      <c r="Y549" s="127">
        <v>0</v>
      </c>
      <c r="Z549" s="124" t="s">
        <v>169</v>
      </c>
      <c r="AA549" s="127">
        <v>0</v>
      </c>
      <c r="AB549" s="128" t="s">
        <v>239</v>
      </c>
      <c r="AC549" s="129">
        <v>0</v>
      </c>
      <c r="AD549" s="128" t="s">
        <v>579</v>
      </c>
      <c r="AE549" s="129">
        <v>0.20699999999999999</v>
      </c>
      <c r="AF549" s="128" t="s">
        <v>909</v>
      </c>
      <c r="AG549" s="129">
        <v>0</v>
      </c>
      <c r="AH549" s="487" t="s">
        <v>907</v>
      </c>
      <c r="AI549" s="488">
        <v>0</v>
      </c>
      <c r="AJ549" s="487" t="s">
        <v>203</v>
      </c>
      <c r="AK549" s="488">
        <v>0.28299999999999997</v>
      </c>
    </row>
    <row r="550" spans="3:37" ht="17.25" customHeight="1" x14ac:dyDescent="0.3">
      <c r="C550" s="190">
        <v>2023</v>
      </c>
      <c r="D550" s="191">
        <v>0.374</v>
      </c>
      <c r="J550" s="130"/>
      <c r="K550" s="130"/>
      <c r="L550" s="131" t="s">
        <v>236</v>
      </c>
      <c r="M550" s="125">
        <v>0.4</v>
      </c>
      <c r="N550" s="124" t="s">
        <v>209</v>
      </c>
      <c r="O550" s="125">
        <v>0</v>
      </c>
      <c r="P550" s="124" t="s">
        <v>198</v>
      </c>
      <c r="Q550" s="126">
        <v>0.18999999761581399</v>
      </c>
      <c r="R550" s="124" t="s">
        <v>180</v>
      </c>
      <c r="S550" s="127">
        <v>0.33000001311302202</v>
      </c>
      <c r="T550" s="124" t="s">
        <v>240</v>
      </c>
      <c r="U550" s="127">
        <v>0.36000001430511502</v>
      </c>
      <c r="V550" s="124" t="s">
        <v>221</v>
      </c>
      <c r="W550" s="127">
        <v>0</v>
      </c>
      <c r="X550" s="124" t="s">
        <v>241</v>
      </c>
      <c r="Y550" s="127">
        <v>0</v>
      </c>
      <c r="Z550" s="124" t="s">
        <v>242</v>
      </c>
      <c r="AA550" s="127">
        <v>0</v>
      </c>
      <c r="AB550" s="128" t="s">
        <v>213</v>
      </c>
      <c r="AC550" s="129">
        <v>0.21</v>
      </c>
      <c r="AD550" s="128" t="s">
        <v>580</v>
      </c>
      <c r="AE550" s="129">
        <v>0.16800000000000001</v>
      </c>
      <c r="AF550" s="128" t="s">
        <v>586</v>
      </c>
      <c r="AG550" s="129">
        <v>0</v>
      </c>
      <c r="AH550" s="487" t="s">
        <v>582</v>
      </c>
      <c r="AI550" s="488">
        <v>0</v>
      </c>
      <c r="AJ550" s="487" t="s">
        <v>579</v>
      </c>
      <c r="AK550" s="488">
        <v>0.16</v>
      </c>
    </row>
    <row r="551" spans="3:37" ht="16.5" x14ac:dyDescent="0.3">
      <c r="C551" s="190">
        <v>2024</v>
      </c>
      <c r="D551" s="516">
        <v>0.34799999999999998</v>
      </c>
      <c r="J551" s="130"/>
      <c r="K551" s="130"/>
      <c r="L551" s="130"/>
      <c r="M551" s="130"/>
      <c r="N551" s="124" t="s">
        <v>212</v>
      </c>
      <c r="O551" s="125">
        <v>0.20999999344348899</v>
      </c>
      <c r="P551" s="124" t="s">
        <v>230</v>
      </c>
      <c r="Q551" s="126">
        <v>0.140000000596046</v>
      </c>
      <c r="R551" s="124" t="s">
        <v>243</v>
      </c>
      <c r="S551" s="127">
        <v>0.40000000596046498</v>
      </c>
      <c r="T551" s="124" t="s">
        <v>201</v>
      </c>
      <c r="U551" s="127">
        <v>0</v>
      </c>
      <c r="V551" s="124" t="s">
        <v>225</v>
      </c>
      <c r="W551" s="127">
        <v>0</v>
      </c>
      <c r="X551" s="124" t="s">
        <v>158</v>
      </c>
      <c r="Y551" s="127">
        <v>0</v>
      </c>
      <c r="Z551" s="124" t="s">
        <v>244</v>
      </c>
      <c r="AA551" s="127">
        <v>0.28999999165535001</v>
      </c>
      <c r="AB551" s="128" t="s">
        <v>154</v>
      </c>
      <c r="AC551" s="129">
        <v>0</v>
      </c>
      <c r="AD551" s="128" t="s">
        <v>581</v>
      </c>
      <c r="AE551" s="129">
        <v>0.113</v>
      </c>
      <c r="AF551" s="128" t="s">
        <v>589</v>
      </c>
      <c r="AG551" s="129">
        <v>0.19500000000000001</v>
      </c>
      <c r="AH551" s="487" t="s">
        <v>263</v>
      </c>
      <c r="AI551" s="488">
        <v>0.25600000000000001</v>
      </c>
      <c r="AJ551" s="487" t="s">
        <v>580</v>
      </c>
      <c r="AK551" s="488">
        <v>0.28299999999999997</v>
      </c>
    </row>
    <row r="552" spans="3:37" ht="16.5" x14ac:dyDescent="0.3">
      <c r="C552" t="s">
        <v>744</v>
      </c>
      <c r="J552" s="130"/>
      <c r="K552" s="130"/>
      <c r="L552" s="130"/>
      <c r="M552" s="130"/>
      <c r="N552" s="124" t="s">
        <v>211</v>
      </c>
      <c r="O552" s="125">
        <v>0.119999997317791</v>
      </c>
      <c r="P552" s="124" t="s">
        <v>202</v>
      </c>
      <c r="Q552" s="126">
        <v>0</v>
      </c>
      <c r="R552" s="124" t="s">
        <v>245</v>
      </c>
      <c r="S552" s="127">
        <v>0</v>
      </c>
      <c r="T552" s="124" t="s">
        <v>246</v>
      </c>
      <c r="U552" s="127">
        <v>0</v>
      </c>
      <c r="V552" s="124" t="s">
        <v>232</v>
      </c>
      <c r="W552" s="127">
        <v>0</v>
      </c>
      <c r="X552" s="124" t="s">
        <v>15</v>
      </c>
      <c r="Y552" s="127">
        <v>0</v>
      </c>
      <c r="Z552" s="124" t="s">
        <v>247</v>
      </c>
      <c r="AA552" s="127">
        <v>0</v>
      </c>
      <c r="AB552" s="128" t="s">
        <v>147</v>
      </c>
      <c r="AC552" s="129">
        <v>0</v>
      </c>
      <c r="AD552" s="128" t="s">
        <v>582</v>
      </c>
      <c r="AE552" s="129">
        <v>0</v>
      </c>
      <c r="AF552" s="128" t="s">
        <v>590</v>
      </c>
      <c r="AG552" s="129">
        <v>0.26500000000000001</v>
      </c>
      <c r="AH552" s="487" t="s">
        <v>908</v>
      </c>
      <c r="AI552" s="488">
        <v>0.25600000000000001</v>
      </c>
      <c r="AJ552" s="487" t="s">
        <v>907</v>
      </c>
      <c r="AK552" s="488">
        <v>0</v>
      </c>
    </row>
    <row r="553" spans="3:37" ht="16.5" x14ac:dyDescent="0.3">
      <c r="J553" s="130"/>
      <c r="K553" s="130"/>
      <c r="L553" s="130"/>
      <c r="M553" s="130"/>
      <c r="N553" s="124" t="s">
        <v>215</v>
      </c>
      <c r="O553" s="125">
        <v>0</v>
      </c>
      <c r="P553" s="124" t="s">
        <v>248</v>
      </c>
      <c r="Q553" s="126">
        <v>0.119999997317791</v>
      </c>
      <c r="R553" s="124" t="s">
        <v>249</v>
      </c>
      <c r="S553" s="127">
        <v>9.9999997764825804E-3</v>
      </c>
      <c r="T553" s="124" t="s">
        <v>250</v>
      </c>
      <c r="U553" s="127">
        <v>0.239999994635582</v>
      </c>
      <c r="V553" s="124" t="s">
        <v>238</v>
      </c>
      <c r="W553" s="127">
        <v>0</v>
      </c>
      <c r="X553" s="124" t="s">
        <v>251</v>
      </c>
      <c r="Y553" s="127">
        <v>0</v>
      </c>
      <c r="Z553" s="124" t="s">
        <v>227</v>
      </c>
      <c r="AA553" s="127">
        <v>0</v>
      </c>
      <c r="AB553" s="128" t="s">
        <v>203</v>
      </c>
      <c r="AC553" s="129">
        <v>0</v>
      </c>
      <c r="AD553" s="128" t="s">
        <v>583</v>
      </c>
      <c r="AE553" s="129">
        <v>0</v>
      </c>
      <c r="AF553" s="128" t="s">
        <v>591</v>
      </c>
      <c r="AG553" s="129">
        <v>0.27200000000000002</v>
      </c>
      <c r="AH553" s="487" t="s">
        <v>266</v>
      </c>
      <c r="AI553" s="488">
        <v>0</v>
      </c>
      <c r="AJ553" s="487" t="s">
        <v>582</v>
      </c>
      <c r="AK553" s="488">
        <v>0</v>
      </c>
    </row>
    <row r="554" spans="3:37" ht="16.5" x14ac:dyDescent="0.3">
      <c r="C554" t="s">
        <v>745</v>
      </c>
      <c r="J554" s="130"/>
      <c r="K554" s="130"/>
      <c r="L554" s="130"/>
      <c r="M554" s="130"/>
      <c r="N554" s="124" t="s">
        <v>252</v>
      </c>
      <c r="O554" s="125">
        <v>0.34000000357627902</v>
      </c>
      <c r="P554" s="124" t="s">
        <v>209</v>
      </c>
      <c r="Q554" s="126">
        <v>3.9999999105930301E-2</v>
      </c>
      <c r="R554" s="124" t="s">
        <v>171</v>
      </c>
      <c r="S554" s="127">
        <v>0</v>
      </c>
      <c r="T554" s="124" t="s">
        <v>253</v>
      </c>
      <c r="U554" s="127">
        <v>0.239999994635582</v>
      </c>
      <c r="V554" s="124" t="s">
        <v>254</v>
      </c>
      <c r="W554" s="127">
        <v>0</v>
      </c>
      <c r="X554" s="124" t="s">
        <v>255</v>
      </c>
      <c r="Y554" s="127">
        <v>0</v>
      </c>
      <c r="Z554" s="124" t="s">
        <v>558</v>
      </c>
      <c r="AA554" s="127">
        <v>0</v>
      </c>
      <c r="AB554" s="128" t="s">
        <v>153</v>
      </c>
      <c r="AC554" s="129">
        <v>0.2</v>
      </c>
      <c r="AD554" s="128" t="s">
        <v>263</v>
      </c>
      <c r="AE554" s="129">
        <v>0.25800000000000001</v>
      </c>
      <c r="AF554" s="128" t="s">
        <v>910</v>
      </c>
      <c r="AG554" s="129">
        <v>0</v>
      </c>
      <c r="AH554" s="487" t="s">
        <v>909</v>
      </c>
      <c r="AI554" s="488">
        <v>0</v>
      </c>
      <c r="AJ554" s="487" t="s">
        <v>263</v>
      </c>
      <c r="AK554" s="488">
        <v>0.27400000000000002</v>
      </c>
    </row>
    <row r="555" spans="3:37" ht="16.5" x14ac:dyDescent="0.3">
      <c r="C555" t="s">
        <v>746</v>
      </c>
      <c r="J555" s="130"/>
      <c r="K555" s="130"/>
      <c r="L555" s="130"/>
      <c r="M555" s="130"/>
      <c r="N555" s="124" t="s">
        <v>218</v>
      </c>
      <c r="O555" s="125">
        <v>0</v>
      </c>
      <c r="P555" s="124" t="s">
        <v>212</v>
      </c>
      <c r="Q555" s="126">
        <v>0.20000000298023199</v>
      </c>
      <c r="R555" s="124" t="s">
        <v>173</v>
      </c>
      <c r="S555" s="127">
        <v>0.31000000238418601</v>
      </c>
      <c r="T555" s="124" t="s">
        <v>256</v>
      </c>
      <c r="U555" s="127">
        <v>0</v>
      </c>
      <c r="V555" s="124" t="s">
        <v>257</v>
      </c>
      <c r="W555" s="127">
        <v>0</v>
      </c>
      <c r="X555" s="124" t="s">
        <v>233</v>
      </c>
      <c r="Y555" s="127">
        <v>0</v>
      </c>
      <c r="Z555" s="124" t="s">
        <v>162</v>
      </c>
      <c r="AA555" s="127">
        <v>0</v>
      </c>
      <c r="AB555" s="128" t="s">
        <v>146</v>
      </c>
      <c r="AC555" s="129">
        <v>0</v>
      </c>
      <c r="AD555" s="128" t="s">
        <v>266</v>
      </c>
      <c r="AE555" s="129">
        <v>0</v>
      </c>
      <c r="AF555" s="128" t="s">
        <v>911</v>
      </c>
      <c r="AG555" s="129">
        <v>0.26800000000000002</v>
      </c>
      <c r="AH555" s="487" t="s">
        <v>1634</v>
      </c>
      <c r="AI555" s="488">
        <v>0.254</v>
      </c>
      <c r="AJ555" s="487" t="s">
        <v>266</v>
      </c>
      <c r="AK555" s="488">
        <v>0</v>
      </c>
    </row>
    <row r="556" spans="3:37" ht="16.5" x14ac:dyDescent="0.3">
      <c r="C556" t="s">
        <v>1443</v>
      </c>
      <c r="J556" s="130"/>
      <c r="K556" s="130"/>
      <c r="L556" s="130"/>
      <c r="M556" s="130"/>
      <c r="N556" s="124" t="s">
        <v>258</v>
      </c>
      <c r="O556" s="125">
        <v>0</v>
      </c>
      <c r="P556" s="124" t="s">
        <v>211</v>
      </c>
      <c r="Q556" s="126">
        <v>0.129999995231628</v>
      </c>
      <c r="R556" s="124" t="s">
        <v>199</v>
      </c>
      <c r="S556" s="127">
        <v>0.36000001430511502</v>
      </c>
      <c r="T556" s="124" t="s">
        <v>259</v>
      </c>
      <c r="U556" s="127">
        <v>0</v>
      </c>
      <c r="V556" s="124" t="s">
        <v>174</v>
      </c>
      <c r="W556" s="127">
        <v>0</v>
      </c>
      <c r="X556" s="124" t="s">
        <v>145</v>
      </c>
      <c r="Y556" s="127">
        <v>0</v>
      </c>
      <c r="Z556" s="124" t="s">
        <v>165</v>
      </c>
      <c r="AA556" s="127">
        <v>0.31000000238418601</v>
      </c>
      <c r="AB556" s="128" t="s">
        <v>169</v>
      </c>
      <c r="AC556" s="129">
        <v>0</v>
      </c>
      <c r="AD556" s="128" t="s">
        <v>584</v>
      </c>
      <c r="AE556" s="129">
        <v>0</v>
      </c>
      <c r="AF556" s="128" t="s">
        <v>592</v>
      </c>
      <c r="AG556" s="129">
        <v>0</v>
      </c>
      <c r="AH556" s="487" t="s">
        <v>586</v>
      </c>
      <c r="AI556" s="488">
        <v>0</v>
      </c>
      <c r="AJ556" s="487" t="s">
        <v>909</v>
      </c>
      <c r="AK556" s="488">
        <v>0</v>
      </c>
    </row>
    <row r="557" spans="3:37" ht="16.5" x14ac:dyDescent="0.3">
      <c r="C557" t="s">
        <v>1442</v>
      </c>
      <c r="J557" s="130"/>
      <c r="K557" s="130"/>
      <c r="L557" s="130"/>
      <c r="M557" s="130"/>
      <c r="N557" s="124" t="s">
        <v>222</v>
      </c>
      <c r="O557" s="125">
        <v>0.36000001430511502</v>
      </c>
      <c r="P557" s="124" t="s">
        <v>215</v>
      </c>
      <c r="Q557" s="126">
        <v>0</v>
      </c>
      <c r="R557" s="124" t="s">
        <v>176</v>
      </c>
      <c r="S557" s="127">
        <v>0.34999999403953602</v>
      </c>
      <c r="T557" s="124" t="s">
        <v>260</v>
      </c>
      <c r="U557" s="127">
        <v>0</v>
      </c>
      <c r="V557" s="124" t="s">
        <v>240</v>
      </c>
      <c r="W557" s="127">
        <v>0</v>
      </c>
      <c r="X557" s="124" t="s">
        <v>187</v>
      </c>
      <c r="Y557" s="127">
        <v>0</v>
      </c>
      <c r="Z557" s="124" t="s">
        <v>158</v>
      </c>
      <c r="AA557" s="127">
        <v>0</v>
      </c>
      <c r="AB557" s="128" t="s">
        <v>242</v>
      </c>
      <c r="AC557" s="129">
        <v>0</v>
      </c>
      <c r="AD557" s="128" t="s">
        <v>585</v>
      </c>
      <c r="AE557" s="129">
        <v>0</v>
      </c>
      <c r="AF557" s="128" t="s">
        <v>594</v>
      </c>
      <c r="AG557" s="129">
        <v>0</v>
      </c>
      <c r="AH557" s="487" t="s">
        <v>587</v>
      </c>
      <c r="AI557" s="488">
        <v>0</v>
      </c>
      <c r="AJ557" s="487" t="s">
        <v>1634</v>
      </c>
      <c r="AK557" s="488">
        <v>0.28299999999999997</v>
      </c>
    </row>
    <row r="558" spans="3:37" ht="16.5" x14ac:dyDescent="0.3">
      <c r="J558" s="130"/>
      <c r="K558" s="130"/>
      <c r="L558" s="130"/>
      <c r="M558" s="130"/>
      <c r="N558" s="124" t="s">
        <v>237</v>
      </c>
      <c r="O558" s="125">
        <v>0</v>
      </c>
      <c r="P558" s="124" t="s">
        <v>252</v>
      </c>
      <c r="Q558" s="126">
        <v>0.34000000357627902</v>
      </c>
      <c r="R558" s="124" t="s">
        <v>179</v>
      </c>
      <c r="S558" s="127">
        <v>0.36000001430511502</v>
      </c>
      <c r="T558" s="124" t="s">
        <v>261</v>
      </c>
      <c r="U558" s="127">
        <v>0</v>
      </c>
      <c r="V558" s="124" t="s">
        <v>262</v>
      </c>
      <c r="W558" s="127">
        <v>0</v>
      </c>
      <c r="X558" s="124" t="s">
        <v>189</v>
      </c>
      <c r="Y558" s="127">
        <v>0</v>
      </c>
      <c r="Z558" s="124" t="s">
        <v>15</v>
      </c>
      <c r="AA558" s="127">
        <v>0</v>
      </c>
      <c r="AB558" s="128" t="s">
        <v>263</v>
      </c>
      <c r="AC558" s="129">
        <v>0.24</v>
      </c>
      <c r="AD558" s="128" t="s">
        <v>273</v>
      </c>
      <c r="AE558" s="129">
        <v>0</v>
      </c>
      <c r="AF558" s="128" t="s">
        <v>596</v>
      </c>
      <c r="AG558" s="129">
        <v>0.27300000000000002</v>
      </c>
      <c r="AH558" s="487" t="s">
        <v>589</v>
      </c>
      <c r="AI558" s="488">
        <v>0.25</v>
      </c>
      <c r="AJ558" s="487" t="s">
        <v>1669</v>
      </c>
      <c r="AK558" s="488">
        <v>0.28299999999999997</v>
      </c>
    </row>
    <row r="559" spans="3:37" x14ac:dyDescent="0.25">
      <c r="N559" s="131" t="s">
        <v>229</v>
      </c>
      <c r="O559" s="125">
        <v>0.36</v>
      </c>
      <c r="P559" s="124" t="s">
        <v>264</v>
      </c>
      <c r="Q559" s="126">
        <v>0.37000000476837203</v>
      </c>
      <c r="R559" s="124" t="s">
        <v>223</v>
      </c>
      <c r="S559" s="127">
        <v>0.34999999403953602</v>
      </c>
      <c r="T559" s="124" t="s">
        <v>265</v>
      </c>
      <c r="U559" s="127">
        <v>2.9999999329447701E-2</v>
      </c>
      <c r="V559" s="124" t="s">
        <v>201</v>
      </c>
      <c r="W559" s="127">
        <v>0.259999990463257</v>
      </c>
      <c r="X559" s="124" t="s">
        <v>225</v>
      </c>
      <c r="Y559" s="127">
        <v>0</v>
      </c>
      <c r="Z559" s="124" t="s">
        <v>255</v>
      </c>
      <c r="AA559" s="127">
        <v>0</v>
      </c>
      <c r="AB559" s="128" t="s">
        <v>266</v>
      </c>
      <c r="AC559" s="129">
        <v>0</v>
      </c>
      <c r="AD559" s="128" t="s">
        <v>586</v>
      </c>
      <c r="AE559" s="129">
        <v>0</v>
      </c>
      <c r="AF559" s="128" t="s">
        <v>277</v>
      </c>
      <c r="AG559" s="129">
        <v>0</v>
      </c>
      <c r="AH559" s="487" t="s">
        <v>590</v>
      </c>
      <c r="AI559" s="488">
        <v>0.249</v>
      </c>
      <c r="AJ559" s="487" t="s">
        <v>1670</v>
      </c>
      <c r="AK559" s="488">
        <v>0.28199999999999997</v>
      </c>
    </row>
    <row r="560" spans="3:37" x14ac:dyDescent="0.25">
      <c r="N560" s="131" t="s">
        <v>236</v>
      </c>
      <c r="O560" s="125">
        <v>0.36</v>
      </c>
      <c r="P560" s="124" t="s">
        <v>218</v>
      </c>
      <c r="Q560" s="126">
        <v>0</v>
      </c>
      <c r="R560" s="124" t="s">
        <v>188</v>
      </c>
      <c r="S560" s="127">
        <v>0.140000000596046</v>
      </c>
      <c r="T560" s="124" t="s">
        <v>267</v>
      </c>
      <c r="U560" s="127">
        <v>0</v>
      </c>
      <c r="V560" s="124" t="s">
        <v>246</v>
      </c>
      <c r="W560" s="127">
        <v>1.9999999552965199E-2</v>
      </c>
      <c r="X560" s="124" t="s">
        <v>232</v>
      </c>
      <c r="Y560" s="127">
        <v>0</v>
      </c>
      <c r="Z560" s="124" t="s">
        <v>268</v>
      </c>
      <c r="AA560" s="127">
        <v>0.31000000238418601</v>
      </c>
      <c r="AB560" s="128" t="s">
        <v>269</v>
      </c>
      <c r="AC560" s="129">
        <v>0</v>
      </c>
      <c r="AD560" s="128" t="s">
        <v>587</v>
      </c>
      <c r="AE560" s="129">
        <v>0.25900000000000001</v>
      </c>
      <c r="AF560" s="128" t="s">
        <v>601</v>
      </c>
      <c r="AG560" s="129">
        <v>0.215</v>
      </c>
      <c r="AH560" s="487" t="s">
        <v>591</v>
      </c>
      <c r="AI560" s="488">
        <v>0.26</v>
      </c>
      <c r="AJ560" s="487" t="s">
        <v>586</v>
      </c>
      <c r="AK560" s="488">
        <v>0</v>
      </c>
    </row>
    <row r="561" spans="16:37" x14ac:dyDescent="0.25">
      <c r="P561" s="124" t="s">
        <v>270</v>
      </c>
      <c r="Q561" s="126">
        <v>0</v>
      </c>
      <c r="R561" s="124" t="s">
        <v>193</v>
      </c>
      <c r="S561" s="127">
        <v>0</v>
      </c>
      <c r="T561" s="124" t="s">
        <v>271</v>
      </c>
      <c r="U561" s="127">
        <v>0</v>
      </c>
      <c r="V561" s="124" t="s">
        <v>272</v>
      </c>
      <c r="W561" s="127">
        <v>0</v>
      </c>
      <c r="X561" s="124" t="s">
        <v>238</v>
      </c>
      <c r="Y561" s="127">
        <v>0</v>
      </c>
      <c r="Z561" s="124" t="s">
        <v>233</v>
      </c>
      <c r="AA561" s="127">
        <v>7.0000000298023196E-2</v>
      </c>
      <c r="AB561" s="128" t="s">
        <v>273</v>
      </c>
      <c r="AC561" s="129">
        <v>0</v>
      </c>
      <c r="AD561" s="128" t="s">
        <v>588</v>
      </c>
      <c r="AE561" s="129">
        <v>0</v>
      </c>
      <c r="AF561" s="128" t="s">
        <v>603</v>
      </c>
      <c r="AG561" s="129">
        <v>0</v>
      </c>
      <c r="AH561" s="487" t="s">
        <v>910</v>
      </c>
      <c r="AI561" s="488">
        <v>0</v>
      </c>
      <c r="AJ561" s="487" t="s">
        <v>1671</v>
      </c>
      <c r="AK561" s="488">
        <v>0.27800000000000002</v>
      </c>
    </row>
    <row r="562" spans="16:37" x14ac:dyDescent="0.25">
      <c r="P562" s="124" t="s">
        <v>274</v>
      </c>
      <c r="Q562" s="126">
        <v>0</v>
      </c>
      <c r="R562" s="124" t="s">
        <v>275</v>
      </c>
      <c r="S562" s="127">
        <v>0</v>
      </c>
      <c r="T562" s="124" t="s">
        <v>276</v>
      </c>
      <c r="U562" s="127">
        <v>0</v>
      </c>
      <c r="V562" s="124" t="s">
        <v>250</v>
      </c>
      <c r="W562" s="127">
        <v>0.259999990463257</v>
      </c>
      <c r="X562" s="124" t="s">
        <v>254</v>
      </c>
      <c r="Y562" s="127">
        <v>0</v>
      </c>
      <c r="Z562" s="124" t="s">
        <v>277</v>
      </c>
      <c r="AA562" s="127">
        <v>0</v>
      </c>
      <c r="AB562" s="128" t="s">
        <v>227</v>
      </c>
      <c r="AC562" s="129">
        <v>0</v>
      </c>
      <c r="AD562" s="128" t="s">
        <v>589</v>
      </c>
      <c r="AE562" s="129">
        <v>0.13100000000000001</v>
      </c>
      <c r="AF562" s="128" t="s">
        <v>232</v>
      </c>
      <c r="AG562" s="129">
        <v>0.23799999999999999</v>
      </c>
      <c r="AH562" s="487" t="s">
        <v>1635</v>
      </c>
      <c r="AI562" s="488">
        <v>0.251</v>
      </c>
      <c r="AJ562" s="487" t="s">
        <v>587</v>
      </c>
      <c r="AK562" s="488">
        <v>0</v>
      </c>
    </row>
    <row r="563" spans="16:37" ht="13.5" customHeight="1" x14ac:dyDescent="0.25">
      <c r="P563" s="124" t="s">
        <v>278</v>
      </c>
      <c r="Q563" s="126">
        <v>1.9999999552965199E-2</v>
      </c>
      <c r="R563" s="124" t="s">
        <v>219</v>
      </c>
      <c r="S563" s="127">
        <v>9.9999997764825804E-3</v>
      </c>
      <c r="T563" s="124" t="s">
        <v>279</v>
      </c>
      <c r="U563" s="127">
        <v>0</v>
      </c>
      <c r="V563" s="124" t="s">
        <v>280</v>
      </c>
      <c r="W563" s="127">
        <v>0.25</v>
      </c>
      <c r="X563" s="124" t="s">
        <v>257</v>
      </c>
      <c r="Y563" s="127">
        <v>0</v>
      </c>
      <c r="Z563" s="124" t="s">
        <v>145</v>
      </c>
      <c r="AA563" s="127">
        <v>9.9999997764825804E-3</v>
      </c>
      <c r="AB563" s="135" t="s">
        <v>558</v>
      </c>
      <c r="AC563" s="129">
        <v>0</v>
      </c>
      <c r="AD563" s="135" t="s">
        <v>590</v>
      </c>
      <c r="AE563" s="129">
        <v>0.25900000000000001</v>
      </c>
      <c r="AF563" s="135" t="s">
        <v>604</v>
      </c>
      <c r="AG563" s="129">
        <v>0</v>
      </c>
      <c r="AH563" s="487" t="s">
        <v>911</v>
      </c>
      <c r="AI563" s="488">
        <v>0.26</v>
      </c>
      <c r="AJ563" s="487" t="s">
        <v>589</v>
      </c>
      <c r="AK563" s="488">
        <v>0.27900000000000003</v>
      </c>
    </row>
    <row r="564" spans="16:37" x14ac:dyDescent="0.25">
      <c r="P564" s="124" t="s">
        <v>237</v>
      </c>
      <c r="Q564" s="126">
        <v>0.15999999642372101</v>
      </c>
      <c r="R564" s="124" t="s">
        <v>198</v>
      </c>
      <c r="S564" s="127">
        <v>0.230000004172325</v>
      </c>
      <c r="T564" s="124" t="s">
        <v>281</v>
      </c>
      <c r="U564" s="127">
        <v>0</v>
      </c>
      <c r="V564" s="124" t="s">
        <v>256</v>
      </c>
      <c r="W564" s="127">
        <v>0</v>
      </c>
      <c r="X564" s="124" t="s">
        <v>174</v>
      </c>
      <c r="Y564" s="127">
        <v>9.9999997764825804E-3</v>
      </c>
      <c r="Z564" s="124" t="s">
        <v>187</v>
      </c>
      <c r="AA564" s="127">
        <v>0</v>
      </c>
      <c r="AB564" s="128" t="s">
        <v>162</v>
      </c>
      <c r="AC564" s="129">
        <v>0</v>
      </c>
      <c r="AD564" s="128" t="s">
        <v>591</v>
      </c>
      <c r="AE564" s="129">
        <v>0</v>
      </c>
      <c r="AF564" s="128" t="s">
        <v>605</v>
      </c>
      <c r="AG564" s="129">
        <v>0.27200000000000002</v>
      </c>
      <c r="AH564" s="487" t="s">
        <v>592</v>
      </c>
      <c r="AI564" s="488">
        <v>0</v>
      </c>
      <c r="AJ564" s="487" t="s">
        <v>590</v>
      </c>
      <c r="AK564" s="488">
        <v>0.28299999999999997</v>
      </c>
    </row>
    <row r="565" spans="16:37" x14ac:dyDescent="0.25">
      <c r="P565" s="131" t="s">
        <v>229</v>
      </c>
      <c r="Q565" s="126">
        <v>0.37</v>
      </c>
      <c r="R565" s="124" t="s">
        <v>230</v>
      </c>
      <c r="S565" s="127">
        <v>0.30000001192092901</v>
      </c>
      <c r="T565" s="124" t="s">
        <v>282</v>
      </c>
      <c r="U565" s="127">
        <v>0</v>
      </c>
      <c r="V565" s="124" t="s">
        <v>283</v>
      </c>
      <c r="W565" s="127">
        <v>0</v>
      </c>
      <c r="X565" s="124" t="s">
        <v>240</v>
      </c>
      <c r="Y565" s="127">
        <v>0</v>
      </c>
      <c r="Z565" s="124" t="s">
        <v>225</v>
      </c>
      <c r="AA565" s="127">
        <v>0</v>
      </c>
      <c r="AB565" s="128" t="s">
        <v>241</v>
      </c>
      <c r="AC565" s="129">
        <v>0.25</v>
      </c>
      <c r="AD565" s="128" t="s">
        <v>592</v>
      </c>
      <c r="AE565" s="129">
        <v>0</v>
      </c>
      <c r="AF565" s="128" t="s">
        <v>606</v>
      </c>
      <c r="AG565" s="129">
        <v>0.214</v>
      </c>
      <c r="AH565" s="487" t="s">
        <v>594</v>
      </c>
      <c r="AI565" s="488">
        <v>0</v>
      </c>
      <c r="AJ565" s="487" t="s">
        <v>591</v>
      </c>
      <c r="AK565" s="488">
        <v>0.28299999999999997</v>
      </c>
    </row>
    <row r="566" spans="16:37" x14ac:dyDescent="0.25">
      <c r="P566" s="131" t="s">
        <v>236</v>
      </c>
      <c r="Q566" s="126">
        <v>0.37</v>
      </c>
      <c r="R566" s="124" t="s">
        <v>202</v>
      </c>
      <c r="S566" s="127">
        <v>0</v>
      </c>
      <c r="T566" s="124" t="s">
        <v>216</v>
      </c>
      <c r="U566" s="127">
        <v>0</v>
      </c>
      <c r="V566" s="124" t="s">
        <v>259</v>
      </c>
      <c r="W566" s="127">
        <v>0</v>
      </c>
      <c r="X566" s="124" t="s">
        <v>284</v>
      </c>
      <c r="Y566" s="127">
        <v>0</v>
      </c>
      <c r="Z566" s="124" t="s">
        <v>232</v>
      </c>
      <c r="AA566" s="127">
        <v>9.9999997764825804E-3</v>
      </c>
      <c r="AB566" s="128" t="s">
        <v>165</v>
      </c>
      <c r="AC566" s="129">
        <v>0.25</v>
      </c>
      <c r="AD566" s="128" t="s">
        <v>593</v>
      </c>
      <c r="AE566" s="129">
        <v>3.0000000000000001E-3</v>
      </c>
      <c r="AF566" s="128" t="s">
        <v>607</v>
      </c>
      <c r="AG566" s="129">
        <v>0</v>
      </c>
      <c r="AH566" s="487" t="s">
        <v>277</v>
      </c>
      <c r="AI566" s="488">
        <v>0.04</v>
      </c>
      <c r="AJ566" s="487" t="s">
        <v>910</v>
      </c>
      <c r="AK566" s="488">
        <v>0</v>
      </c>
    </row>
    <row r="567" spans="16:37" x14ac:dyDescent="0.25">
      <c r="R567" s="124" t="s">
        <v>248</v>
      </c>
      <c r="S567" s="127">
        <v>0.20999999344348899</v>
      </c>
      <c r="T567" s="124" t="s">
        <v>220</v>
      </c>
      <c r="U567" s="127">
        <v>0</v>
      </c>
      <c r="V567" s="124" t="s">
        <v>260</v>
      </c>
      <c r="W567" s="127">
        <v>0</v>
      </c>
      <c r="X567" s="124" t="s">
        <v>201</v>
      </c>
      <c r="Y567" s="127">
        <v>0.40000000596046498</v>
      </c>
      <c r="Z567" s="124" t="s">
        <v>189</v>
      </c>
      <c r="AA567" s="127">
        <v>0</v>
      </c>
      <c r="AB567" s="128" t="s">
        <v>15</v>
      </c>
      <c r="AC567" s="129">
        <v>0</v>
      </c>
      <c r="AD567" s="128" t="s">
        <v>594</v>
      </c>
      <c r="AE567" s="129">
        <v>0</v>
      </c>
      <c r="AF567" s="128" t="s">
        <v>608</v>
      </c>
      <c r="AG567" s="129">
        <v>0</v>
      </c>
      <c r="AH567" s="487" t="s">
        <v>598</v>
      </c>
      <c r="AI567" s="488">
        <v>0.26</v>
      </c>
      <c r="AJ567" s="487" t="s">
        <v>1635</v>
      </c>
      <c r="AK567" s="488">
        <v>0.223</v>
      </c>
    </row>
    <row r="568" spans="16:37" x14ac:dyDescent="0.25">
      <c r="R568" s="124" t="s">
        <v>285</v>
      </c>
      <c r="S568" s="127">
        <v>0.10000000149011599</v>
      </c>
      <c r="T568" s="124" t="s">
        <v>224</v>
      </c>
      <c r="U568" s="127">
        <v>3.9999999105930301E-2</v>
      </c>
      <c r="V568" s="124" t="s">
        <v>265</v>
      </c>
      <c r="W568" s="127">
        <v>0</v>
      </c>
      <c r="X568" s="124" t="s">
        <v>246</v>
      </c>
      <c r="Y568" s="127">
        <v>0</v>
      </c>
      <c r="Z568" s="124" t="s">
        <v>238</v>
      </c>
      <c r="AA568" s="127">
        <v>0</v>
      </c>
      <c r="AB568" s="128" t="s">
        <v>251</v>
      </c>
      <c r="AC568" s="129">
        <v>0</v>
      </c>
      <c r="AD568" s="128" t="s">
        <v>595</v>
      </c>
      <c r="AE568" s="129">
        <v>0.14099999999999999</v>
      </c>
      <c r="AF568" s="128" t="s">
        <v>629</v>
      </c>
      <c r="AG568" s="129">
        <v>0.128</v>
      </c>
      <c r="AH568" s="487" t="s">
        <v>600</v>
      </c>
      <c r="AI568" s="488">
        <v>0.25900000000000001</v>
      </c>
      <c r="AJ568" s="487" t="s">
        <v>911</v>
      </c>
      <c r="AK568" s="488">
        <v>0.28299999999999997</v>
      </c>
    </row>
    <row r="569" spans="16:37" x14ac:dyDescent="0.25">
      <c r="R569" s="124" t="s">
        <v>286</v>
      </c>
      <c r="S569" s="127">
        <v>0</v>
      </c>
      <c r="T569" s="124" t="s">
        <v>287</v>
      </c>
      <c r="U569" s="127">
        <v>0</v>
      </c>
      <c r="V569" s="124" t="s">
        <v>267</v>
      </c>
      <c r="W569" s="127">
        <v>0</v>
      </c>
      <c r="X569" s="124" t="s">
        <v>288</v>
      </c>
      <c r="Y569" s="127">
        <v>0.40000000596046498</v>
      </c>
      <c r="Z569" s="124" t="s">
        <v>254</v>
      </c>
      <c r="AA569" s="127">
        <v>0</v>
      </c>
      <c r="AB569" s="128" t="s">
        <v>206</v>
      </c>
      <c r="AC569" s="129">
        <v>0</v>
      </c>
      <c r="AD569" s="128" t="s">
        <v>596</v>
      </c>
      <c r="AE569" s="129">
        <v>0.25600000000000001</v>
      </c>
      <c r="AF569" s="128" t="s">
        <v>272</v>
      </c>
      <c r="AG569" s="129">
        <v>0.254</v>
      </c>
      <c r="AH569" s="487" t="s">
        <v>601</v>
      </c>
      <c r="AI569" s="488">
        <v>0.25800000000000001</v>
      </c>
      <c r="AJ569" s="487" t="s">
        <v>592</v>
      </c>
      <c r="AK569" s="488">
        <v>0</v>
      </c>
    </row>
    <row r="570" spans="16:37" ht="18" customHeight="1" x14ac:dyDescent="0.25">
      <c r="R570" s="124" t="s">
        <v>209</v>
      </c>
      <c r="S570" s="127">
        <v>0</v>
      </c>
      <c r="T570" s="124" t="s">
        <v>289</v>
      </c>
      <c r="U570" s="127">
        <v>0</v>
      </c>
      <c r="V570" s="124" t="s">
        <v>271</v>
      </c>
      <c r="W570" s="127">
        <v>0</v>
      </c>
      <c r="X570" s="124" t="s">
        <v>272</v>
      </c>
      <c r="Y570" s="127">
        <v>0.15000000596046401</v>
      </c>
      <c r="Z570" s="124" t="s">
        <v>257</v>
      </c>
      <c r="AA570" s="127">
        <v>0</v>
      </c>
      <c r="AB570" s="128" t="s">
        <v>290</v>
      </c>
      <c r="AC570" s="129">
        <v>0</v>
      </c>
      <c r="AD570" s="128" t="s">
        <v>597</v>
      </c>
      <c r="AE570" s="129">
        <v>0</v>
      </c>
      <c r="AF570" s="128" t="s">
        <v>337</v>
      </c>
      <c r="AG570" s="129">
        <v>0.27200000000000002</v>
      </c>
      <c r="AH570" s="487" t="s">
        <v>232</v>
      </c>
      <c r="AI570" s="488">
        <v>0</v>
      </c>
      <c r="AJ570" s="487" t="s">
        <v>593</v>
      </c>
      <c r="AK570" s="488">
        <v>0</v>
      </c>
    </row>
    <row r="571" spans="16:37" x14ac:dyDescent="0.25">
      <c r="R571" s="124" t="s">
        <v>291</v>
      </c>
      <c r="S571" s="127">
        <v>0</v>
      </c>
      <c r="T571" s="124" t="s">
        <v>231</v>
      </c>
      <c r="U571" s="127">
        <v>0</v>
      </c>
      <c r="V571" s="124" t="s">
        <v>292</v>
      </c>
      <c r="W571" s="127">
        <v>0.30000001192092901</v>
      </c>
      <c r="X571" s="124" t="s">
        <v>293</v>
      </c>
      <c r="Y571" s="127">
        <v>0</v>
      </c>
      <c r="Z571" s="124" t="s">
        <v>174</v>
      </c>
      <c r="AA571" s="127">
        <v>0</v>
      </c>
      <c r="AB571" s="128" t="s">
        <v>233</v>
      </c>
      <c r="AC571" s="129">
        <v>0</v>
      </c>
      <c r="AD571" s="128" t="s">
        <v>277</v>
      </c>
      <c r="AE571" s="129">
        <v>0</v>
      </c>
      <c r="AF571" s="128" t="s">
        <v>611</v>
      </c>
      <c r="AG571" s="129">
        <v>0.27300000000000002</v>
      </c>
      <c r="AH571" s="487" t="s">
        <v>603</v>
      </c>
      <c r="AI571" s="488">
        <v>0</v>
      </c>
      <c r="AJ571" s="487" t="s">
        <v>594</v>
      </c>
      <c r="AK571" s="488">
        <v>5.1999999999999998E-2</v>
      </c>
    </row>
    <row r="572" spans="16:37" x14ac:dyDescent="0.25">
      <c r="R572" s="124" t="s">
        <v>294</v>
      </c>
      <c r="S572" s="127">
        <v>0.17000000178813901</v>
      </c>
      <c r="T572" s="124" t="s">
        <v>164</v>
      </c>
      <c r="U572" s="127">
        <v>0</v>
      </c>
      <c r="V572" s="124" t="s">
        <v>276</v>
      </c>
      <c r="W572" s="127">
        <v>5.9999998658895499E-2</v>
      </c>
      <c r="X572" s="124" t="s">
        <v>250</v>
      </c>
      <c r="Y572" s="127">
        <v>0.230000004172325</v>
      </c>
      <c r="Z572" s="124" t="s">
        <v>240</v>
      </c>
      <c r="AA572" s="127">
        <v>0</v>
      </c>
      <c r="AB572" s="128" t="s">
        <v>277</v>
      </c>
      <c r="AC572" s="129">
        <v>0</v>
      </c>
      <c r="AD572" s="128" t="s">
        <v>598</v>
      </c>
      <c r="AE572" s="129">
        <v>0</v>
      </c>
      <c r="AF572" s="128" t="s">
        <v>612</v>
      </c>
      <c r="AG572" s="129">
        <v>0</v>
      </c>
      <c r="AH572" s="487" t="s">
        <v>604</v>
      </c>
      <c r="AI572" s="488">
        <v>0</v>
      </c>
      <c r="AJ572" s="487" t="s">
        <v>597</v>
      </c>
      <c r="AK572" s="488">
        <v>0</v>
      </c>
    </row>
    <row r="573" spans="16:37" x14ac:dyDescent="0.25">
      <c r="R573" s="124" t="s">
        <v>212</v>
      </c>
      <c r="S573" s="127">
        <v>0.230000004172325</v>
      </c>
      <c r="T573" s="124" t="s">
        <v>167</v>
      </c>
      <c r="U573" s="127">
        <v>0.34000000357627902</v>
      </c>
      <c r="V573" s="124" t="s">
        <v>279</v>
      </c>
      <c r="W573" s="127">
        <v>0</v>
      </c>
      <c r="X573" s="124" t="s">
        <v>280</v>
      </c>
      <c r="Y573" s="127">
        <v>0.230000004172325</v>
      </c>
      <c r="Z573" s="124" t="s">
        <v>262</v>
      </c>
      <c r="AA573" s="127">
        <v>0</v>
      </c>
      <c r="AB573" s="128" t="s">
        <v>145</v>
      </c>
      <c r="AC573" s="129">
        <v>0</v>
      </c>
      <c r="AD573" s="128" t="s">
        <v>599</v>
      </c>
      <c r="AE573" s="129">
        <v>0</v>
      </c>
      <c r="AF573" s="128" t="s">
        <v>613</v>
      </c>
      <c r="AG573" s="129">
        <v>0.26900000000000002</v>
      </c>
      <c r="AH573" s="487" t="s">
        <v>1636</v>
      </c>
      <c r="AI573" s="488">
        <v>0.186</v>
      </c>
      <c r="AJ573" s="487" t="s">
        <v>277</v>
      </c>
      <c r="AK573" s="488">
        <v>0</v>
      </c>
    </row>
    <row r="574" spans="16:37" x14ac:dyDescent="0.25">
      <c r="R574" s="124" t="s">
        <v>211</v>
      </c>
      <c r="S574" s="127">
        <v>0.119999997317791</v>
      </c>
      <c r="T574" s="124" t="s">
        <v>180</v>
      </c>
      <c r="U574" s="127">
        <v>0.30000001192092901</v>
      </c>
      <c r="V574" s="124" t="s">
        <v>216</v>
      </c>
      <c r="W574" s="127">
        <v>0</v>
      </c>
      <c r="X574" s="124" t="s">
        <v>256</v>
      </c>
      <c r="Y574" s="127">
        <v>0.34999999403953602</v>
      </c>
      <c r="Z574" s="124" t="s">
        <v>201</v>
      </c>
      <c r="AA574" s="127">
        <v>0.28000000119209301</v>
      </c>
      <c r="AB574" s="128" t="s">
        <v>295</v>
      </c>
      <c r="AC574" s="129">
        <v>0</v>
      </c>
      <c r="AD574" s="128" t="s">
        <v>600</v>
      </c>
      <c r="AE574" s="129">
        <v>0</v>
      </c>
      <c r="AF574" s="128" t="s">
        <v>616</v>
      </c>
      <c r="AG574" s="129">
        <v>0</v>
      </c>
      <c r="AH574" s="487" t="s">
        <v>605</v>
      </c>
      <c r="AI574" s="488">
        <v>0.25800000000000001</v>
      </c>
      <c r="AJ574" s="487" t="s">
        <v>598</v>
      </c>
      <c r="AK574" s="488">
        <v>0.28299999999999997</v>
      </c>
    </row>
    <row r="575" spans="16:37" x14ac:dyDescent="0.25">
      <c r="R575" s="124" t="s">
        <v>215</v>
      </c>
      <c r="S575" s="127">
        <v>1.9999999552965199E-2</v>
      </c>
      <c r="T575" s="124" t="s">
        <v>296</v>
      </c>
      <c r="U575" s="127">
        <v>0</v>
      </c>
      <c r="V575" s="124" t="s">
        <v>220</v>
      </c>
      <c r="W575" s="127">
        <v>0</v>
      </c>
      <c r="X575" s="124" t="s">
        <v>297</v>
      </c>
      <c r="Y575" s="127">
        <v>0.40999999642372098</v>
      </c>
      <c r="Z575" s="124" t="s">
        <v>246</v>
      </c>
      <c r="AA575" s="127">
        <v>0.230000004172325</v>
      </c>
      <c r="AB575" s="128" t="s">
        <v>187</v>
      </c>
      <c r="AC575" s="129">
        <v>0</v>
      </c>
      <c r="AD575" s="128" t="s">
        <v>601</v>
      </c>
      <c r="AE575" s="129">
        <v>0.219</v>
      </c>
      <c r="AF575" s="128" t="s">
        <v>617</v>
      </c>
      <c r="AG575" s="129">
        <v>0</v>
      </c>
      <c r="AH575" s="487" t="s">
        <v>606</v>
      </c>
      <c r="AI575" s="488">
        <v>0.26</v>
      </c>
      <c r="AJ575" s="487" t="s">
        <v>1672</v>
      </c>
      <c r="AK575" s="488">
        <v>0</v>
      </c>
    </row>
    <row r="576" spans="16:37" x14ac:dyDescent="0.25">
      <c r="R576" s="124" t="s">
        <v>264</v>
      </c>
      <c r="S576" s="127">
        <v>3.9999999105930301E-2</v>
      </c>
      <c r="T576" s="124" t="s">
        <v>298</v>
      </c>
      <c r="U576" s="127">
        <v>0</v>
      </c>
      <c r="V576" s="124" t="s">
        <v>224</v>
      </c>
      <c r="W576" s="127">
        <v>5.9999998658895499E-2</v>
      </c>
      <c r="X576" s="124" t="s">
        <v>283</v>
      </c>
      <c r="Y576" s="127">
        <v>0</v>
      </c>
      <c r="Z576" s="124" t="s">
        <v>288</v>
      </c>
      <c r="AA576" s="127">
        <v>0.15999999642372101</v>
      </c>
      <c r="AB576" s="128" t="s">
        <v>299</v>
      </c>
      <c r="AC576" s="129">
        <v>0</v>
      </c>
      <c r="AD576" s="128" t="s">
        <v>602</v>
      </c>
      <c r="AE576" s="129">
        <v>0</v>
      </c>
      <c r="AF576" s="128" t="s">
        <v>618</v>
      </c>
      <c r="AG576" s="129">
        <v>0.249</v>
      </c>
      <c r="AH576" s="487" t="s">
        <v>607</v>
      </c>
      <c r="AI576" s="488">
        <v>0.23699999999999999</v>
      </c>
      <c r="AJ576" s="487" t="s">
        <v>600</v>
      </c>
      <c r="AK576" s="488">
        <v>6.7000000000000004E-2</v>
      </c>
    </row>
    <row r="577" spans="10:37" x14ac:dyDescent="0.25">
      <c r="R577" s="124" t="s">
        <v>300</v>
      </c>
      <c r="S577" s="127">
        <v>0</v>
      </c>
      <c r="T577" s="124" t="s">
        <v>243</v>
      </c>
      <c r="U577" s="127">
        <v>0.31999999284744302</v>
      </c>
      <c r="V577" s="124" t="s">
        <v>231</v>
      </c>
      <c r="W577" s="127">
        <v>0</v>
      </c>
      <c r="X577" s="124" t="s">
        <v>301</v>
      </c>
      <c r="Y577" s="127">
        <v>0.40999999642372098</v>
      </c>
      <c r="Z577" s="124" t="s">
        <v>272</v>
      </c>
      <c r="AA577" s="127">
        <v>0.30000001192092901</v>
      </c>
      <c r="AB577" s="128" t="s">
        <v>221</v>
      </c>
      <c r="AC577" s="129">
        <v>0</v>
      </c>
      <c r="AD577" s="128" t="s">
        <v>232</v>
      </c>
      <c r="AE577" s="129">
        <v>0</v>
      </c>
      <c r="AF577" s="128" t="s">
        <v>619</v>
      </c>
      <c r="AG577" s="129">
        <v>0.27</v>
      </c>
      <c r="AH577" s="487" t="s">
        <v>608</v>
      </c>
      <c r="AI577" s="488">
        <v>0</v>
      </c>
      <c r="AJ577" s="487" t="s">
        <v>601</v>
      </c>
      <c r="AK577" s="488">
        <v>0.27600000000000002</v>
      </c>
    </row>
    <row r="578" spans="10:37" x14ac:dyDescent="0.25">
      <c r="R578" s="124" t="s">
        <v>302</v>
      </c>
      <c r="S578" s="127">
        <v>0</v>
      </c>
      <c r="T578" s="124" t="s">
        <v>303</v>
      </c>
      <c r="U578" s="127">
        <v>0.34000000357627902</v>
      </c>
      <c r="V578" s="124" t="s">
        <v>304</v>
      </c>
      <c r="W578" s="127">
        <v>0.41999998688697798</v>
      </c>
      <c r="X578" s="124" t="s">
        <v>259</v>
      </c>
      <c r="Y578" s="127">
        <v>0</v>
      </c>
      <c r="Z578" s="124" t="s">
        <v>293</v>
      </c>
      <c r="AA578" s="127">
        <v>0</v>
      </c>
      <c r="AB578" s="128" t="s">
        <v>225</v>
      </c>
      <c r="AC578" s="129">
        <v>0</v>
      </c>
      <c r="AD578" s="128" t="s">
        <v>603</v>
      </c>
      <c r="AE578" s="129">
        <v>0</v>
      </c>
      <c r="AF578" s="128" t="s">
        <v>620</v>
      </c>
      <c r="AG578" s="129">
        <v>0.25600000000000001</v>
      </c>
      <c r="AH578" s="487" t="s">
        <v>1637</v>
      </c>
      <c r="AI578" s="488">
        <v>0.26</v>
      </c>
      <c r="AJ578" s="487" t="s">
        <v>232</v>
      </c>
      <c r="AK578" s="488">
        <v>3.5999999999999997E-2</v>
      </c>
    </row>
    <row r="579" spans="10:37" ht="16.5" x14ac:dyDescent="0.3">
      <c r="J579" s="130"/>
      <c r="K579" s="130"/>
      <c r="L579" s="130"/>
      <c r="R579" s="124" t="s">
        <v>305</v>
      </c>
      <c r="S579" s="127">
        <v>0.31000000238418601</v>
      </c>
      <c r="T579" s="124" t="s">
        <v>245</v>
      </c>
      <c r="U579" s="127">
        <v>0</v>
      </c>
      <c r="V579" s="124" t="s">
        <v>164</v>
      </c>
      <c r="W579" s="127">
        <v>0</v>
      </c>
      <c r="X579" s="124" t="s">
        <v>306</v>
      </c>
      <c r="Y579" s="127">
        <v>0.37000000476837203</v>
      </c>
      <c r="Z579" s="124" t="s">
        <v>250</v>
      </c>
      <c r="AA579" s="127">
        <v>0.230000004172325</v>
      </c>
      <c r="AB579" s="128" t="s">
        <v>232</v>
      </c>
      <c r="AC579" s="129">
        <v>0</v>
      </c>
      <c r="AD579" s="128" t="s">
        <v>604</v>
      </c>
      <c r="AE579" s="129">
        <v>0</v>
      </c>
      <c r="AF579" s="128" t="s">
        <v>912</v>
      </c>
      <c r="AG579" s="129">
        <v>0</v>
      </c>
      <c r="AH579" s="487" t="s">
        <v>1638</v>
      </c>
      <c r="AI579" s="488">
        <v>0.26</v>
      </c>
      <c r="AJ579" s="487" t="s">
        <v>603</v>
      </c>
      <c r="AK579" s="488">
        <v>0</v>
      </c>
    </row>
    <row r="580" spans="10:37" ht="16.5" x14ac:dyDescent="0.3">
      <c r="J580" s="130"/>
      <c r="K580" s="130"/>
      <c r="L580" s="130"/>
      <c r="R580" s="124" t="s">
        <v>218</v>
      </c>
      <c r="S580" s="127">
        <v>0</v>
      </c>
      <c r="T580" s="124" t="s">
        <v>307</v>
      </c>
      <c r="U580" s="127">
        <v>0.36000001430511502</v>
      </c>
      <c r="V580" s="124" t="s">
        <v>167</v>
      </c>
      <c r="W580" s="127">
        <v>0.38999998569488498</v>
      </c>
      <c r="X580" s="124" t="s">
        <v>308</v>
      </c>
      <c r="Y580" s="127">
        <v>0.40999999642372098</v>
      </c>
      <c r="Z580" s="124" t="s">
        <v>309</v>
      </c>
      <c r="AA580" s="127">
        <v>0.119999997317791</v>
      </c>
      <c r="AB580" s="128" t="s">
        <v>238</v>
      </c>
      <c r="AC580" s="129">
        <v>0</v>
      </c>
      <c r="AD580" s="128" t="s">
        <v>605</v>
      </c>
      <c r="AE580" s="129">
        <v>0</v>
      </c>
      <c r="AF580" s="128" t="s">
        <v>623</v>
      </c>
      <c r="AG580" s="129">
        <v>0.27300000000000002</v>
      </c>
      <c r="AH580" s="487" t="s">
        <v>1639</v>
      </c>
      <c r="AI580" s="488">
        <v>0.25900000000000001</v>
      </c>
      <c r="AJ580" s="487" t="s">
        <v>604</v>
      </c>
      <c r="AK580" s="488">
        <v>0</v>
      </c>
    </row>
    <row r="581" spans="10:37" ht="16.5" x14ac:dyDescent="0.3">
      <c r="J581" s="130"/>
      <c r="K581" s="130"/>
      <c r="L581" s="130"/>
      <c r="R581" s="124" t="s">
        <v>310</v>
      </c>
      <c r="S581" s="127">
        <v>0</v>
      </c>
      <c r="T581" s="124" t="s">
        <v>249</v>
      </c>
      <c r="U581" s="127">
        <v>0</v>
      </c>
      <c r="V581" s="124" t="s">
        <v>180</v>
      </c>
      <c r="W581" s="127">
        <v>0</v>
      </c>
      <c r="X581" s="124" t="s">
        <v>311</v>
      </c>
      <c r="Y581" s="127">
        <v>0</v>
      </c>
      <c r="Z581" s="124" t="s">
        <v>256</v>
      </c>
      <c r="AA581" s="127">
        <v>0</v>
      </c>
      <c r="AB581" s="128" t="s">
        <v>254</v>
      </c>
      <c r="AC581" s="129">
        <v>0</v>
      </c>
      <c r="AD581" s="128" t="s">
        <v>606</v>
      </c>
      <c r="AE581" s="129">
        <v>0</v>
      </c>
      <c r="AF581" s="128" t="s">
        <v>625</v>
      </c>
      <c r="AG581" s="129">
        <v>0</v>
      </c>
      <c r="AH581" s="487" t="s">
        <v>337</v>
      </c>
      <c r="AI581" s="488">
        <v>0.25900000000000001</v>
      </c>
      <c r="AJ581" s="487" t="s">
        <v>1673</v>
      </c>
      <c r="AK581" s="488">
        <v>0</v>
      </c>
    </row>
    <row r="582" spans="10:37" ht="16.5" x14ac:dyDescent="0.3">
      <c r="J582" s="130"/>
      <c r="K582" s="130"/>
      <c r="L582" s="130"/>
      <c r="R582" s="124" t="s">
        <v>312</v>
      </c>
      <c r="S582" s="127">
        <v>0</v>
      </c>
      <c r="T582" s="124" t="s">
        <v>313</v>
      </c>
      <c r="U582" s="127">
        <v>0.34000000357627902</v>
      </c>
      <c r="V582" s="124" t="s">
        <v>296</v>
      </c>
      <c r="W582" s="127">
        <v>0</v>
      </c>
      <c r="X582" s="124" t="s">
        <v>314</v>
      </c>
      <c r="Y582" s="127">
        <v>0</v>
      </c>
      <c r="Z582" s="124" t="s">
        <v>315</v>
      </c>
      <c r="AA582" s="127">
        <v>0</v>
      </c>
      <c r="AB582" s="128" t="s">
        <v>316</v>
      </c>
      <c r="AC582" s="129">
        <v>0.19</v>
      </c>
      <c r="AD582" s="128" t="s">
        <v>607</v>
      </c>
      <c r="AE582" s="129">
        <v>0</v>
      </c>
      <c r="AF582" s="128" t="s">
        <v>327</v>
      </c>
      <c r="AG582" s="129">
        <v>0.27200000000000002</v>
      </c>
      <c r="AH582" s="487" t="s">
        <v>611</v>
      </c>
      <c r="AI582" s="488">
        <v>0.26</v>
      </c>
      <c r="AJ582" s="487" t="s">
        <v>605</v>
      </c>
      <c r="AK582" s="488">
        <v>0.28000000000000003</v>
      </c>
    </row>
    <row r="583" spans="10:37" ht="16.5" x14ac:dyDescent="0.3">
      <c r="J583" s="130"/>
      <c r="K583" s="130"/>
      <c r="L583" s="130"/>
      <c r="R583" s="124" t="s">
        <v>317</v>
      </c>
      <c r="S583" s="127">
        <v>5.0000000745058101E-2</v>
      </c>
      <c r="T583" s="124" t="s">
        <v>171</v>
      </c>
      <c r="U583" s="127">
        <v>0</v>
      </c>
      <c r="V583" s="124" t="s">
        <v>243</v>
      </c>
      <c r="W583" s="127">
        <v>0.37000000476837203</v>
      </c>
      <c r="X583" s="124" t="s">
        <v>205</v>
      </c>
      <c r="Y583" s="127">
        <v>0</v>
      </c>
      <c r="Z583" s="124" t="s">
        <v>283</v>
      </c>
      <c r="AA583" s="127">
        <v>0</v>
      </c>
      <c r="AB583" s="128" t="s">
        <v>318</v>
      </c>
      <c r="AC583" s="129">
        <v>0.28999999999999998</v>
      </c>
      <c r="AD583" s="128" t="s">
        <v>608</v>
      </c>
      <c r="AE583" s="129">
        <v>0</v>
      </c>
      <c r="AF583" s="128" t="s">
        <v>168</v>
      </c>
      <c r="AG583" s="129">
        <v>0</v>
      </c>
      <c r="AH583" s="487" t="s">
        <v>612</v>
      </c>
      <c r="AI583" s="488">
        <v>0</v>
      </c>
      <c r="AJ583" s="487" t="s">
        <v>606</v>
      </c>
      <c r="AK583" s="488">
        <v>0.28299999999999997</v>
      </c>
    </row>
    <row r="584" spans="10:37" ht="16.5" x14ac:dyDescent="0.3">
      <c r="J584" s="130"/>
      <c r="K584" s="130"/>
      <c r="L584" s="130"/>
      <c r="R584" s="124" t="s">
        <v>270</v>
      </c>
      <c r="S584" s="127">
        <v>0</v>
      </c>
      <c r="T584" s="124" t="s">
        <v>319</v>
      </c>
      <c r="U584" s="127">
        <v>0</v>
      </c>
      <c r="V584" s="124" t="s">
        <v>245</v>
      </c>
      <c r="W584" s="127">
        <v>0</v>
      </c>
      <c r="X584" s="124" t="s">
        <v>210</v>
      </c>
      <c r="Y584" s="127">
        <v>0</v>
      </c>
      <c r="Z584" s="124" t="s">
        <v>259</v>
      </c>
      <c r="AA584" s="127">
        <v>0</v>
      </c>
      <c r="AB584" s="128" t="s">
        <v>320</v>
      </c>
      <c r="AC584" s="129">
        <v>0</v>
      </c>
      <c r="AD584" s="128" t="s">
        <v>609</v>
      </c>
      <c r="AE584" s="129">
        <v>0.254</v>
      </c>
      <c r="AF584" s="128" t="s">
        <v>343</v>
      </c>
      <c r="AG584" s="129">
        <v>0.27300000000000002</v>
      </c>
      <c r="AH584" s="487" t="s">
        <v>613</v>
      </c>
      <c r="AI584" s="488">
        <v>0.17199999999999999</v>
      </c>
      <c r="AJ584" s="487" t="s">
        <v>607</v>
      </c>
      <c r="AK584" s="488">
        <v>0</v>
      </c>
    </row>
    <row r="585" spans="10:37" ht="16.5" x14ac:dyDescent="0.3">
      <c r="J585" s="130"/>
      <c r="K585" s="130"/>
      <c r="L585" s="130"/>
      <c r="R585" s="124" t="s">
        <v>274</v>
      </c>
      <c r="S585" s="127">
        <v>0</v>
      </c>
      <c r="T585" s="124" t="s">
        <v>321</v>
      </c>
      <c r="U585" s="127">
        <v>0</v>
      </c>
      <c r="V585" s="124" t="s">
        <v>307</v>
      </c>
      <c r="W585" s="127">
        <v>0.43000000715255698</v>
      </c>
      <c r="X585" s="124" t="s">
        <v>322</v>
      </c>
      <c r="Y585" s="127">
        <v>0.34999999403953602</v>
      </c>
      <c r="Z585" s="124" t="s">
        <v>306</v>
      </c>
      <c r="AA585" s="127">
        <v>0</v>
      </c>
      <c r="AB585" s="128" t="s">
        <v>174</v>
      </c>
      <c r="AC585" s="129">
        <v>0</v>
      </c>
      <c r="AD585" s="128" t="s">
        <v>272</v>
      </c>
      <c r="AE585" s="129">
        <v>0.24399999999999999</v>
      </c>
      <c r="AF585" s="128" t="s">
        <v>628</v>
      </c>
      <c r="AG585" s="129">
        <v>0</v>
      </c>
      <c r="AH585" s="487" t="s">
        <v>616</v>
      </c>
      <c r="AI585" s="488">
        <v>0</v>
      </c>
      <c r="AJ585" s="487" t="s">
        <v>608</v>
      </c>
      <c r="AK585" s="488">
        <v>0</v>
      </c>
    </row>
    <row r="586" spans="10:37" ht="16.5" x14ac:dyDescent="0.3">
      <c r="J586" s="130"/>
      <c r="K586" s="130"/>
      <c r="L586" s="130"/>
      <c r="R586" s="124" t="s">
        <v>278</v>
      </c>
      <c r="S586" s="127">
        <v>0</v>
      </c>
      <c r="T586" s="124" t="s">
        <v>323</v>
      </c>
      <c r="U586" s="127">
        <v>0.28000000119209301</v>
      </c>
      <c r="V586" s="124" t="s">
        <v>249</v>
      </c>
      <c r="W586" s="127">
        <v>0.33000001311302202</v>
      </c>
      <c r="X586" s="124" t="s">
        <v>324</v>
      </c>
      <c r="Y586" s="127">
        <v>0</v>
      </c>
      <c r="Z586" s="124" t="s">
        <v>308</v>
      </c>
      <c r="AA586" s="127">
        <v>0.28999999165535001</v>
      </c>
      <c r="AB586" s="128" t="s">
        <v>240</v>
      </c>
      <c r="AC586" s="129">
        <v>0</v>
      </c>
      <c r="AD586" s="128" t="s">
        <v>610</v>
      </c>
      <c r="AE586" s="129">
        <v>0.25900000000000001</v>
      </c>
      <c r="AF586" s="128" t="s">
        <v>626</v>
      </c>
      <c r="AG586" s="129">
        <v>0.25</v>
      </c>
      <c r="AH586" s="487" t="s">
        <v>617</v>
      </c>
      <c r="AI586" s="488">
        <v>0</v>
      </c>
      <c r="AJ586" s="487" t="s">
        <v>1637</v>
      </c>
      <c r="AK586" s="488">
        <v>0.28299999999999997</v>
      </c>
    </row>
    <row r="587" spans="10:37" ht="16.5" x14ac:dyDescent="0.3">
      <c r="J587" s="130"/>
      <c r="K587" s="130"/>
      <c r="L587" s="130"/>
      <c r="R587" s="124" t="s">
        <v>325</v>
      </c>
      <c r="S587" s="127">
        <v>0</v>
      </c>
      <c r="T587" s="124" t="s">
        <v>326</v>
      </c>
      <c r="U587" s="127">
        <v>0</v>
      </c>
      <c r="V587" s="124" t="s">
        <v>313</v>
      </c>
      <c r="W587" s="127">
        <v>0.37999999523162797</v>
      </c>
      <c r="X587" s="124" t="s">
        <v>327</v>
      </c>
      <c r="Y587" s="127">
        <v>0.38999998569488498</v>
      </c>
      <c r="Z587" s="124" t="s">
        <v>311</v>
      </c>
      <c r="AA587" s="127">
        <v>0</v>
      </c>
      <c r="AB587" s="128" t="s">
        <v>262</v>
      </c>
      <c r="AC587" s="129">
        <v>0</v>
      </c>
      <c r="AD587" s="128" t="s">
        <v>337</v>
      </c>
      <c r="AE587" s="129">
        <v>0.253</v>
      </c>
      <c r="AF587" s="128" t="s">
        <v>336</v>
      </c>
      <c r="AG587" s="129">
        <v>0.27300000000000002</v>
      </c>
      <c r="AH587" s="487" t="s">
        <v>618</v>
      </c>
      <c r="AI587" s="488">
        <v>0.24399999999999999</v>
      </c>
      <c r="AJ587" s="487" t="s">
        <v>1674</v>
      </c>
      <c r="AK587" s="488">
        <v>0</v>
      </c>
    </row>
    <row r="588" spans="10:37" ht="16.5" x14ac:dyDescent="0.3">
      <c r="J588" s="130"/>
      <c r="K588" s="130"/>
      <c r="L588" s="130"/>
      <c r="R588" s="124" t="s">
        <v>237</v>
      </c>
      <c r="S588" s="127">
        <v>0</v>
      </c>
      <c r="T588" s="124" t="s">
        <v>173</v>
      </c>
      <c r="U588" s="127">
        <v>0.28999999165535001</v>
      </c>
      <c r="V588" s="124" t="s">
        <v>171</v>
      </c>
      <c r="W588" s="127">
        <v>0</v>
      </c>
      <c r="X588" s="124" t="s">
        <v>168</v>
      </c>
      <c r="Y588" s="127">
        <v>0</v>
      </c>
      <c r="Z588" s="124" t="s">
        <v>314</v>
      </c>
      <c r="AA588" s="127">
        <v>0</v>
      </c>
      <c r="AB588" s="128" t="s">
        <v>328</v>
      </c>
      <c r="AC588" s="129">
        <v>0</v>
      </c>
      <c r="AD588" s="128" t="s">
        <v>611</v>
      </c>
      <c r="AE588" s="129">
        <v>0.25900000000000001</v>
      </c>
      <c r="AF588" s="128" t="s">
        <v>164</v>
      </c>
      <c r="AG588" s="129">
        <v>0</v>
      </c>
      <c r="AH588" s="487" t="s">
        <v>619</v>
      </c>
      <c r="AI588" s="488">
        <v>0.253</v>
      </c>
      <c r="AJ588" s="487" t="s">
        <v>1675</v>
      </c>
      <c r="AK588" s="488">
        <v>0</v>
      </c>
    </row>
    <row r="589" spans="10:37" ht="16.5" x14ac:dyDescent="0.3">
      <c r="J589" s="130"/>
      <c r="K589" s="130"/>
      <c r="L589" s="130"/>
      <c r="R589" s="131" t="s">
        <v>229</v>
      </c>
      <c r="S589" s="127">
        <v>0.4</v>
      </c>
      <c r="T589" s="124" t="s">
        <v>199</v>
      </c>
      <c r="U589" s="127">
        <v>0</v>
      </c>
      <c r="V589" s="124" t="s">
        <v>321</v>
      </c>
      <c r="W589" s="127">
        <v>0</v>
      </c>
      <c r="X589" s="124" t="s">
        <v>329</v>
      </c>
      <c r="Y589" s="127">
        <v>0</v>
      </c>
      <c r="Z589" s="124" t="s">
        <v>205</v>
      </c>
      <c r="AA589" s="127">
        <v>0</v>
      </c>
      <c r="AB589" s="128" t="s">
        <v>201</v>
      </c>
      <c r="AC589" s="129">
        <v>0.21</v>
      </c>
      <c r="AD589" s="128" t="s">
        <v>612</v>
      </c>
      <c r="AE589" s="129">
        <v>0</v>
      </c>
      <c r="AF589" s="128" t="s">
        <v>387</v>
      </c>
      <c r="AG589" s="129">
        <v>0</v>
      </c>
      <c r="AH589" s="487" t="s">
        <v>620</v>
      </c>
      <c r="AI589" s="488">
        <v>0.24299999999999999</v>
      </c>
      <c r="AJ589" s="487" t="s">
        <v>337</v>
      </c>
      <c r="AK589" s="488">
        <v>0.28299999999999997</v>
      </c>
    </row>
    <row r="590" spans="10:37" ht="16.5" x14ac:dyDescent="0.3">
      <c r="J590" s="130"/>
      <c r="K590" s="130"/>
      <c r="L590" s="130"/>
      <c r="R590" s="131" t="s">
        <v>236</v>
      </c>
      <c r="S590" s="127">
        <v>0.4</v>
      </c>
      <c r="T590" s="124" t="s">
        <v>330</v>
      </c>
      <c r="U590" s="127">
        <v>0</v>
      </c>
      <c r="V590" s="124" t="s">
        <v>323</v>
      </c>
      <c r="W590" s="127">
        <v>0.31999999284744302</v>
      </c>
      <c r="X590" s="124" t="s">
        <v>216</v>
      </c>
      <c r="Y590" s="127">
        <v>0</v>
      </c>
      <c r="Z590" s="124" t="s">
        <v>210</v>
      </c>
      <c r="AA590" s="127">
        <v>0</v>
      </c>
      <c r="AB590" s="128" t="s">
        <v>246</v>
      </c>
      <c r="AC590" s="129">
        <v>0</v>
      </c>
      <c r="AD590" s="128" t="s">
        <v>613</v>
      </c>
      <c r="AE590" s="129">
        <v>0.23499999999999999</v>
      </c>
      <c r="AF590" s="128" t="s">
        <v>630</v>
      </c>
      <c r="AG590" s="129">
        <v>0.27200000000000002</v>
      </c>
      <c r="AH590" s="487" t="s">
        <v>1640</v>
      </c>
      <c r="AI590" s="488">
        <v>0</v>
      </c>
      <c r="AJ590" s="487" t="s">
        <v>611</v>
      </c>
      <c r="AK590" s="488">
        <v>0.28299999999999997</v>
      </c>
    </row>
    <row r="591" spans="10:37" ht="16.5" x14ac:dyDescent="0.3">
      <c r="O591" s="130"/>
      <c r="P591" s="130"/>
      <c r="Q591" s="130"/>
      <c r="R591" s="130"/>
      <c r="S591" s="130"/>
      <c r="T591" s="124" t="s">
        <v>331</v>
      </c>
      <c r="U591" s="127">
        <v>0.36000001430511502</v>
      </c>
      <c r="V591" s="124" t="s">
        <v>173</v>
      </c>
      <c r="W591" s="127">
        <v>0.31999999284744302</v>
      </c>
      <c r="X591" s="124" t="s">
        <v>220</v>
      </c>
      <c r="Y591" s="127">
        <v>0</v>
      </c>
      <c r="Z591" s="124" t="s">
        <v>322</v>
      </c>
      <c r="AA591" s="127">
        <v>0.18000000715255701</v>
      </c>
      <c r="AB591" s="128" t="s">
        <v>332</v>
      </c>
      <c r="AC591" s="129">
        <v>0</v>
      </c>
      <c r="AD591" s="128" t="s">
        <v>614</v>
      </c>
      <c r="AE591" s="129">
        <v>0.25900000000000001</v>
      </c>
      <c r="AF591" s="128" t="s">
        <v>631</v>
      </c>
      <c r="AG591" s="129">
        <v>0.26700000000000002</v>
      </c>
      <c r="AH591" s="487" t="s">
        <v>623</v>
      </c>
      <c r="AI591" s="488">
        <v>0.26</v>
      </c>
      <c r="AJ591" s="487" t="s">
        <v>612</v>
      </c>
      <c r="AK591" s="488">
        <v>0.05</v>
      </c>
    </row>
    <row r="592" spans="10:37" ht="16.5" x14ac:dyDescent="0.3">
      <c r="O592" s="130"/>
      <c r="P592" s="130"/>
      <c r="Q592" s="130"/>
      <c r="R592" s="130"/>
      <c r="S592" s="130"/>
      <c r="T592" s="124" t="s">
        <v>333</v>
      </c>
      <c r="U592" s="127">
        <v>0</v>
      </c>
      <c r="V592" s="124" t="s">
        <v>199</v>
      </c>
      <c r="W592" s="127">
        <v>0</v>
      </c>
      <c r="X592" s="124" t="s">
        <v>224</v>
      </c>
      <c r="Y592" s="127">
        <v>0</v>
      </c>
      <c r="Z592" s="124" t="s">
        <v>216</v>
      </c>
      <c r="AA592" s="127">
        <v>0</v>
      </c>
      <c r="AB592" s="128" t="s">
        <v>288</v>
      </c>
      <c r="AC592" s="129">
        <v>0.24</v>
      </c>
      <c r="AD592" s="128" t="s">
        <v>615</v>
      </c>
      <c r="AE592" s="129">
        <v>0.25800000000000001</v>
      </c>
      <c r="AF592" s="128" t="s">
        <v>632</v>
      </c>
      <c r="AG592" s="129">
        <v>0.27300000000000002</v>
      </c>
      <c r="AH592" s="487" t="s">
        <v>327</v>
      </c>
      <c r="AI592" s="488">
        <v>0.26</v>
      </c>
      <c r="AJ592" s="487" t="s">
        <v>1676</v>
      </c>
      <c r="AK592" s="488">
        <v>0</v>
      </c>
    </row>
    <row r="593" spans="11:37" ht="16.5" x14ac:dyDescent="0.3">
      <c r="O593" s="130"/>
      <c r="P593" s="130"/>
      <c r="Q593" s="130"/>
      <c r="R593" s="130"/>
      <c r="S593" s="130"/>
      <c r="T593" s="124" t="s">
        <v>334</v>
      </c>
      <c r="U593" s="127">
        <v>0.34000000357627902</v>
      </c>
      <c r="V593" s="124" t="s">
        <v>331</v>
      </c>
      <c r="W593" s="127">
        <v>0.36000001430511502</v>
      </c>
      <c r="X593" s="124" t="s">
        <v>289</v>
      </c>
      <c r="Y593" s="127">
        <v>0.37000000476837203</v>
      </c>
      <c r="Z593" s="124" t="s">
        <v>220</v>
      </c>
      <c r="AA593" s="127">
        <v>0</v>
      </c>
      <c r="AB593" s="128" t="s">
        <v>272</v>
      </c>
      <c r="AC593" s="129">
        <v>0.25</v>
      </c>
      <c r="AD593" s="128" t="s">
        <v>616</v>
      </c>
      <c r="AE593" s="129">
        <v>0</v>
      </c>
      <c r="AF593" s="128" t="s">
        <v>633</v>
      </c>
      <c r="AG593" s="129">
        <v>0.27300000000000002</v>
      </c>
      <c r="AH593" s="487" t="s">
        <v>168</v>
      </c>
      <c r="AI593" s="488">
        <v>0.25900000000000001</v>
      </c>
      <c r="AJ593" s="487" t="s">
        <v>613</v>
      </c>
      <c r="AK593" s="488">
        <v>0</v>
      </c>
    </row>
    <row r="594" spans="11:37" ht="16.5" x14ac:dyDescent="0.3">
      <c r="O594" s="130"/>
      <c r="P594" s="130"/>
      <c r="Q594" s="130"/>
      <c r="R594" s="130"/>
      <c r="S594" s="130"/>
      <c r="T594" s="124" t="s">
        <v>176</v>
      </c>
      <c r="U594" s="127">
        <v>0.28999999165535001</v>
      </c>
      <c r="V594" s="124" t="s">
        <v>335</v>
      </c>
      <c r="W594" s="127">
        <v>0.40999999642372098</v>
      </c>
      <c r="X594" s="124" t="s">
        <v>231</v>
      </c>
      <c r="Y594" s="127">
        <v>0</v>
      </c>
      <c r="Z594" s="124" t="s">
        <v>327</v>
      </c>
      <c r="AA594" s="127">
        <v>0.28999999165535001</v>
      </c>
      <c r="AB594" s="128" t="s">
        <v>293</v>
      </c>
      <c r="AC594" s="129">
        <v>0</v>
      </c>
      <c r="AD594" s="128" t="s">
        <v>617</v>
      </c>
      <c r="AE594" s="129">
        <v>0</v>
      </c>
      <c r="AF594" s="128" t="s">
        <v>638</v>
      </c>
      <c r="AG594" s="129">
        <v>0.27100000000000002</v>
      </c>
      <c r="AH594" s="487" t="s">
        <v>626</v>
      </c>
      <c r="AI594" s="488">
        <v>0</v>
      </c>
      <c r="AJ594" s="487" t="s">
        <v>614</v>
      </c>
      <c r="AK594" s="488">
        <v>0</v>
      </c>
    </row>
    <row r="595" spans="11:37" ht="16.5" x14ac:dyDescent="0.3">
      <c r="O595" s="130"/>
      <c r="P595" s="130"/>
      <c r="Q595" s="130"/>
      <c r="R595" s="130"/>
      <c r="S595" s="130"/>
      <c r="T595" s="124" t="s">
        <v>179</v>
      </c>
      <c r="U595" s="127">
        <v>0.28999999165535001</v>
      </c>
      <c r="V595" s="124" t="s">
        <v>334</v>
      </c>
      <c r="W595" s="127">
        <v>0</v>
      </c>
      <c r="X595" s="124" t="s">
        <v>336</v>
      </c>
      <c r="Y595" s="127">
        <v>0.40999999642372098</v>
      </c>
      <c r="Z595" s="124" t="s">
        <v>168</v>
      </c>
      <c r="AA595" s="127">
        <v>0</v>
      </c>
      <c r="AB595" s="128" t="s">
        <v>337</v>
      </c>
      <c r="AC595" s="129">
        <v>0.12</v>
      </c>
      <c r="AD595" s="128" t="s">
        <v>618</v>
      </c>
      <c r="AE595" s="129">
        <v>0</v>
      </c>
      <c r="AF595" s="128" t="s">
        <v>639</v>
      </c>
      <c r="AG595" s="129">
        <v>0.27200000000000002</v>
      </c>
      <c r="AH595" s="487" t="s">
        <v>343</v>
      </c>
      <c r="AI595" s="488">
        <v>0.26</v>
      </c>
      <c r="AJ595" s="487" t="s">
        <v>616</v>
      </c>
      <c r="AK595" s="488">
        <v>0</v>
      </c>
    </row>
    <row r="596" spans="11:37" ht="16.5" x14ac:dyDescent="0.3">
      <c r="O596" s="130"/>
      <c r="P596" s="130"/>
      <c r="Q596" s="130"/>
      <c r="R596" s="130"/>
      <c r="S596" s="130"/>
      <c r="T596" s="124" t="s">
        <v>338</v>
      </c>
      <c r="U596" s="127">
        <v>0</v>
      </c>
      <c r="V596" s="124" t="s">
        <v>176</v>
      </c>
      <c r="W596" s="127">
        <v>0.34999999403953602</v>
      </c>
      <c r="X596" s="124" t="s">
        <v>164</v>
      </c>
      <c r="Y596" s="127">
        <v>0</v>
      </c>
      <c r="Z596" s="124" t="s">
        <v>329</v>
      </c>
      <c r="AA596" s="127">
        <v>0</v>
      </c>
      <c r="AB596" s="128" t="s">
        <v>250</v>
      </c>
      <c r="AC596" s="129">
        <v>0.21</v>
      </c>
      <c r="AD596" s="128" t="s">
        <v>619</v>
      </c>
      <c r="AE596" s="129">
        <v>0</v>
      </c>
      <c r="AF596" s="128" t="s">
        <v>640</v>
      </c>
      <c r="AG596" s="129">
        <v>0.27300000000000002</v>
      </c>
      <c r="AH596" s="487" t="s">
        <v>1641</v>
      </c>
      <c r="AI596" s="488">
        <v>0.26</v>
      </c>
      <c r="AJ596" s="487" t="s">
        <v>617</v>
      </c>
      <c r="AK596" s="488">
        <v>0</v>
      </c>
    </row>
    <row r="597" spans="11:37" ht="16.5" x14ac:dyDescent="0.3">
      <c r="O597" s="130"/>
      <c r="P597" s="130"/>
      <c r="Q597" s="130"/>
      <c r="R597" s="130"/>
      <c r="S597" s="130"/>
      <c r="T597" s="124" t="s">
        <v>188</v>
      </c>
      <c r="U597" s="127">
        <v>0</v>
      </c>
      <c r="V597" s="124" t="s">
        <v>339</v>
      </c>
      <c r="W597" s="127">
        <v>0</v>
      </c>
      <c r="X597" s="124" t="s">
        <v>167</v>
      </c>
      <c r="Y597" s="127">
        <v>0.37999999523162797</v>
      </c>
      <c r="Z597" s="124" t="s">
        <v>340</v>
      </c>
      <c r="AA597" s="127">
        <v>0</v>
      </c>
      <c r="AB597" s="128" t="s">
        <v>280</v>
      </c>
      <c r="AC597" s="129">
        <v>0.22</v>
      </c>
      <c r="AD597" s="128" t="s">
        <v>620</v>
      </c>
      <c r="AE597" s="129">
        <v>0.247</v>
      </c>
      <c r="AF597" s="128" t="s">
        <v>642</v>
      </c>
      <c r="AG597" s="129">
        <v>0.24</v>
      </c>
      <c r="AH597" s="487" t="s">
        <v>628</v>
      </c>
      <c r="AI597" s="488">
        <v>0</v>
      </c>
      <c r="AJ597" s="487" t="s">
        <v>618</v>
      </c>
      <c r="AK597" s="488">
        <v>0.22900000000000001</v>
      </c>
    </row>
    <row r="598" spans="11:37" ht="16.5" x14ac:dyDescent="0.3">
      <c r="O598" s="130"/>
      <c r="P598" s="130"/>
      <c r="Q598" s="130"/>
      <c r="R598" s="130"/>
      <c r="S598" s="130"/>
      <c r="T598" s="124" t="s">
        <v>193</v>
      </c>
      <c r="U598" s="127">
        <v>0</v>
      </c>
      <c r="V598" s="124" t="s">
        <v>179</v>
      </c>
      <c r="W598" s="127">
        <v>0.38999998569488498</v>
      </c>
      <c r="X598" s="124" t="s">
        <v>177</v>
      </c>
      <c r="Y598" s="127">
        <v>0</v>
      </c>
      <c r="Z598" s="124" t="s">
        <v>341</v>
      </c>
      <c r="AA598" s="127">
        <v>0</v>
      </c>
      <c r="AB598" s="128" t="s">
        <v>256</v>
      </c>
      <c r="AC598" s="129">
        <v>0.23</v>
      </c>
      <c r="AD598" s="128" t="s">
        <v>621</v>
      </c>
      <c r="AE598" s="129">
        <v>0</v>
      </c>
      <c r="AF598" s="128" t="s">
        <v>303</v>
      </c>
      <c r="AG598" s="129">
        <v>0.27100000000000002</v>
      </c>
      <c r="AH598" s="487" t="s">
        <v>629</v>
      </c>
      <c r="AI598" s="488">
        <v>0</v>
      </c>
      <c r="AJ598" s="487" t="s">
        <v>619</v>
      </c>
      <c r="AK598" s="488">
        <v>0.27100000000000002</v>
      </c>
    </row>
    <row r="599" spans="11:37" ht="16.5" x14ac:dyDescent="0.3">
      <c r="O599" s="130"/>
      <c r="P599" s="130"/>
      <c r="Q599" s="130"/>
      <c r="R599" s="130"/>
      <c r="S599" s="130"/>
      <c r="T599" s="124" t="s">
        <v>342</v>
      </c>
      <c r="U599" s="127">
        <v>7.0000000298023196E-2</v>
      </c>
      <c r="V599" s="124" t="s">
        <v>338</v>
      </c>
      <c r="W599" s="127">
        <v>0</v>
      </c>
      <c r="X599" s="124" t="s">
        <v>180</v>
      </c>
      <c r="Y599" s="127">
        <v>0.15999999642372101</v>
      </c>
      <c r="Z599" s="124" t="s">
        <v>343</v>
      </c>
      <c r="AA599" s="127">
        <v>0</v>
      </c>
      <c r="AB599" s="128" t="s">
        <v>315</v>
      </c>
      <c r="AC599" s="129">
        <v>0</v>
      </c>
      <c r="AD599" s="128" t="s">
        <v>622</v>
      </c>
      <c r="AE599" s="129">
        <v>0</v>
      </c>
      <c r="AF599" s="128" t="s">
        <v>643</v>
      </c>
      <c r="AG599" s="129">
        <v>0.27300000000000002</v>
      </c>
      <c r="AH599" s="487" t="s">
        <v>1642</v>
      </c>
      <c r="AI599" s="488">
        <v>0</v>
      </c>
      <c r="AJ599" s="487" t="s">
        <v>620</v>
      </c>
      <c r="AK599" s="488">
        <v>0</v>
      </c>
    </row>
    <row r="600" spans="11:37" ht="16.5" x14ac:dyDescent="0.3">
      <c r="O600" s="130"/>
      <c r="P600" s="130"/>
      <c r="Q600" s="130"/>
      <c r="R600" s="130"/>
      <c r="S600" s="130"/>
      <c r="T600" s="124" t="s">
        <v>344</v>
      </c>
      <c r="U600" s="127">
        <v>0.31999999284744302</v>
      </c>
      <c r="V600" s="124" t="s">
        <v>188</v>
      </c>
      <c r="W600" s="127">
        <v>0</v>
      </c>
      <c r="X600" s="124" t="s">
        <v>296</v>
      </c>
      <c r="Y600" s="127">
        <v>0</v>
      </c>
      <c r="Z600" s="124" t="s">
        <v>345</v>
      </c>
      <c r="AA600" s="127">
        <v>0.239999994635582</v>
      </c>
      <c r="AB600" s="128" t="s">
        <v>283</v>
      </c>
      <c r="AC600" s="129">
        <v>0</v>
      </c>
      <c r="AD600" s="128" t="s">
        <v>623</v>
      </c>
      <c r="AE600" s="129">
        <v>0.255</v>
      </c>
      <c r="AF600" s="128" t="s">
        <v>913</v>
      </c>
      <c r="AG600" s="129">
        <v>0.27300000000000002</v>
      </c>
      <c r="AH600" s="487" t="s">
        <v>1643</v>
      </c>
      <c r="AI600" s="488">
        <v>0.26</v>
      </c>
      <c r="AJ600" s="487" t="s">
        <v>351</v>
      </c>
      <c r="AK600" s="488">
        <v>0</v>
      </c>
    </row>
    <row r="601" spans="11:37" ht="16.5" x14ac:dyDescent="0.3">
      <c r="O601" s="130"/>
      <c r="P601" s="130"/>
      <c r="Q601" s="130"/>
      <c r="R601" s="130"/>
      <c r="S601" s="130"/>
      <c r="T601" s="124" t="s">
        <v>346</v>
      </c>
      <c r="U601" s="127">
        <v>0</v>
      </c>
      <c r="V601" s="124" t="s">
        <v>193</v>
      </c>
      <c r="W601" s="127">
        <v>0</v>
      </c>
      <c r="X601" s="124" t="s">
        <v>298</v>
      </c>
      <c r="Y601" s="127">
        <v>0.25</v>
      </c>
      <c r="Z601" s="124" t="s">
        <v>347</v>
      </c>
      <c r="AA601" s="127">
        <v>0</v>
      </c>
      <c r="AB601" s="128" t="s">
        <v>259</v>
      </c>
      <c r="AC601" s="129">
        <v>0</v>
      </c>
      <c r="AD601" s="128" t="s">
        <v>216</v>
      </c>
      <c r="AE601" s="129">
        <v>0</v>
      </c>
      <c r="AF601" s="128" t="s">
        <v>245</v>
      </c>
      <c r="AG601" s="129">
        <v>0</v>
      </c>
      <c r="AH601" s="487" t="s">
        <v>336</v>
      </c>
      <c r="AI601" s="488">
        <v>0.26</v>
      </c>
      <c r="AJ601" s="487" t="s">
        <v>621</v>
      </c>
      <c r="AK601" s="488">
        <v>0</v>
      </c>
    </row>
    <row r="602" spans="11:37" ht="16.5" x14ac:dyDescent="0.3">
      <c r="O602" s="130"/>
      <c r="P602" s="130"/>
      <c r="Q602" s="130"/>
      <c r="R602" s="130"/>
      <c r="S602" s="130"/>
      <c r="T602" s="124" t="s">
        <v>219</v>
      </c>
      <c r="U602" s="127">
        <v>0</v>
      </c>
      <c r="V602" s="124" t="s">
        <v>342</v>
      </c>
      <c r="W602" s="127">
        <v>0</v>
      </c>
      <c r="X602" s="124" t="s">
        <v>243</v>
      </c>
      <c r="Y602" s="127">
        <v>0.20000000298023199</v>
      </c>
      <c r="Z602" s="124" t="s">
        <v>231</v>
      </c>
      <c r="AA602" s="127">
        <v>0</v>
      </c>
      <c r="AB602" s="128" t="s">
        <v>306</v>
      </c>
      <c r="AC602" s="129">
        <v>0</v>
      </c>
      <c r="AD602" s="128" t="s">
        <v>624</v>
      </c>
      <c r="AE602" s="129">
        <v>0</v>
      </c>
      <c r="AF602" s="128" t="s">
        <v>634</v>
      </c>
      <c r="AG602" s="129">
        <v>0.27</v>
      </c>
      <c r="AH602" s="487" t="s">
        <v>164</v>
      </c>
      <c r="AI602" s="488">
        <v>0</v>
      </c>
      <c r="AJ602" s="487" t="s">
        <v>623</v>
      </c>
      <c r="AK602" s="488">
        <v>0.28000000000000003</v>
      </c>
    </row>
    <row r="603" spans="11:37" ht="16.5" x14ac:dyDescent="0.3">
      <c r="O603" s="130"/>
      <c r="P603" s="130"/>
      <c r="Q603" s="130"/>
      <c r="R603" s="130"/>
      <c r="S603" s="130"/>
      <c r="T603" s="124" t="s">
        <v>348</v>
      </c>
      <c r="U603" s="127">
        <v>0</v>
      </c>
      <c r="V603" s="124" t="s">
        <v>349</v>
      </c>
      <c r="W603" s="127">
        <v>0</v>
      </c>
      <c r="X603" s="124" t="s">
        <v>303</v>
      </c>
      <c r="Y603" s="127">
        <v>0.40999999642372098</v>
      </c>
      <c r="Z603" s="124" t="s">
        <v>164</v>
      </c>
      <c r="AA603" s="127">
        <v>0</v>
      </c>
      <c r="AB603" s="128" t="s">
        <v>308</v>
      </c>
      <c r="AC603" s="129">
        <v>0.23</v>
      </c>
      <c r="AD603" s="128" t="s">
        <v>625</v>
      </c>
      <c r="AE603" s="129">
        <v>0</v>
      </c>
      <c r="AF603" s="128" t="s">
        <v>914</v>
      </c>
      <c r="AG603" s="129">
        <v>0.27300000000000002</v>
      </c>
      <c r="AH603" s="487" t="s">
        <v>387</v>
      </c>
      <c r="AI603" s="488">
        <v>0</v>
      </c>
      <c r="AJ603" s="487" t="s">
        <v>624</v>
      </c>
      <c r="AK603" s="488">
        <v>0</v>
      </c>
    </row>
    <row r="604" spans="11:37" ht="16.5" x14ac:dyDescent="0.3">
      <c r="O604" s="130"/>
      <c r="P604" s="130"/>
      <c r="Q604" s="130"/>
      <c r="R604" s="130"/>
      <c r="S604" s="130"/>
      <c r="T604" s="124" t="s">
        <v>202</v>
      </c>
      <c r="U604" s="127">
        <v>0</v>
      </c>
      <c r="V604" s="124" t="s">
        <v>219</v>
      </c>
      <c r="W604" s="127">
        <v>0</v>
      </c>
      <c r="X604" s="124" t="s">
        <v>350</v>
      </c>
      <c r="Y604" s="127">
        <v>0</v>
      </c>
      <c r="Z604" s="124" t="s">
        <v>167</v>
      </c>
      <c r="AA604" s="127">
        <v>0.270000010728836</v>
      </c>
      <c r="AB604" s="128" t="s">
        <v>351</v>
      </c>
      <c r="AC604" s="129">
        <v>0</v>
      </c>
      <c r="AD604" s="128" t="s">
        <v>327</v>
      </c>
      <c r="AE604" s="129">
        <v>0.249</v>
      </c>
      <c r="AF604" s="128" t="s">
        <v>644</v>
      </c>
      <c r="AG604" s="129">
        <v>0.27300000000000002</v>
      </c>
      <c r="AH604" s="487" t="s">
        <v>630</v>
      </c>
      <c r="AI604" s="488">
        <v>0.25900000000000001</v>
      </c>
      <c r="AJ604" s="487" t="s">
        <v>625</v>
      </c>
      <c r="AK604" s="488">
        <v>0</v>
      </c>
    </row>
    <row r="605" spans="11:37" ht="16.5" x14ac:dyDescent="0.3">
      <c r="O605" s="130"/>
      <c r="P605" s="130"/>
      <c r="Q605" s="130"/>
      <c r="R605" s="130"/>
      <c r="S605" s="130"/>
      <c r="T605" s="124" t="s">
        <v>248</v>
      </c>
      <c r="U605" s="127">
        <v>0.15000000596046401</v>
      </c>
      <c r="V605" s="124" t="s">
        <v>348</v>
      </c>
      <c r="W605" s="127">
        <v>0</v>
      </c>
      <c r="X605" s="124" t="s">
        <v>245</v>
      </c>
      <c r="Y605" s="127">
        <v>0</v>
      </c>
      <c r="Z605" s="124" t="s">
        <v>177</v>
      </c>
      <c r="AA605" s="127">
        <v>0.31000000238418601</v>
      </c>
      <c r="AB605" s="128" t="s">
        <v>260</v>
      </c>
      <c r="AC605" s="129">
        <v>0</v>
      </c>
      <c r="AD605" s="128" t="s">
        <v>168</v>
      </c>
      <c r="AE605" s="129">
        <v>0</v>
      </c>
      <c r="AF605" s="128" t="s">
        <v>645</v>
      </c>
      <c r="AG605" s="129">
        <v>0.27200000000000002</v>
      </c>
      <c r="AH605" s="487" t="s">
        <v>631</v>
      </c>
      <c r="AI605" s="488">
        <v>0.253</v>
      </c>
      <c r="AJ605" s="487" t="s">
        <v>327</v>
      </c>
      <c r="AK605" s="488">
        <v>0.28299999999999997</v>
      </c>
    </row>
    <row r="606" spans="11:37" ht="16.5" x14ac:dyDescent="0.3">
      <c r="O606" s="130"/>
      <c r="P606" s="130"/>
      <c r="Q606" s="130"/>
      <c r="R606" s="130"/>
      <c r="S606" s="130"/>
      <c r="T606" s="124" t="s">
        <v>285</v>
      </c>
      <c r="U606" s="127">
        <v>0.109999999403954</v>
      </c>
      <c r="V606" s="124" t="s">
        <v>202</v>
      </c>
      <c r="W606" s="127">
        <v>0</v>
      </c>
      <c r="X606" s="124" t="s">
        <v>307</v>
      </c>
      <c r="Y606" s="127">
        <v>0.40999999642372098</v>
      </c>
      <c r="Z606" s="124" t="s">
        <v>352</v>
      </c>
      <c r="AA606" s="127">
        <v>0</v>
      </c>
      <c r="AB606" s="128" t="s">
        <v>265</v>
      </c>
      <c r="AC606" s="129">
        <v>0</v>
      </c>
      <c r="AD606" s="128" t="s">
        <v>626</v>
      </c>
      <c r="AE606" s="129">
        <v>0</v>
      </c>
      <c r="AF606" s="128" t="s">
        <v>915</v>
      </c>
      <c r="AG606" s="129">
        <v>0</v>
      </c>
      <c r="AH606" s="487" t="s">
        <v>1644</v>
      </c>
      <c r="AI606" s="488">
        <v>0.26</v>
      </c>
      <c r="AJ606" s="487" t="s">
        <v>168</v>
      </c>
      <c r="AK606" s="488">
        <v>0.28299999999999997</v>
      </c>
    </row>
    <row r="607" spans="11:37" ht="16.5" x14ac:dyDescent="0.3">
      <c r="O607" s="130"/>
      <c r="P607" s="130"/>
      <c r="Q607" s="130"/>
      <c r="R607" s="130"/>
      <c r="S607" s="130"/>
      <c r="T607" s="124" t="s">
        <v>286</v>
      </c>
      <c r="U607" s="127">
        <v>0</v>
      </c>
      <c r="V607" s="124" t="s">
        <v>248</v>
      </c>
      <c r="W607" s="127">
        <v>0.28000000119209301</v>
      </c>
      <c r="X607" s="124" t="s">
        <v>353</v>
      </c>
      <c r="Y607" s="127">
        <v>0</v>
      </c>
      <c r="Z607" s="124" t="s">
        <v>354</v>
      </c>
      <c r="AA607" s="127">
        <v>0</v>
      </c>
      <c r="AB607" s="128" t="s">
        <v>267</v>
      </c>
      <c r="AC607" s="129">
        <v>0</v>
      </c>
      <c r="AD607" s="128" t="s">
        <v>343</v>
      </c>
      <c r="AE607" s="129">
        <v>0.25900000000000001</v>
      </c>
      <c r="AF607" s="128" t="s">
        <v>365</v>
      </c>
      <c r="AG607" s="129">
        <v>0.22800000000000001</v>
      </c>
      <c r="AH607" s="487" t="s">
        <v>245</v>
      </c>
      <c r="AI607" s="488">
        <v>0</v>
      </c>
      <c r="AJ607" s="487" t="s">
        <v>626</v>
      </c>
      <c r="AK607" s="488">
        <v>0</v>
      </c>
    </row>
    <row r="608" spans="11:37" ht="16.5" x14ac:dyDescent="0.3">
      <c r="K608" s="130"/>
      <c r="O608" s="130"/>
      <c r="P608" s="130"/>
      <c r="Q608" s="130"/>
      <c r="R608" s="130"/>
      <c r="S608" s="130"/>
      <c r="T608" s="124" t="s">
        <v>355</v>
      </c>
      <c r="U608" s="127">
        <v>0.36000001430511502</v>
      </c>
      <c r="V608" s="124" t="s">
        <v>356</v>
      </c>
      <c r="W608" s="127">
        <v>0</v>
      </c>
      <c r="X608" s="124" t="s">
        <v>357</v>
      </c>
      <c r="Y608" s="127">
        <v>0</v>
      </c>
      <c r="Z608" s="124" t="s">
        <v>180</v>
      </c>
      <c r="AA608" s="127">
        <v>0.259999990463257</v>
      </c>
      <c r="AB608" s="128" t="s">
        <v>271</v>
      </c>
      <c r="AC608" s="129">
        <v>0</v>
      </c>
      <c r="AD608" s="128" t="s">
        <v>627</v>
      </c>
      <c r="AE608" s="129">
        <v>0</v>
      </c>
      <c r="AF608" s="128" t="s">
        <v>646</v>
      </c>
      <c r="AG608" s="129">
        <v>0</v>
      </c>
      <c r="AH608" s="487" t="s">
        <v>634</v>
      </c>
      <c r="AI608" s="488">
        <v>0.26</v>
      </c>
      <c r="AJ608" s="487" t="s">
        <v>343</v>
      </c>
      <c r="AK608" s="488">
        <v>0.27600000000000002</v>
      </c>
    </row>
    <row r="609" spans="11:37" ht="16.5" x14ac:dyDescent="0.3">
      <c r="K609" s="130"/>
      <c r="T609" s="124" t="s">
        <v>209</v>
      </c>
      <c r="U609" s="127">
        <v>0</v>
      </c>
      <c r="V609" s="124" t="s">
        <v>285</v>
      </c>
      <c r="W609" s="127">
        <v>0.230000004172325</v>
      </c>
      <c r="X609" s="124" t="s">
        <v>249</v>
      </c>
      <c r="Y609" s="127">
        <v>0.28000000119209301</v>
      </c>
      <c r="Z609" s="124" t="s">
        <v>358</v>
      </c>
      <c r="AA609" s="127">
        <v>0</v>
      </c>
      <c r="AB609" s="128" t="s">
        <v>359</v>
      </c>
      <c r="AC609" s="129">
        <v>0.17</v>
      </c>
      <c r="AD609" s="128" t="s">
        <v>628</v>
      </c>
      <c r="AE609" s="129">
        <v>0</v>
      </c>
      <c r="AF609" s="128" t="s">
        <v>647</v>
      </c>
      <c r="AG609" s="129">
        <v>0.27100000000000002</v>
      </c>
      <c r="AH609" s="487" t="s">
        <v>636</v>
      </c>
      <c r="AI609" s="488">
        <v>0.25900000000000001</v>
      </c>
      <c r="AJ609" s="487" t="s">
        <v>627</v>
      </c>
      <c r="AK609" s="488">
        <v>0</v>
      </c>
    </row>
    <row r="610" spans="11:37" ht="16.5" x14ac:dyDescent="0.3">
      <c r="K610" s="130"/>
      <c r="T610" s="124" t="s">
        <v>360</v>
      </c>
      <c r="U610" s="127">
        <v>0.28999999165535001</v>
      </c>
      <c r="V610" s="124" t="s">
        <v>286</v>
      </c>
      <c r="W610" s="127">
        <v>9.9999997764825804E-3</v>
      </c>
      <c r="X610" s="124" t="s">
        <v>361</v>
      </c>
      <c r="Y610" s="127">
        <v>0</v>
      </c>
      <c r="Z610" s="124" t="s">
        <v>245</v>
      </c>
      <c r="AA610" s="127">
        <v>0</v>
      </c>
      <c r="AB610" s="128" t="s">
        <v>279</v>
      </c>
      <c r="AC610" s="129">
        <v>0</v>
      </c>
      <c r="AD610" s="128" t="s">
        <v>629</v>
      </c>
      <c r="AE610" s="129">
        <v>0</v>
      </c>
      <c r="AF610" s="128" t="s">
        <v>648</v>
      </c>
      <c r="AG610" s="129">
        <v>0</v>
      </c>
      <c r="AH610" s="487" t="s">
        <v>638</v>
      </c>
      <c r="AI610" s="488">
        <v>0.26</v>
      </c>
      <c r="AJ610" s="487" t="s">
        <v>1641</v>
      </c>
      <c r="AK610" s="488">
        <v>0.28199999999999997</v>
      </c>
    </row>
    <row r="611" spans="11:37" ht="16.5" x14ac:dyDescent="0.3">
      <c r="K611" s="130"/>
      <c r="T611" s="124" t="s">
        <v>362</v>
      </c>
      <c r="U611" s="127">
        <v>0</v>
      </c>
      <c r="V611" s="124" t="s">
        <v>363</v>
      </c>
      <c r="W611" s="127">
        <v>0.43000000715255698</v>
      </c>
      <c r="X611" s="124" t="s">
        <v>313</v>
      </c>
      <c r="Y611" s="127">
        <v>0.34999999403953602</v>
      </c>
      <c r="Z611" s="124" t="s">
        <v>307</v>
      </c>
      <c r="AA611" s="127">
        <v>0.30000001192092901</v>
      </c>
      <c r="AB611" s="128" t="s">
        <v>364</v>
      </c>
      <c r="AC611" s="129">
        <v>0</v>
      </c>
      <c r="AD611" s="128" t="s">
        <v>336</v>
      </c>
      <c r="AE611" s="129">
        <v>0.23400000000000001</v>
      </c>
      <c r="AF611" s="128" t="s">
        <v>323</v>
      </c>
      <c r="AG611" s="129">
        <v>0.27200000000000002</v>
      </c>
      <c r="AH611" s="487" t="s">
        <v>1645</v>
      </c>
      <c r="AI611" s="488">
        <v>0.26</v>
      </c>
      <c r="AJ611" s="487" t="s">
        <v>628</v>
      </c>
      <c r="AK611" s="488">
        <v>0</v>
      </c>
    </row>
    <row r="612" spans="11:37" ht="16.5" x14ac:dyDescent="0.3">
      <c r="K612" s="130"/>
      <c r="T612" s="124" t="s">
        <v>211</v>
      </c>
      <c r="U612" s="127">
        <v>1.9999999552965199E-2</v>
      </c>
      <c r="V612" s="124" t="s">
        <v>355</v>
      </c>
      <c r="W612" s="127">
        <v>0.43000000715255698</v>
      </c>
      <c r="X612" s="124" t="s">
        <v>365</v>
      </c>
      <c r="Y612" s="127">
        <v>0.40000000596046498</v>
      </c>
      <c r="Z612" s="124" t="s">
        <v>353</v>
      </c>
      <c r="AA612" s="127">
        <v>0</v>
      </c>
      <c r="AB612" s="128" t="s">
        <v>366</v>
      </c>
      <c r="AC612" s="129">
        <v>0</v>
      </c>
      <c r="AD612" s="128" t="s">
        <v>164</v>
      </c>
      <c r="AE612" s="129">
        <v>0</v>
      </c>
      <c r="AF612" s="128" t="s">
        <v>649</v>
      </c>
      <c r="AG612" s="129">
        <v>0.27200000000000002</v>
      </c>
      <c r="AH612" s="487" t="s">
        <v>1646</v>
      </c>
      <c r="AI612" s="488">
        <v>0</v>
      </c>
      <c r="AJ612" s="487" t="s">
        <v>629</v>
      </c>
      <c r="AK612" s="488">
        <v>0</v>
      </c>
    </row>
    <row r="613" spans="11:37" ht="16.5" x14ac:dyDescent="0.3">
      <c r="K613" s="130"/>
      <c r="T613" s="124" t="s">
        <v>215</v>
      </c>
      <c r="U613" s="127">
        <v>0</v>
      </c>
      <c r="V613" s="124" t="s">
        <v>367</v>
      </c>
      <c r="W613" s="127">
        <v>0.119999997317791</v>
      </c>
      <c r="X613" s="124" t="s">
        <v>171</v>
      </c>
      <c r="Y613" s="127">
        <v>0.140000000596046</v>
      </c>
      <c r="Z613" s="124" t="s">
        <v>298</v>
      </c>
      <c r="AA613" s="127">
        <v>0</v>
      </c>
      <c r="AB613" s="128" t="s">
        <v>343</v>
      </c>
      <c r="AC613" s="129">
        <v>0.17</v>
      </c>
      <c r="AD613" s="128" t="s">
        <v>387</v>
      </c>
      <c r="AE613" s="129">
        <v>0</v>
      </c>
      <c r="AF613" s="128" t="s">
        <v>173</v>
      </c>
      <c r="AG613" s="129">
        <v>0.255</v>
      </c>
      <c r="AH613" s="487" t="s">
        <v>640</v>
      </c>
      <c r="AI613" s="488">
        <v>0.26</v>
      </c>
      <c r="AJ613" s="487" t="s">
        <v>1642</v>
      </c>
      <c r="AK613" s="488">
        <v>0</v>
      </c>
    </row>
    <row r="614" spans="11:37" ht="16.5" x14ac:dyDescent="0.3">
      <c r="K614" s="130"/>
      <c r="T614" s="124" t="s">
        <v>368</v>
      </c>
      <c r="U614" s="127">
        <v>0.270000010728836</v>
      </c>
      <c r="V614" s="124" t="s">
        <v>369</v>
      </c>
      <c r="W614" s="127">
        <v>0</v>
      </c>
      <c r="X614" s="124" t="s">
        <v>319</v>
      </c>
      <c r="Y614" s="127">
        <v>0</v>
      </c>
      <c r="Z614" s="124" t="s">
        <v>350</v>
      </c>
      <c r="AA614" s="127">
        <v>0.259999990463257</v>
      </c>
      <c r="AB614" s="128" t="s">
        <v>370</v>
      </c>
      <c r="AC614" s="129">
        <v>0</v>
      </c>
      <c r="AD614" s="128" t="s">
        <v>630</v>
      </c>
      <c r="AE614" s="129">
        <v>0.25800000000000001</v>
      </c>
      <c r="AF614" s="128" t="s">
        <v>651</v>
      </c>
      <c r="AG614" s="129">
        <v>0.26700000000000002</v>
      </c>
      <c r="AH614" s="487" t="s">
        <v>1647</v>
      </c>
      <c r="AI614" s="488">
        <v>0</v>
      </c>
      <c r="AJ614" s="487" t="s">
        <v>1643</v>
      </c>
      <c r="AK614" s="488">
        <v>0.28299999999999997</v>
      </c>
    </row>
    <row r="615" spans="11:37" ht="16.5" x14ac:dyDescent="0.3">
      <c r="K615" s="130"/>
      <c r="T615" s="124" t="s">
        <v>371</v>
      </c>
      <c r="U615" s="127">
        <v>0</v>
      </c>
      <c r="V615" s="124" t="s">
        <v>360</v>
      </c>
      <c r="W615" s="127">
        <v>0.31000000238418601</v>
      </c>
      <c r="X615" s="124" t="s">
        <v>321</v>
      </c>
      <c r="Y615" s="127">
        <v>0</v>
      </c>
      <c r="Z615" s="124" t="s">
        <v>372</v>
      </c>
      <c r="AA615" s="127">
        <v>0.270000010728836</v>
      </c>
      <c r="AB615" s="128" t="s">
        <v>373</v>
      </c>
      <c r="AC615" s="129">
        <v>0.21</v>
      </c>
      <c r="AD615" s="128" t="s">
        <v>631</v>
      </c>
      <c r="AE615" s="129">
        <v>0</v>
      </c>
      <c r="AF615" s="128" t="s">
        <v>433</v>
      </c>
      <c r="AG615" s="129">
        <v>0.27200000000000002</v>
      </c>
      <c r="AH615" s="487" t="s">
        <v>642</v>
      </c>
      <c r="AI615" s="488">
        <v>0.24</v>
      </c>
      <c r="AJ615" s="487" t="s">
        <v>164</v>
      </c>
      <c r="AK615" s="488">
        <v>0</v>
      </c>
    </row>
    <row r="616" spans="11:37" ht="16.5" x14ac:dyDescent="0.3">
      <c r="K616" s="130"/>
      <c r="T616" s="124" t="s">
        <v>374</v>
      </c>
      <c r="U616" s="127">
        <v>0</v>
      </c>
      <c r="V616" s="124" t="s">
        <v>375</v>
      </c>
      <c r="W616" s="127">
        <v>0</v>
      </c>
      <c r="X616" s="124" t="s">
        <v>323</v>
      </c>
      <c r="Y616" s="127">
        <v>7.9999998211860698E-2</v>
      </c>
      <c r="Z616" s="124" t="s">
        <v>243</v>
      </c>
      <c r="AA616" s="127">
        <v>0.10000000149011599</v>
      </c>
      <c r="AB616" s="128" t="s">
        <v>376</v>
      </c>
      <c r="AC616" s="129">
        <v>0</v>
      </c>
      <c r="AD616" s="128" t="s">
        <v>632</v>
      </c>
      <c r="AE616" s="129">
        <v>0.255</v>
      </c>
      <c r="AF616" s="128" t="s">
        <v>652</v>
      </c>
      <c r="AG616" s="129">
        <v>0.27200000000000002</v>
      </c>
      <c r="AH616" s="487" t="s">
        <v>643</v>
      </c>
      <c r="AI616" s="488">
        <v>0.25800000000000001</v>
      </c>
      <c r="AJ616" s="487" t="s">
        <v>630</v>
      </c>
      <c r="AK616" s="488">
        <v>0.27500000000000002</v>
      </c>
    </row>
    <row r="617" spans="11:37" ht="16.5" x14ac:dyDescent="0.3">
      <c r="K617" s="130"/>
      <c r="T617" s="124" t="s">
        <v>377</v>
      </c>
      <c r="U617" s="127">
        <v>0</v>
      </c>
      <c r="V617" s="124" t="s">
        <v>378</v>
      </c>
      <c r="W617" s="127">
        <v>0.34000000357627902</v>
      </c>
      <c r="X617" s="124" t="s">
        <v>379</v>
      </c>
      <c r="Y617" s="127">
        <v>0.40000000596046498</v>
      </c>
      <c r="Z617" s="124" t="s">
        <v>171</v>
      </c>
      <c r="AA617" s="127">
        <v>0.17000000178813901</v>
      </c>
      <c r="AB617" s="128" t="s">
        <v>216</v>
      </c>
      <c r="AC617" s="129">
        <v>0</v>
      </c>
      <c r="AD617" s="128" t="s">
        <v>245</v>
      </c>
      <c r="AE617" s="129">
        <v>0</v>
      </c>
      <c r="AF617" s="128" t="s">
        <v>653</v>
      </c>
      <c r="AG617" s="129">
        <v>0</v>
      </c>
      <c r="AH617" s="487" t="s">
        <v>1648</v>
      </c>
      <c r="AI617" s="488">
        <v>0.26</v>
      </c>
      <c r="AJ617" s="487" t="s">
        <v>631</v>
      </c>
      <c r="AK617" s="488">
        <v>0</v>
      </c>
    </row>
    <row r="618" spans="11:37" ht="16.5" x14ac:dyDescent="0.3">
      <c r="K618" s="130"/>
      <c r="T618" s="124" t="s">
        <v>380</v>
      </c>
      <c r="U618" s="127">
        <v>0</v>
      </c>
      <c r="V618" s="124" t="s">
        <v>211</v>
      </c>
      <c r="W618" s="127">
        <v>0</v>
      </c>
      <c r="X618" s="124" t="s">
        <v>173</v>
      </c>
      <c r="Y618" s="127">
        <v>0.28000000119209301</v>
      </c>
      <c r="Z618" s="124" t="s">
        <v>361</v>
      </c>
      <c r="AA618" s="127">
        <v>0</v>
      </c>
      <c r="AB618" s="128" t="s">
        <v>220</v>
      </c>
      <c r="AC618" s="129">
        <v>0</v>
      </c>
      <c r="AD618" s="128" t="s">
        <v>405</v>
      </c>
      <c r="AE618" s="129">
        <v>0</v>
      </c>
      <c r="AF618" s="128" t="s">
        <v>430</v>
      </c>
      <c r="AG618" s="129">
        <v>0.27</v>
      </c>
      <c r="AH618" s="487" t="s">
        <v>914</v>
      </c>
      <c r="AI618" s="488">
        <v>0.26</v>
      </c>
      <c r="AJ618" s="487" t="s">
        <v>1677</v>
      </c>
      <c r="AK618" s="488">
        <v>0</v>
      </c>
    </row>
    <row r="619" spans="11:37" ht="15" customHeight="1" x14ac:dyDescent="0.3">
      <c r="K619" s="130"/>
      <c r="T619" s="124" t="s">
        <v>381</v>
      </c>
      <c r="U619" s="127">
        <v>0</v>
      </c>
      <c r="V619" s="124" t="s">
        <v>368</v>
      </c>
      <c r="W619" s="127">
        <v>0.40000000596046498</v>
      </c>
      <c r="X619" s="124" t="s">
        <v>199</v>
      </c>
      <c r="Y619" s="127">
        <v>0</v>
      </c>
      <c r="Z619" s="124" t="s">
        <v>313</v>
      </c>
      <c r="AA619" s="127">
        <v>0.259999990463257</v>
      </c>
      <c r="AB619" s="128" t="s">
        <v>231</v>
      </c>
      <c r="AC619" s="129">
        <v>0</v>
      </c>
      <c r="AD619" s="128" t="s">
        <v>633</v>
      </c>
      <c r="AE619" s="129">
        <v>0.25900000000000001</v>
      </c>
      <c r="AF619" s="128" t="s">
        <v>916</v>
      </c>
      <c r="AG619" s="129">
        <v>0</v>
      </c>
      <c r="AH619" s="487" t="s">
        <v>644</v>
      </c>
      <c r="AI619" s="488">
        <v>0.26</v>
      </c>
      <c r="AJ619" s="487" t="s">
        <v>245</v>
      </c>
      <c r="AK619" s="488">
        <v>0</v>
      </c>
    </row>
    <row r="620" spans="11:37" ht="16.5" x14ac:dyDescent="0.3">
      <c r="K620" s="130"/>
      <c r="T620" s="124" t="s">
        <v>382</v>
      </c>
      <c r="U620" s="127">
        <v>0.259999990463257</v>
      </c>
      <c r="V620" s="124" t="s">
        <v>371</v>
      </c>
      <c r="W620" s="127">
        <v>0</v>
      </c>
      <c r="X620" s="124" t="s">
        <v>331</v>
      </c>
      <c r="Y620" s="127">
        <v>0.36000001430511502</v>
      </c>
      <c r="Z620" s="124" t="s">
        <v>365</v>
      </c>
      <c r="AA620" s="127">
        <v>0.30000001192092901</v>
      </c>
      <c r="AB620" s="128" t="s">
        <v>336</v>
      </c>
      <c r="AC620" s="129">
        <v>0.25</v>
      </c>
      <c r="AD620" s="128" t="s">
        <v>634</v>
      </c>
      <c r="AE620" s="129">
        <v>0</v>
      </c>
      <c r="AF620" s="128" t="s">
        <v>654</v>
      </c>
      <c r="AG620" s="129">
        <v>0.27300000000000002</v>
      </c>
      <c r="AH620" s="487" t="s">
        <v>645</v>
      </c>
      <c r="AI620" s="488">
        <v>0.25800000000000001</v>
      </c>
      <c r="AJ620" s="487" t="s">
        <v>634</v>
      </c>
      <c r="AK620" s="488">
        <v>0.28299999999999997</v>
      </c>
    </row>
    <row r="621" spans="11:37" x14ac:dyDescent="0.25">
      <c r="T621" s="124" t="s">
        <v>383</v>
      </c>
      <c r="U621" s="127">
        <v>0</v>
      </c>
      <c r="V621" s="124" t="s">
        <v>374</v>
      </c>
      <c r="W621" s="127">
        <v>0</v>
      </c>
      <c r="X621" s="124" t="s">
        <v>384</v>
      </c>
      <c r="Y621" s="127">
        <v>9.00000035762787E-2</v>
      </c>
      <c r="Z621" s="124" t="s">
        <v>321</v>
      </c>
      <c r="AA621" s="127">
        <v>0</v>
      </c>
      <c r="AB621" s="128" t="s">
        <v>164</v>
      </c>
      <c r="AC621" s="129">
        <v>0</v>
      </c>
      <c r="AD621" s="128" t="s">
        <v>635</v>
      </c>
      <c r="AE621" s="129">
        <v>0.219</v>
      </c>
      <c r="AF621" s="128" t="s">
        <v>656</v>
      </c>
      <c r="AG621" s="129">
        <v>0.26200000000000001</v>
      </c>
      <c r="AH621" s="487" t="s">
        <v>915</v>
      </c>
      <c r="AI621" s="488">
        <v>0.252</v>
      </c>
      <c r="AJ621" s="487" t="s">
        <v>636</v>
      </c>
      <c r="AK621" s="488">
        <v>0.28299999999999997</v>
      </c>
    </row>
    <row r="622" spans="11:37" x14ac:dyDescent="0.25">
      <c r="T622" s="124" t="s">
        <v>300</v>
      </c>
      <c r="U622" s="127">
        <v>0</v>
      </c>
      <c r="V622" s="124" t="s">
        <v>385</v>
      </c>
      <c r="W622" s="127">
        <v>0.40000000596046498</v>
      </c>
      <c r="X622" s="124" t="s">
        <v>333</v>
      </c>
      <c r="Y622" s="127">
        <v>0</v>
      </c>
      <c r="Z622" s="124" t="s">
        <v>323</v>
      </c>
      <c r="AA622" s="127">
        <v>0.17000000178813901</v>
      </c>
      <c r="AB622" s="128" t="s">
        <v>167</v>
      </c>
      <c r="AC622" s="129">
        <v>0.2</v>
      </c>
      <c r="AD622" s="128" t="s">
        <v>636</v>
      </c>
      <c r="AE622" s="129">
        <v>8.9999999999999993E-3</v>
      </c>
      <c r="AF622" s="128" t="s">
        <v>657</v>
      </c>
      <c r="AG622" s="129">
        <v>0.27300000000000002</v>
      </c>
      <c r="AH622" s="487" t="s">
        <v>365</v>
      </c>
      <c r="AI622" s="488">
        <v>0.252</v>
      </c>
      <c r="AJ622" s="487" t="s">
        <v>637</v>
      </c>
      <c r="AK622" s="488">
        <v>0.248</v>
      </c>
    </row>
    <row r="623" spans="11:37" x14ac:dyDescent="0.25">
      <c r="T623" s="124" t="s">
        <v>386</v>
      </c>
      <c r="U623" s="127">
        <v>0</v>
      </c>
      <c r="V623" s="124" t="s">
        <v>377</v>
      </c>
      <c r="W623" s="127">
        <v>0</v>
      </c>
      <c r="X623" s="124" t="s">
        <v>335</v>
      </c>
      <c r="Y623" s="127">
        <v>0.34999999403953602</v>
      </c>
      <c r="Z623" s="124" t="s">
        <v>379</v>
      </c>
      <c r="AA623" s="127">
        <v>0.31000000238418601</v>
      </c>
      <c r="AB623" s="128" t="s">
        <v>387</v>
      </c>
      <c r="AC623" s="129">
        <v>0</v>
      </c>
      <c r="AD623" s="128" t="s">
        <v>637</v>
      </c>
      <c r="AE623" s="129">
        <v>0.05</v>
      </c>
      <c r="AF623" s="128" t="s">
        <v>436</v>
      </c>
      <c r="AG623" s="129">
        <v>0</v>
      </c>
      <c r="AH623" s="487" t="s">
        <v>646</v>
      </c>
      <c r="AI623" s="488">
        <v>1.2E-2</v>
      </c>
      <c r="AJ623" s="487" t="s">
        <v>638</v>
      </c>
      <c r="AK623" s="488">
        <v>0.26800000000000002</v>
      </c>
    </row>
    <row r="624" spans="11:37" x14ac:dyDescent="0.25">
      <c r="T624" s="124" t="s">
        <v>302</v>
      </c>
      <c r="U624" s="127">
        <v>0</v>
      </c>
      <c r="V624" s="124" t="s">
        <v>380</v>
      </c>
      <c r="W624" s="127">
        <v>5.9999998658895499E-2</v>
      </c>
      <c r="X624" s="124" t="s">
        <v>334</v>
      </c>
      <c r="Y624" s="127">
        <v>0</v>
      </c>
      <c r="Z624" s="124" t="s">
        <v>173</v>
      </c>
      <c r="AA624" s="127">
        <v>0.20999999344348899</v>
      </c>
      <c r="AB624" s="128" t="s">
        <v>388</v>
      </c>
      <c r="AC624" s="129">
        <v>0</v>
      </c>
      <c r="AD624" s="128" t="s">
        <v>638</v>
      </c>
      <c r="AE624" s="129">
        <v>0.23699999999999999</v>
      </c>
      <c r="AF624" s="128" t="s">
        <v>658</v>
      </c>
      <c r="AG624" s="129">
        <v>0.27300000000000002</v>
      </c>
      <c r="AH624" s="487" t="s">
        <v>647</v>
      </c>
      <c r="AI624" s="488">
        <v>0.25900000000000001</v>
      </c>
      <c r="AJ624" s="487" t="s">
        <v>1645</v>
      </c>
      <c r="AK624" s="488">
        <v>0.28299999999999997</v>
      </c>
    </row>
    <row r="625" spans="20:37" x14ac:dyDescent="0.25">
      <c r="T625" s="124" t="s">
        <v>389</v>
      </c>
      <c r="U625" s="127">
        <v>7.0000000298023196E-2</v>
      </c>
      <c r="V625" s="124" t="s">
        <v>381</v>
      </c>
      <c r="W625" s="127">
        <v>0</v>
      </c>
      <c r="X625" s="124" t="s">
        <v>176</v>
      </c>
      <c r="Y625" s="127">
        <v>0.25</v>
      </c>
      <c r="Z625" s="124" t="s">
        <v>390</v>
      </c>
      <c r="AA625" s="127">
        <v>0</v>
      </c>
      <c r="AB625" s="128" t="s">
        <v>354</v>
      </c>
      <c r="AC625" s="129">
        <v>0</v>
      </c>
      <c r="AD625" s="128" t="s">
        <v>639</v>
      </c>
      <c r="AE625" s="129">
        <v>0.11899999999999999</v>
      </c>
      <c r="AF625" s="128" t="s">
        <v>659</v>
      </c>
      <c r="AG625" s="129">
        <v>0</v>
      </c>
      <c r="AH625" s="487" t="s">
        <v>648</v>
      </c>
      <c r="AI625" s="488">
        <v>0</v>
      </c>
      <c r="AJ625" s="487" t="s">
        <v>413</v>
      </c>
      <c r="AK625" s="488">
        <v>0.28299999999999997</v>
      </c>
    </row>
    <row r="626" spans="20:37" x14ac:dyDescent="0.25">
      <c r="T626" s="124" t="s">
        <v>391</v>
      </c>
      <c r="U626" s="127">
        <v>0</v>
      </c>
      <c r="V626" s="124" t="s">
        <v>392</v>
      </c>
      <c r="W626" s="127">
        <v>0</v>
      </c>
      <c r="X626" s="124" t="s">
        <v>339</v>
      </c>
      <c r="Y626" s="127">
        <v>0</v>
      </c>
      <c r="Z626" s="124" t="s">
        <v>199</v>
      </c>
      <c r="AA626" s="127">
        <v>0</v>
      </c>
      <c r="AB626" s="128" t="s">
        <v>180</v>
      </c>
      <c r="AC626" s="129">
        <v>0.21</v>
      </c>
      <c r="AD626" s="128" t="s">
        <v>413</v>
      </c>
      <c r="AE626" s="129">
        <v>0</v>
      </c>
      <c r="AF626" s="128" t="s">
        <v>660</v>
      </c>
      <c r="AG626" s="129">
        <v>0.191</v>
      </c>
      <c r="AH626" s="487" t="s">
        <v>323</v>
      </c>
      <c r="AI626" s="488">
        <v>0.26</v>
      </c>
      <c r="AJ626" s="487" t="s">
        <v>1678</v>
      </c>
      <c r="AK626" s="488">
        <v>0.28100000000000003</v>
      </c>
    </row>
    <row r="627" spans="20:37" x14ac:dyDescent="0.25">
      <c r="T627" s="124" t="s">
        <v>305</v>
      </c>
      <c r="U627" s="127">
        <v>0.30000001192092901</v>
      </c>
      <c r="V627" s="124" t="s">
        <v>382</v>
      </c>
      <c r="W627" s="127">
        <v>0.38999998569488498</v>
      </c>
      <c r="X627" s="124" t="s">
        <v>179</v>
      </c>
      <c r="Y627" s="127">
        <v>0.40999999642372098</v>
      </c>
      <c r="Z627" s="124" t="s">
        <v>393</v>
      </c>
      <c r="AA627" s="127">
        <v>0.28000000119209301</v>
      </c>
      <c r="AB627" s="128" t="s">
        <v>394</v>
      </c>
      <c r="AC627" s="129">
        <v>0</v>
      </c>
      <c r="AD627" s="128" t="s">
        <v>640</v>
      </c>
      <c r="AE627" s="129">
        <v>0.25900000000000001</v>
      </c>
      <c r="AF627" s="128" t="s">
        <v>661</v>
      </c>
      <c r="AG627" s="129">
        <v>0</v>
      </c>
      <c r="AH627" s="487" t="s">
        <v>649</v>
      </c>
      <c r="AI627" s="488">
        <v>0.26</v>
      </c>
      <c r="AJ627" s="487" t="s">
        <v>1646</v>
      </c>
      <c r="AK627" s="488">
        <v>0</v>
      </c>
    </row>
    <row r="628" spans="20:37" x14ac:dyDescent="0.25">
      <c r="T628" s="124" t="s">
        <v>218</v>
      </c>
      <c r="U628" s="127">
        <v>0</v>
      </c>
      <c r="V628" s="124" t="s">
        <v>395</v>
      </c>
      <c r="W628" s="127">
        <v>0</v>
      </c>
      <c r="X628" s="124" t="s">
        <v>338</v>
      </c>
      <c r="Y628" s="127">
        <v>0</v>
      </c>
      <c r="Z628" s="124" t="s">
        <v>384</v>
      </c>
      <c r="AA628" s="127">
        <v>0</v>
      </c>
      <c r="AB628" s="128" t="s">
        <v>396</v>
      </c>
      <c r="AC628" s="129">
        <v>0.03</v>
      </c>
      <c r="AD628" s="128" t="s">
        <v>641</v>
      </c>
      <c r="AE628" s="129">
        <v>0</v>
      </c>
      <c r="AF628" s="128" t="s">
        <v>917</v>
      </c>
      <c r="AG628" s="129">
        <v>2.3E-2</v>
      </c>
      <c r="AH628" s="487" t="s">
        <v>173</v>
      </c>
      <c r="AI628" s="488">
        <v>0.25900000000000001</v>
      </c>
      <c r="AJ628" s="487" t="s">
        <v>640</v>
      </c>
      <c r="AK628" s="488">
        <v>0.105</v>
      </c>
    </row>
    <row r="629" spans="20:37" x14ac:dyDescent="0.25">
      <c r="T629" s="124" t="s">
        <v>310</v>
      </c>
      <c r="U629" s="127">
        <v>0</v>
      </c>
      <c r="V629" s="124" t="s">
        <v>300</v>
      </c>
      <c r="W629" s="127">
        <v>0</v>
      </c>
      <c r="X629" s="124" t="s">
        <v>188</v>
      </c>
      <c r="Y629" s="127">
        <v>0</v>
      </c>
      <c r="Z629" s="124" t="s">
        <v>397</v>
      </c>
      <c r="AA629" s="127">
        <v>0.31000000238418601</v>
      </c>
      <c r="AB629" s="128" t="s">
        <v>372</v>
      </c>
      <c r="AC629" s="129">
        <v>0</v>
      </c>
      <c r="AD629" s="128" t="s">
        <v>642</v>
      </c>
      <c r="AE629" s="129">
        <v>0</v>
      </c>
      <c r="AF629" s="128" t="s">
        <v>415</v>
      </c>
      <c r="AG629" s="129">
        <v>0.24099999999999999</v>
      </c>
      <c r="AH629" s="487" t="s">
        <v>1649</v>
      </c>
      <c r="AI629" s="488">
        <v>0.25</v>
      </c>
      <c r="AJ629" s="487" t="s">
        <v>1647</v>
      </c>
      <c r="AK629" s="488">
        <v>0</v>
      </c>
    </row>
    <row r="630" spans="20:37" x14ac:dyDescent="0.25">
      <c r="T630" s="124" t="s">
        <v>398</v>
      </c>
      <c r="U630" s="127">
        <v>0.31000000238418601</v>
      </c>
      <c r="V630" s="124" t="s">
        <v>399</v>
      </c>
      <c r="W630" s="127">
        <v>0</v>
      </c>
      <c r="X630" s="124" t="s">
        <v>400</v>
      </c>
      <c r="Y630" s="127">
        <v>0</v>
      </c>
      <c r="Z630" s="124" t="s">
        <v>333</v>
      </c>
      <c r="AA630" s="127">
        <v>0</v>
      </c>
      <c r="AB630" s="128" t="s">
        <v>401</v>
      </c>
      <c r="AC630" s="129">
        <v>0</v>
      </c>
      <c r="AD630" s="128" t="s">
        <v>643</v>
      </c>
      <c r="AE630" s="129">
        <v>0.25800000000000001</v>
      </c>
      <c r="AF630" s="128" t="s">
        <v>662</v>
      </c>
      <c r="AG630" s="129">
        <v>0.05</v>
      </c>
      <c r="AH630" s="487" t="s">
        <v>433</v>
      </c>
      <c r="AI630" s="488">
        <v>0.26</v>
      </c>
      <c r="AJ630" s="487" t="s">
        <v>642</v>
      </c>
      <c r="AK630" s="488">
        <v>0.20699999999999999</v>
      </c>
    </row>
    <row r="631" spans="20:37" x14ac:dyDescent="0.25">
      <c r="T631" s="124" t="s">
        <v>312</v>
      </c>
      <c r="U631" s="127">
        <v>0</v>
      </c>
      <c r="V631" s="124" t="s">
        <v>302</v>
      </c>
      <c r="W631" s="127">
        <v>0</v>
      </c>
      <c r="X631" s="124" t="s">
        <v>193</v>
      </c>
      <c r="Y631" s="127">
        <v>0</v>
      </c>
      <c r="Z631" s="124" t="s">
        <v>402</v>
      </c>
      <c r="AA631" s="127">
        <v>0</v>
      </c>
      <c r="AB631" s="128" t="s">
        <v>186</v>
      </c>
      <c r="AC631" s="129">
        <v>0.26</v>
      </c>
      <c r="AD631" s="128" t="s">
        <v>644</v>
      </c>
      <c r="AE631" s="129">
        <v>0.25800000000000001</v>
      </c>
      <c r="AF631" s="128" t="s">
        <v>219</v>
      </c>
      <c r="AG631" s="129">
        <v>0</v>
      </c>
      <c r="AH631" s="487" t="s">
        <v>652</v>
      </c>
      <c r="AI631" s="488">
        <v>0.26</v>
      </c>
      <c r="AJ631" s="487" t="s">
        <v>303</v>
      </c>
      <c r="AK631" s="488">
        <v>0.28299999999999997</v>
      </c>
    </row>
    <row r="632" spans="20:37" x14ac:dyDescent="0.25">
      <c r="T632" s="124" t="s">
        <v>317</v>
      </c>
      <c r="U632" s="127">
        <v>0</v>
      </c>
      <c r="V632" s="124" t="s">
        <v>305</v>
      </c>
      <c r="W632" s="127">
        <v>0.31999999284744302</v>
      </c>
      <c r="X632" s="124" t="s">
        <v>344</v>
      </c>
      <c r="Y632" s="127">
        <v>0</v>
      </c>
      <c r="Z632" s="124" t="s">
        <v>335</v>
      </c>
      <c r="AA632" s="127">
        <v>0.270000010728836</v>
      </c>
      <c r="AB632" s="128" t="s">
        <v>243</v>
      </c>
      <c r="AC632" s="129">
        <v>0</v>
      </c>
      <c r="AD632" s="128" t="s">
        <v>645</v>
      </c>
      <c r="AE632" s="129">
        <v>0.255</v>
      </c>
      <c r="AF632" s="128" t="s">
        <v>663</v>
      </c>
      <c r="AG632" s="129">
        <v>0</v>
      </c>
      <c r="AH632" s="487" t="s">
        <v>653</v>
      </c>
      <c r="AI632" s="488">
        <v>0.25900000000000001</v>
      </c>
      <c r="AJ632" s="487" t="s">
        <v>643</v>
      </c>
      <c r="AK632" s="488">
        <v>0.28299999999999997</v>
      </c>
    </row>
    <row r="633" spans="20:37" x14ac:dyDescent="0.25">
      <c r="T633" s="124" t="s">
        <v>270</v>
      </c>
      <c r="U633" s="127">
        <v>0</v>
      </c>
      <c r="V633" s="124" t="s">
        <v>218</v>
      </c>
      <c r="W633" s="127">
        <v>0</v>
      </c>
      <c r="X633" s="124" t="s">
        <v>275</v>
      </c>
      <c r="Y633" s="127">
        <v>0</v>
      </c>
      <c r="Z633" s="124" t="s">
        <v>334</v>
      </c>
      <c r="AA633" s="127">
        <v>0</v>
      </c>
      <c r="AB633" s="128" t="s">
        <v>245</v>
      </c>
      <c r="AC633" s="129">
        <v>0</v>
      </c>
      <c r="AD633" s="128" t="s">
        <v>365</v>
      </c>
      <c r="AE633" s="129">
        <v>0.22500000000000001</v>
      </c>
      <c r="AF633" s="128" t="s">
        <v>664</v>
      </c>
      <c r="AG633" s="129">
        <v>0</v>
      </c>
      <c r="AH633" s="487" t="s">
        <v>430</v>
      </c>
      <c r="AI633" s="488">
        <v>0.25800000000000001</v>
      </c>
      <c r="AJ633" s="487" t="s">
        <v>1648</v>
      </c>
      <c r="AK633" s="488">
        <v>0.27200000000000002</v>
      </c>
    </row>
    <row r="634" spans="20:37" x14ac:dyDescent="0.25">
      <c r="T634" s="124" t="s">
        <v>403</v>
      </c>
      <c r="U634" s="127">
        <v>0</v>
      </c>
      <c r="V634" s="124" t="s">
        <v>404</v>
      </c>
      <c r="W634" s="127">
        <v>0</v>
      </c>
      <c r="X634" s="124" t="s">
        <v>219</v>
      </c>
      <c r="Y634" s="127">
        <v>0</v>
      </c>
      <c r="Z634" s="124" t="s">
        <v>176</v>
      </c>
      <c r="AA634" s="127">
        <v>0.20999999344348899</v>
      </c>
      <c r="AB634" s="128" t="s">
        <v>405</v>
      </c>
      <c r="AC634" s="129">
        <v>0</v>
      </c>
      <c r="AD634" s="128" t="s">
        <v>646</v>
      </c>
      <c r="AE634" s="129">
        <v>0</v>
      </c>
      <c r="AF634" s="128" t="s">
        <v>448</v>
      </c>
      <c r="AG634" s="129">
        <v>0</v>
      </c>
      <c r="AH634" s="487" t="s">
        <v>916</v>
      </c>
      <c r="AI634" s="488">
        <v>0</v>
      </c>
      <c r="AJ634" s="487" t="s">
        <v>914</v>
      </c>
      <c r="AK634" s="488">
        <v>0.28299999999999997</v>
      </c>
    </row>
    <row r="635" spans="20:37" x14ac:dyDescent="0.25">
      <c r="T635" s="124" t="s">
        <v>406</v>
      </c>
      <c r="U635" s="127">
        <v>0</v>
      </c>
      <c r="V635" s="124" t="s">
        <v>310</v>
      </c>
      <c r="W635" s="127">
        <v>0</v>
      </c>
      <c r="X635" s="124" t="s">
        <v>407</v>
      </c>
      <c r="Y635" s="127">
        <v>0.40999999642372098</v>
      </c>
      <c r="Z635" s="124" t="s">
        <v>338</v>
      </c>
      <c r="AA635" s="127">
        <v>0</v>
      </c>
      <c r="AB635" s="128" t="s">
        <v>307</v>
      </c>
      <c r="AC635" s="129">
        <v>0.22</v>
      </c>
      <c r="AD635" s="128" t="s">
        <v>647</v>
      </c>
      <c r="AE635" s="129">
        <v>0</v>
      </c>
      <c r="AF635" s="128" t="s">
        <v>665</v>
      </c>
      <c r="AG635" s="129">
        <v>0.27300000000000002</v>
      </c>
      <c r="AH635" s="487" t="s">
        <v>654</v>
      </c>
      <c r="AI635" s="488">
        <v>0.25900000000000001</v>
      </c>
      <c r="AJ635" s="487" t="s">
        <v>644</v>
      </c>
      <c r="AK635" s="488">
        <v>0.26</v>
      </c>
    </row>
    <row r="636" spans="20:37" x14ac:dyDescent="0.25">
      <c r="T636" s="124" t="s">
        <v>274</v>
      </c>
      <c r="U636" s="127">
        <v>0</v>
      </c>
      <c r="V636" s="124" t="s">
        <v>408</v>
      </c>
      <c r="W636" s="127">
        <v>0.38999998569488498</v>
      </c>
      <c r="X636" s="124" t="s">
        <v>409</v>
      </c>
      <c r="Y636" s="127">
        <v>0</v>
      </c>
      <c r="Z636" s="124" t="s">
        <v>188</v>
      </c>
      <c r="AA636" s="127">
        <v>0</v>
      </c>
      <c r="AB636" s="128" t="s">
        <v>353</v>
      </c>
      <c r="AC636" s="129">
        <v>0</v>
      </c>
      <c r="AD636" s="128" t="s">
        <v>648</v>
      </c>
      <c r="AE636" s="129">
        <v>0</v>
      </c>
      <c r="AF636" s="128" t="s">
        <v>348</v>
      </c>
      <c r="AG636" s="129">
        <v>0.27300000000000002</v>
      </c>
      <c r="AH636" s="487" t="s">
        <v>656</v>
      </c>
      <c r="AI636" s="488">
        <v>0.249</v>
      </c>
      <c r="AJ636" s="487" t="s">
        <v>645</v>
      </c>
      <c r="AK636" s="488">
        <v>0.26900000000000002</v>
      </c>
    </row>
    <row r="637" spans="20:37" x14ac:dyDescent="0.25">
      <c r="T637" s="124" t="s">
        <v>410</v>
      </c>
      <c r="U637" s="127">
        <v>0.28000000119209301</v>
      </c>
      <c r="V637" s="124" t="s">
        <v>312</v>
      </c>
      <c r="W637" s="127">
        <v>0</v>
      </c>
      <c r="X637" s="124" t="s">
        <v>411</v>
      </c>
      <c r="Y637" s="127">
        <v>0</v>
      </c>
      <c r="Z637" s="124" t="s">
        <v>400</v>
      </c>
      <c r="AA637" s="127">
        <v>0</v>
      </c>
      <c r="AB637" s="128" t="s">
        <v>350</v>
      </c>
      <c r="AC637" s="129">
        <v>0.25</v>
      </c>
      <c r="AD637" s="128" t="s">
        <v>323</v>
      </c>
      <c r="AE637" s="129">
        <v>0.25900000000000001</v>
      </c>
      <c r="AF637" s="128" t="s">
        <v>667</v>
      </c>
      <c r="AG637" s="129">
        <v>0</v>
      </c>
      <c r="AH637" s="487" t="s">
        <v>657</v>
      </c>
      <c r="AI637" s="488">
        <v>0.25900000000000001</v>
      </c>
      <c r="AJ637" s="487" t="s">
        <v>915</v>
      </c>
      <c r="AK637" s="488">
        <v>0</v>
      </c>
    </row>
    <row r="638" spans="20:37" x14ac:dyDescent="0.25">
      <c r="T638" s="124" t="s">
        <v>412</v>
      </c>
      <c r="U638" s="127">
        <v>0.259999990463257</v>
      </c>
      <c r="V638" s="124" t="s">
        <v>317</v>
      </c>
      <c r="W638" s="127">
        <v>0</v>
      </c>
      <c r="X638" s="124" t="s">
        <v>230</v>
      </c>
      <c r="Y638" s="127">
        <v>0</v>
      </c>
      <c r="Z638" s="124" t="s">
        <v>193</v>
      </c>
      <c r="AA638" s="127">
        <v>0</v>
      </c>
      <c r="AB638" s="128" t="s">
        <v>413</v>
      </c>
      <c r="AC638" s="129">
        <v>0</v>
      </c>
      <c r="AD638" s="128" t="s">
        <v>422</v>
      </c>
      <c r="AE638" s="129">
        <v>0</v>
      </c>
      <c r="AF638" s="128" t="s">
        <v>669</v>
      </c>
      <c r="AG638" s="129">
        <v>0</v>
      </c>
      <c r="AH638" s="487" t="s">
        <v>436</v>
      </c>
      <c r="AI638" s="488">
        <v>4.0000000000000001E-3</v>
      </c>
      <c r="AJ638" s="487" t="s">
        <v>365</v>
      </c>
      <c r="AK638" s="488">
        <v>0.28299999999999997</v>
      </c>
    </row>
    <row r="639" spans="20:37" x14ac:dyDescent="0.25">
      <c r="T639" s="124" t="s">
        <v>325</v>
      </c>
      <c r="U639" s="127">
        <v>0</v>
      </c>
      <c r="V639" s="124" t="s">
        <v>270</v>
      </c>
      <c r="W639" s="127">
        <v>0</v>
      </c>
      <c r="X639" s="124" t="s">
        <v>202</v>
      </c>
      <c r="Y639" s="127">
        <v>0</v>
      </c>
      <c r="Z639" s="124" t="s">
        <v>344</v>
      </c>
      <c r="AA639" s="127">
        <v>0</v>
      </c>
      <c r="AB639" s="128" t="s">
        <v>249</v>
      </c>
      <c r="AC639" s="129">
        <v>0.23</v>
      </c>
      <c r="AD639" s="128" t="s">
        <v>649</v>
      </c>
      <c r="AE639" s="129">
        <v>0.251</v>
      </c>
      <c r="AF639" s="128" t="s">
        <v>248</v>
      </c>
      <c r="AG639" s="129">
        <v>0.27</v>
      </c>
      <c r="AH639" s="487" t="s">
        <v>658</v>
      </c>
      <c r="AI639" s="488">
        <v>0.25800000000000001</v>
      </c>
      <c r="AJ639" s="487" t="s">
        <v>646</v>
      </c>
      <c r="AK639" s="488">
        <v>0</v>
      </c>
    </row>
    <row r="640" spans="20:37" x14ac:dyDescent="0.25">
      <c r="T640" s="124" t="s">
        <v>414</v>
      </c>
      <c r="U640" s="127">
        <v>0</v>
      </c>
      <c r="V640" s="124" t="s">
        <v>403</v>
      </c>
      <c r="W640" s="127">
        <v>0</v>
      </c>
      <c r="X640" s="124" t="s">
        <v>248</v>
      </c>
      <c r="Y640" s="127">
        <v>0.270000010728836</v>
      </c>
      <c r="Z640" s="124" t="s">
        <v>415</v>
      </c>
      <c r="AA640" s="127">
        <v>0.21999999880790699</v>
      </c>
      <c r="AB640" s="128" t="s">
        <v>313</v>
      </c>
      <c r="AC640" s="129">
        <v>0.2</v>
      </c>
      <c r="AD640" s="128" t="s">
        <v>173</v>
      </c>
      <c r="AE640" s="129">
        <v>0.215</v>
      </c>
      <c r="AF640" s="128" t="s">
        <v>918</v>
      </c>
      <c r="AG640" s="129">
        <v>0.27300000000000002</v>
      </c>
      <c r="AH640" s="487" t="s">
        <v>659</v>
      </c>
      <c r="AI640" s="488">
        <v>0</v>
      </c>
      <c r="AJ640" s="487" t="s">
        <v>647</v>
      </c>
      <c r="AK640" s="488">
        <v>0.28299999999999997</v>
      </c>
    </row>
    <row r="641" spans="20:37" x14ac:dyDescent="0.25">
      <c r="T641" s="124" t="s">
        <v>237</v>
      </c>
      <c r="U641" s="127">
        <v>0</v>
      </c>
      <c r="V641" s="124" t="s">
        <v>274</v>
      </c>
      <c r="W641" s="127">
        <v>0</v>
      </c>
      <c r="X641" s="124" t="s">
        <v>416</v>
      </c>
      <c r="Y641" s="127">
        <v>0</v>
      </c>
      <c r="Z641" s="124" t="s">
        <v>275</v>
      </c>
      <c r="AA641" s="127">
        <v>0</v>
      </c>
      <c r="AB641" s="128" t="s">
        <v>365</v>
      </c>
      <c r="AC641" s="129">
        <v>0.24</v>
      </c>
      <c r="AD641" s="128" t="s">
        <v>650</v>
      </c>
      <c r="AE641" s="129">
        <v>0</v>
      </c>
      <c r="AF641" s="128" t="s">
        <v>417</v>
      </c>
      <c r="AG641" s="129">
        <v>0</v>
      </c>
      <c r="AH641" s="487" t="s">
        <v>660</v>
      </c>
      <c r="AI641" s="488">
        <v>0</v>
      </c>
      <c r="AJ641" s="487" t="s">
        <v>648</v>
      </c>
      <c r="AK641" s="488">
        <v>0</v>
      </c>
    </row>
    <row r="642" spans="20:37" x14ac:dyDescent="0.25">
      <c r="T642" s="131" t="s">
        <v>229</v>
      </c>
      <c r="U642" s="127">
        <v>0.36</v>
      </c>
      <c r="V642" s="124" t="s">
        <v>410</v>
      </c>
      <c r="W642" s="127">
        <v>0.37000000476837203</v>
      </c>
      <c r="X642" s="124" t="s">
        <v>417</v>
      </c>
      <c r="Y642" s="127">
        <v>0</v>
      </c>
      <c r="Z642" s="124" t="s">
        <v>219</v>
      </c>
      <c r="AA642" s="127">
        <v>0</v>
      </c>
      <c r="AB642" s="128" t="s">
        <v>418</v>
      </c>
      <c r="AC642" s="129">
        <v>0.2</v>
      </c>
      <c r="AD642" s="128" t="s">
        <v>651</v>
      </c>
      <c r="AE642" s="129">
        <v>0</v>
      </c>
      <c r="AF642" s="128" t="s">
        <v>672</v>
      </c>
      <c r="AG642" s="129">
        <v>0.246</v>
      </c>
      <c r="AH642" s="487" t="s">
        <v>661</v>
      </c>
      <c r="AI642" s="488">
        <v>0</v>
      </c>
      <c r="AJ642" s="487" t="s">
        <v>323</v>
      </c>
      <c r="AK642" s="488">
        <v>0.28299999999999997</v>
      </c>
    </row>
    <row r="643" spans="20:37" x14ac:dyDescent="0.25">
      <c r="T643" s="131" t="s">
        <v>236</v>
      </c>
      <c r="U643" s="127">
        <v>0.36</v>
      </c>
      <c r="V643" s="124" t="s">
        <v>419</v>
      </c>
      <c r="W643" s="127">
        <v>0.31999999284744302</v>
      </c>
      <c r="X643" s="124" t="s">
        <v>420</v>
      </c>
      <c r="Y643" s="127">
        <v>0.40999999642372098</v>
      </c>
      <c r="Z643" s="124" t="s">
        <v>407</v>
      </c>
      <c r="AA643" s="127">
        <v>0.31000000238418601</v>
      </c>
      <c r="AB643" s="128" t="s">
        <v>319</v>
      </c>
      <c r="AC643" s="129">
        <v>0</v>
      </c>
      <c r="AD643" s="128" t="s">
        <v>433</v>
      </c>
      <c r="AE643" s="129">
        <v>0.24099999999999999</v>
      </c>
      <c r="AF643" s="128" t="s">
        <v>673</v>
      </c>
      <c r="AG643" s="129">
        <v>0.27</v>
      </c>
      <c r="AH643" s="487" t="s">
        <v>440</v>
      </c>
      <c r="AI643" s="488">
        <v>0.26</v>
      </c>
      <c r="AJ643" s="487" t="s">
        <v>1679</v>
      </c>
      <c r="AK643" s="488">
        <v>0.28299999999999997</v>
      </c>
    </row>
    <row r="644" spans="20:37" x14ac:dyDescent="0.25">
      <c r="V644" s="124" t="s">
        <v>325</v>
      </c>
      <c r="W644" s="127">
        <v>0</v>
      </c>
      <c r="X644" s="124" t="s">
        <v>356</v>
      </c>
      <c r="Y644" s="127">
        <v>0.31000000238418601</v>
      </c>
      <c r="Z644" s="124" t="s">
        <v>409</v>
      </c>
      <c r="AA644" s="127">
        <v>0</v>
      </c>
      <c r="AB644" s="128" t="s">
        <v>321</v>
      </c>
      <c r="AC644" s="129">
        <v>0</v>
      </c>
      <c r="AD644" s="128" t="s">
        <v>652</v>
      </c>
      <c r="AE644" s="129">
        <v>0.25900000000000001</v>
      </c>
      <c r="AF644" s="128" t="s">
        <v>919</v>
      </c>
      <c r="AG644" s="129">
        <v>0.26600000000000001</v>
      </c>
      <c r="AH644" s="487" t="s">
        <v>917</v>
      </c>
      <c r="AI644" s="488">
        <v>0.254</v>
      </c>
      <c r="AJ644" s="487" t="s">
        <v>649</v>
      </c>
      <c r="AK644" s="488">
        <v>0.28000000000000003</v>
      </c>
    </row>
    <row r="645" spans="20:37" x14ac:dyDescent="0.25">
      <c r="V645" s="124" t="s">
        <v>414</v>
      </c>
      <c r="W645" s="127">
        <v>0.18000000715255701</v>
      </c>
      <c r="X645" s="124" t="s">
        <v>285</v>
      </c>
      <c r="Y645" s="127">
        <v>0.31000000238418601</v>
      </c>
      <c r="Z645" s="124" t="s">
        <v>411</v>
      </c>
      <c r="AA645" s="127">
        <v>0</v>
      </c>
      <c r="AB645" s="128" t="s">
        <v>323</v>
      </c>
      <c r="AC645" s="129">
        <v>0.18</v>
      </c>
      <c r="AD645" s="128" t="s">
        <v>653</v>
      </c>
      <c r="AE645" s="129">
        <v>0</v>
      </c>
      <c r="AF645" s="128" t="s">
        <v>674</v>
      </c>
      <c r="AG645" s="129">
        <v>0.27300000000000002</v>
      </c>
      <c r="AH645" s="487" t="s">
        <v>415</v>
      </c>
      <c r="AI645" s="488">
        <v>0.254</v>
      </c>
      <c r="AJ645" s="487" t="s">
        <v>173</v>
      </c>
      <c r="AK645" s="488">
        <v>0.27500000000000002</v>
      </c>
    </row>
    <row r="646" spans="20:37" x14ac:dyDescent="0.25">
      <c r="V646" s="131" t="s">
        <v>229</v>
      </c>
      <c r="W646" s="127">
        <v>0.43</v>
      </c>
      <c r="X646" s="124" t="s">
        <v>421</v>
      </c>
      <c r="Y646" s="127">
        <v>0.40999999642372098</v>
      </c>
      <c r="Z646" s="124" t="s">
        <v>230</v>
      </c>
      <c r="AA646" s="127">
        <v>0</v>
      </c>
      <c r="AB646" s="128" t="s">
        <v>422</v>
      </c>
      <c r="AC646" s="129">
        <v>0</v>
      </c>
      <c r="AD646" s="128" t="s">
        <v>430</v>
      </c>
      <c r="AE646" s="129">
        <v>0</v>
      </c>
      <c r="AF646" s="128" t="s">
        <v>435</v>
      </c>
      <c r="AG646" s="129">
        <v>0.251</v>
      </c>
      <c r="AH646" s="487" t="s">
        <v>662</v>
      </c>
      <c r="AI646" s="488">
        <v>0.20799999999999999</v>
      </c>
      <c r="AJ646" s="487" t="s">
        <v>1649</v>
      </c>
      <c r="AK646" s="488">
        <v>0.28000000000000003</v>
      </c>
    </row>
    <row r="647" spans="20:37" x14ac:dyDescent="0.25">
      <c r="V647" s="131" t="s">
        <v>236</v>
      </c>
      <c r="W647" s="127">
        <v>0.43</v>
      </c>
      <c r="X647" s="124" t="s">
        <v>286</v>
      </c>
      <c r="Y647" s="127">
        <v>0</v>
      </c>
      <c r="Z647" s="124" t="s">
        <v>202</v>
      </c>
      <c r="AA647" s="127">
        <v>0</v>
      </c>
      <c r="AB647" s="128" t="s">
        <v>379</v>
      </c>
      <c r="AC647" s="129">
        <v>0.25</v>
      </c>
      <c r="AD647" s="128" t="s">
        <v>654</v>
      </c>
      <c r="AE647" s="129">
        <v>0.25600000000000001</v>
      </c>
      <c r="AF647" s="128" t="s">
        <v>675</v>
      </c>
      <c r="AG647" s="129">
        <v>0.26900000000000002</v>
      </c>
      <c r="AH647" s="487" t="s">
        <v>219</v>
      </c>
      <c r="AI647" s="488">
        <v>0</v>
      </c>
      <c r="AJ647" s="487" t="s">
        <v>433</v>
      </c>
      <c r="AK647" s="488">
        <v>0.27900000000000003</v>
      </c>
    </row>
    <row r="648" spans="20:37" x14ac:dyDescent="0.25">
      <c r="X648" s="124" t="s">
        <v>423</v>
      </c>
      <c r="Y648" s="127">
        <v>0.40999999642372098</v>
      </c>
      <c r="Z648" s="124" t="s">
        <v>424</v>
      </c>
      <c r="AA648" s="127">
        <v>0</v>
      </c>
      <c r="AB648" s="128" t="s">
        <v>173</v>
      </c>
      <c r="AC648" s="129">
        <v>0.16</v>
      </c>
      <c r="AD648" s="128" t="s">
        <v>655</v>
      </c>
      <c r="AE648" s="129">
        <v>0</v>
      </c>
      <c r="AF648" s="128" t="s">
        <v>676</v>
      </c>
      <c r="AG648" s="129">
        <v>0.26700000000000002</v>
      </c>
      <c r="AH648" s="487" t="s">
        <v>664</v>
      </c>
      <c r="AI648" s="488">
        <v>0</v>
      </c>
      <c r="AJ648" s="487" t="s">
        <v>652</v>
      </c>
      <c r="AK648" s="488">
        <v>0.28299999999999997</v>
      </c>
    </row>
    <row r="649" spans="20:37" x14ac:dyDescent="0.25">
      <c r="X649" s="124" t="s">
        <v>355</v>
      </c>
      <c r="Y649" s="127">
        <v>0.40999999642372098</v>
      </c>
      <c r="Z649" s="124" t="s">
        <v>248</v>
      </c>
      <c r="AA649" s="127">
        <v>0.20000000298023199</v>
      </c>
      <c r="AB649" s="128" t="s">
        <v>425</v>
      </c>
      <c r="AC649" s="129">
        <v>0</v>
      </c>
      <c r="AD649" s="128" t="s">
        <v>656</v>
      </c>
      <c r="AE649" s="129">
        <v>0.254</v>
      </c>
      <c r="AF649" s="128" t="s">
        <v>437</v>
      </c>
      <c r="AG649" s="129">
        <v>0</v>
      </c>
      <c r="AH649" s="487" t="s">
        <v>448</v>
      </c>
      <c r="AI649" s="488">
        <v>0</v>
      </c>
      <c r="AJ649" s="487" t="s">
        <v>430</v>
      </c>
      <c r="AK649" s="488">
        <v>0.28299999999999997</v>
      </c>
    </row>
    <row r="650" spans="20:37" x14ac:dyDescent="0.25">
      <c r="X650" s="124" t="s">
        <v>367</v>
      </c>
      <c r="Y650" s="127">
        <v>9.9999997764825804E-3</v>
      </c>
      <c r="Z650" s="124" t="s">
        <v>416</v>
      </c>
      <c r="AA650" s="127">
        <v>0</v>
      </c>
      <c r="AB650" s="128" t="s">
        <v>426</v>
      </c>
      <c r="AC650" s="129">
        <v>0</v>
      </c>
      <c r="AD650" s="128" t="s">
        <v>657</v>
      </c>
      <c r="AE650" s="129">
        <v>0.25900000000000001</v>
      </c>
      <c r="AF650" s="128" t="s">
        <v>438</v>
      </c>
      <c r="AG650" s="129">
        <v>0</v>
      </c>
      <c r="AH650" s="487" t="s">
        <v>665</v>
      </c>
      <c r="AI650" s="488">
        <v>0.222</v>
      </c>
      <c r="AJ650" s="487" t="s">
        <v>1680</v>
      </c>
      <c r="AK650" s="488">
        <v>0</v>
      </c>
    </row>
    <row r="651" spans="20:37" x14ac:dyDescent="0.25">
      <c r="X651" s="124" t="s">
        <v>427</v>
      </c>
      <c r="Y651" s="127">
        <v>0</v>
      </c>
      <c r="Z651" s="124" t="s">
        <v>417</v>
      </c>
      <c r="AA651" s="127">
        <v>0</v>
      </c>
      <c r="AB651" s="128" t="s">
        <v>199</v>
      </c>
      <c r="AC651" s="129">
        <v>0</v>
      </c>
      <c r="AD651" s="128" t="s">
        <v>658</v>
      </c>
      <c r="AE651" s="129">
        <v>0</v>
      </c>
      <c r="AF651" s="128" t="s">
        <v>678</v>
      </c>
      <c r="AG651" s="129">
        <v>0</v>
      </c>
      <c r="AH651" s="487" t="s">
        <v>348</v>
      </c>
      <c r="AI651" s="488">
        <v>0.26</v>
      </c>
      <c r="AJ651" s="487" t="s">
        <v>916</v>
      </c>
      <c r="AK651" s="488">
        <v>0</v>
      </c>
    </row>
    <row r="652" spans="20:37" x14ac:dyDescent="0.25">
      <c r="X652" s="124" t="s">
        <v>428</v>
      </c>
      <c r="Y652" s="127">
        <v>0</v>
      </c>
      <c r="Z652" s="124" t="s">
        <v>420</v>
      </c>
      <c r="AA652" s="127">
        <v>0.31000000238418601</v>
      </c>
      <c r="AB652" s="128" t="s">
        <v>429</v>
      </c>
      <c r="AC652" s="129">
        <v>0.24</v>
      </c>
      <c r="AD652" s="128" t="s">
        <v>659</v>
      </c>
      <c r="AE652" s="129">
        <v>0</v>
      </c>
      <c r="AF652" s="128" t="s">
        <v>473</v>
      </c>
      <c r="AG652" s="129">
        <v>0.223</v>
      </c>
      <c r="AH652" s="487" t="s">
        <v>667</v>
      </c>
      <c r="AI652" s="488">
        <v>0</v>
      </c>
      <c r="AJ652" s="487" t="s">
        <v>1681</v>
      </c>
      <c r="AK652" s="488">
        <v>0</v>
      </c>
    </row>
    <row r="653" spans="20:37" x14ac:dyDescent="0.25">
      <c r="X653" s="124" t="s">
        <v>360</v>
      </c>
      <c r="Y653" s="127">
        <v>0.34000000357627902</v>
      </c>
      <c r="Z653" s="124" t="s">
        <v>356</v>
      </c>
      <c r="AA653" s="127">
        <v>0</v>
      </c>
      <c r="AB653" s="128" t="s">
        <v>384</v>
      </c>
      <c r="AC653" s="129">
        <v>0</v>
      </c>
      <c r="AD653" s="128" t="s">
        <v>660</v>
      </c>
      <c r="AE653" s="129">
        <v>0</v>
      </c>
      <c r="AF653" s="128" t="s">
        <v>475</v>
      </c>
      <c r="AG653" s="129">
        <v>0</v>
      </c>
      <c r="AH653" s="487" t="s">
        <v>669</v>
      </c>
      <c r="AI653" s="488">
        <v>0</v>
      </c>
      <c r="AJ653" s="487" t="s">
        <v>654</v>
      </c>
      <c r="AK653" s="488">
        <v>0.28199999999999997</v>
      </c>
    </row>
    <row r="654" spans="20:37" x14ac:dyDescent="0.25">
      <c r="X654" s="124" t="s">
        <v>375</v>
      </c>
      <c r="Y654" s="127">
        <v>0</v>
      </c>
      <c r="Z654" s="124" t="s">
        <v>285</v>
      </c>
      <c r="AA654" s="127">
        <v>0.129999995231628</v>
      </c>
      <c r="AB654" s="128" t="s">
        <v>430</v>
      </c>
      <c r="AC654" s="129">
        <v>0.31</v>
      </c>
      <c r="AD654" s="128" t="s">
        <v>661</v>
      </c>
      <c r="AE654" s="129">
        <v>0</v>
      </c>
      <c r="AF654" s="128" t="s">
        <v>477</v>
      </c>
      <c r="AG654" s="129">
        <v>0</v>
      </c>
      <c r="AH654" s="487" t="s">
        <v>248</v>
      </c>
      <c r="AI654" s="488">
        <v>0.24099999999999999</v>
      </c>
      <c r="AJ654" s="487" t="s">
        <v>1682</v>
      </c>
      <c r="AK654" s="488">
        <v>1.0999999999999999E-2</v>
      </c>
    </row>
    <row r="655" spans="20:37" x14ac:dyDescent="0.25">
      <c r="X655" s="124" t="s">
        <v>431</v>
      </c>
      <c r="Y655" s="127">
        <v>0</v>
      </c>
      <c r="Z655" s="124" t="s">
        <v>421</v>
      </c>
      <c r="AA655" s="127">
        <v>0.28999999165535001</v>
      </c>
      <c r="AB655" s="128" t="s">
        <v>333</v>
      </c>
      <c r="AC655" s="129">
        <v>0</v>
      </c>
      <c r="AD655" s="128" t="s">
        <v>440</v>
      </c>
      <c r="AE655" s="129">
        <v>7.6999999999999999E-2</v>
      </c>
      <c r="AF655" s="128" t="s">
        <v>478</v>
      </c>
      <c r="AG655" s="129">
        <v>0</v>
      </c>
      <c r="AH655" s="487" t="s">
        <v>417</v>
      </c>
      <c r="AI655" s="488">
        <v>0</v>
      </c>
      <c r="AJ655" s="487" t="s">
        <v>656</v>
      </c>
      <c r="AK655" s="488">
        <v>0.26500000000000001</v>
      </c>
    </row>
    <row r="656" spans="20:37" x14ac:dyDescent="0.25">
      <c r="X656" s="124" t="s">
        <v>432</v>
      </c>
      <c r="Y656" s="127">
        <v>2.9999999329447701E-2</v>
      </c>
      <c r="Z656" s="124" t="s">
        <v>286</v>
      </c>
      <c r="AA656" s="127">
        <v>0</v>
      </c>
      <c r="AB656" s="128" t="s">
        <v>433</v>
      </c>
      <c r="AC656" s="129">
        <v>0.21</v>
      </c>
      <c r="AD656" s="128" t="s">
        <v>415</v>
      </c>
      <c r="AE656" s="129">
        <v>0.25900000000000001</v>
      </c>
      <c r="AF656" s="128" t="s">
        <v>683</v>
      </c>
      <c r="AG656" s="129">
        <v>0</v>
      </c>
      <c r="AH656" s="487" t="s">
        <v>671</v>
      </c>
      <c r="AI656" s="488">
        <v>0.252</v>
      </c>
      <c r="AJ656" s="487" t="s">
        <v>657</v>
      </c>
      <c r="AK656" s="488">
        <v>0.28299999999999997</v>
      </c>
    </row>
    <row r="657" spans="24:37" x14ac:dyDescent="0.25">
      <c r="X657" s="124" t="s">
        <v>378</v>
      </c>
      <c r="Y657" s="127">
        <v>0.31000000238418601</v>
      </c>
      <c r="Z657" s="124" t="s">
        <v>434</v>
      </c>
      <c r="AA657" s="127">
        <v>0</v>
      </c>
      <c r="AB657" s="128" t="s">
        <v>402</v>
      </c>
      <c r="AC657" s="129">
        <v>0</v>
      </c>
      <c r="AD657" s="128" t="s">
        <v>662</v>
      </c>
      <c r="AE657" s="129">
        <v>0</v>
      </c>
      <c r="AF657" s="128" t="s">
        <v>920</v>
      </c>
      <c r="AG657" s="129">
        <v>0.27300000000000002</v>
      </c>
      <c r="AH657" s="487" t="s">
        <v>1650</v>
      </c>
      <c r="AI657" s="488">
        <v>0</v>
      </c>
      <c r="AJ657" s="487" t="s">
        <v>436</v>
      </c>
      <c r="AK657" s="488">
        <v>0</v>
      </c>
    </row>
    <row r="658" spans="24:37" x14ac:dyDescent="0.25">
      <c r="X658" s="124" t="s">
        <v>211</v>
      </c>
      <c r="Y658" s="127">
        <v>0</v>
      </c>
      <c r="Z658" s="124" t="s">
        <v>355</v>
      </c>
      <c r="AA658" s="127">
        <v>0.31000000238418601</v>
      </c>
      <c r="AB658" s="128" t="s">
        <v>335</v>
      </c>
      <c r="AC658" s="129">
        <v>0.24</v>
      </c>
      <c r="AD658" s="128" t="s">
        <v>219</v>
      </c>
      <c r="AE658" s="129">
        <v>0</v>
      </c>
      <c r="AF658" s="128" t="s">
        <v>685</v>
      </c>
      <c r="AG658" s="129">
        <v>0.26</v>
      </c>
      <c r="AH658" s="487" t="s">
        <v>672</v>
      </c>
      <c r="AI658" s="488">
        <v>0.23300000000000001</v>
      </c>
      <c r="AJ658" s="487" t="s">
        <v>658</v>
      </c>
      <c r="AK658" s="488">
        <v>0.27800000000000002</v>
      </c>
    </row>
    <row r="659" spans="24:37" x14ac:dyDescent="0.25">
      <c r="X659" s="124" t="s">
        <v>368</v>
      </c>
      <c r="Y659" s="127">
        <v>0.37000000476837203</v>
      </c>
      <c r="Z659" s="124" t="s">
        <v>423</v>
      </c>
      <c r="AA659" s="127">
        <v>0.30000001192092901</v>
      </c>
      <c r="AB659" s="128" t="s">
        <v>334</v>
      </c>
      <c r="AC659" s="129">
        <v>0</v>
      </c>
      <c r="AD659" s="128" t="s">
        <v>663</v>
      </c>
      <c r="AE659" s="129">
        <v>0</v>
      </c>
      <c r="AF659" s="128" t="s">
        <v>686</v>
      </c>
      <c r="AG659" s="129">
        <v>0.26600000000000001</v>
      </c>
      <c r="AH659" s="487" t="s">
        <v>673</v>
      </c>
      <c r="AI659" s="488">
        <v>0.25700000000000001</v>
      </c>
      <c r="AJ659" s="487" t="s">
        <v>659</v>
      </c>
      <c r="AK659" s="488">
        <v>0</v>
      </c>
    </row>
    <row r="660" spans="24:37" x14ac:dyDescent="0.25">
      <c r="X660" s="124" t="s">
        <v>371</v>
      </c>
      <c r="Y660" s="127">
        <v>0</v>
      </c>
      <c r="Z660" s="124" t="s">
        <v>435</v>
      </c>
      <c r="AA660" s="127">
        <v>0</v>
      </c>
      <c r="AB660" s="128" t="s">
        <v>176</v>
      </c>
      <c r="AC660" s="129">
        <v>0.14000000000000001</v>
      </c>
      <c r="AD660" s="128" t="s">
        <v>664</v>
      </c>
      <c r="AE660" s="129">
        <v>0</v>
      </c>
      <c r="AF660" s="128" t="s">
        <v>921</v>
      </c>
      <c r="AG660" s="129">
        <v>0</v>
      </c>
      <c r="AH660" s="487" t="s">
        <v>919</v>
      </c>
      <c r="AI660" s="488">
        <v>0.23400000000000001</v>
      </c>
      <c r="AJ660" s="487" t="s">
        <v>660</v>
      </c>
      <c r="AK660" s="488">
        <v>0</v>
      </c>
    </row>
    <row r="661" spans="24:37" x14ac:dyDescent="0.25">
      <c r="X661" s="124" t="s">
        <v>374</v>
      </c>
      <c r="Y661" s="127">
        <v>0</v>
      </c>
      <c r="Z661" s="124" t="s">
        <v>367</v>
      </c>
      <c r="AA661" s="127">
        <v>0.109999999403954</v>
      </c>
      <c r="AB661" s="128" t="s">
        <v>436</v>
      </c>
      <c r="AC661" s="129">
        <v>0</v>
      </c>
      <c r="AD661" s="128" t="s">
        <v>448</v>
      </c>
      <c r="AE661" s="129">
        <v>0</v>
      </c>
      <c r="AF661" s="128" t="s">
        <v>445</v>
      </c>
      <c r="AG661" s="129">
        <v>0.27100000000000002</v>
      </c>
      <c r="AH661" s="487" t="s">
        <v>1651</v>
      </c>
      <c r="AI661" s="488">
        <v>0.26</v>
      </c>
      <c r="AJ661" s="487" t="s">
        <v>661</v>
      </c>
      <c r="AK661" s="488">
        <v>0</v>
      </c>
    </row>
    <row r="662" spans="24:37" x14ac:dyDescent="0.25">
      <c r="X662" s="124" t="s">
        <v>377</v>
      </c>
      <c r="Y662" s="127">
        <v>0</v>
      </c>
      <c r="Z662" s="124" t="s">
        <v>437</v>
      </c>
      <c r="AA662" s="127">
        <v>0</v>
      </c>
      <c r="AB662" s="128" t="s">
        <v>338</v>
      </c>
      <c r="AC662" s="129">
        <v>0</v>
      </c>
      <c r="AD662" s="128" t="s">
        <v>409</v>
      </c>
      <c r="AE662" s="129">
        <v>4.2999999999999997E-2</v>
      </c>
      <c r="AF662" s="128" t="s">
        <v>687</v>
      </c>
      <c r="AG662" s="129">
        <v>0</v>
      </c>
      <c r="AH662" s="487" t="s">
        <v>674</v>
      </c>
      <c r="AI662" s="488">
        <v>0.25900000000000001</v>
      </c>
      <c r="AJ662" s="487" t="s">
        <v>917</v>
      </c>
      <c r="AK662" s="488">
        <v>0.28299999999999997</v>
      </c>
    </row>
    <row r="663" spans="24:37" x14ac:dyDescent="0.25">
      <c r="X663" s="124" t="s">
        <v>380</v>
      </c>
      <c r="Y663" s="127">
        <v>0</v>
      </c>
      <c r="Z663" s="124" t="s">
        <v>438</v>
      </c>
      <c r="AA663" s="127">
        <v>0</v>
      </c>
      <c r="AB663" s="128" t="s">
        <v>188</v>
      </c>
      <c r="AC663" s="129">
        <v>0</v>
      </c>
      <c r="AD663" s="128" t="s">
        <v>665</v>
      </c>
      <c r="AE663" s="129">
        <v>0</v>
      </c>
      <c r="AF663" s="128" t="s">
        <v>922</v>
      </c>
      <c r="AG663" s="129">
        <v>0.27300000000000002</v>
      </c>
      <c r="AH663" s="487" t="s">
        <v>435</v>
      </c>
      <c r="AI663" s="488">
        <v>0.248</v>
      </c>
      <c r="AJ663" s="487" t="s">
        <v>415</v>
      </c>
      <c r="AK663" s="488">
        <v>0.28199999999999997</v>
      </c>
    </row>
    <row r="664" spans="24:37" x14ac:dyDescent="0.25">
      <c r="X664" s="124" t="s">
        <v>381</v>
      </c>
      <c r="Y664" s="127">
        <v>0</v>
      </c>
      <c r="Z664" s="124" t="s">
        <v>427</v>
      </c>
      <c r="AA664" s="127">
        <v>0</v>
      </c>
      <c r="AB664" s="128" t="s">
        <v>400</v>
      </c>
      <c r="AC664" s="129">
        <v>0</v>
      </c>
      <c r="AD664" s="128" t="s">
        <v>666</v>
      </c>
      <c r="AE664" s="129">
        <v>0</v>
      </c>
      <c r="AF664" s="128" t="s">
        <v>688</v>
      </c>
      <c r="AG664" s="129">
        <v>0</v>
      </c>
      <c r="AH664" s="487" t="s">
        <v>675</v>
      </c>
      <c r="AI664" s="488">
        <v>0.26</v>
      </c>
      <c r="AJ664" s="487" t="s">
        <v>662</v>
      </c>
      <c r="AK664" s="488">
        <v>0</v>
      </c>
    </row>
    <row r="665" spans="24:37" x14ac:dyDescent="0.25">
      <c r="X665" s="124" t="s">
        <v>392</v>
      </c>
      <c r="Y665" s="127">
        <v>0</v>
      </c>
      <c r="Z665" s="124" t="s">
        <v>360</v>
      </c>
      <c r="AA665" s="127">
        <v>0.25</v>
      </c>
      <c r="AB665" s="128" t="s">
        <v>193</v>
      </c>
      <c r="AC665" s="129">
        <v>0</v>
      </c>
      <c r="AD665" s="128" t="s">
        <v>348</v>
      </c>
      <c r="AE665" s="129">
        <v>0</v>
      </c>
      <c r="AF665" s="128" t="s">
        <v>689</v>
      </c>
      <c r="AG665" s="129">
        <v>0.27100000000000002</v>
      </c>
      <c r="AH665" s="487" t="s">
        <v>676</v>
      </c>
      <c r="AI665" s="488">
        <v>0.26</v>
      </c>
      <c r="AJ665" s="487" t="s">
        <v>219</v>
      </c>
      <c r="AK665" s="488">
        <v>0</v>
      </c>
    </row>
    <row r="666" spans="24:37" x14ac:dyDescent="0.25">
      <c r="X666" s="124" t="s">
        <v>382</v>
      </c>
      <c r="Y666" s="127">
        <v>0.38999998569488498</v>
      </c>
      <c r="Z666" s="124" t="s">
        <v>439</v>
      </c>
      <c r="AA666" s="127">
        <v>0</v>
      </c>
      <c r="AB666" s="128" t="s">
        <v>440</v>
      </c>
      <c r="AC666" s="129">
        <v>0</v>
      </c>
      <c r="AD666" s="128" t="s">
        <v>667</v>
      </c>
      <c r="AE666" s="129">
        <v>0</v>
      </c>
      <c r="AF666" s="128" t="s">
        <v>690</v>
      </c>
      <c r="AG666" s="129">
        <v>0</v>
      </c>
      <c r="AH666" s="487" t="s">
        <v>677</v>
      </c>
      <c r="AI666" s="488">
        <v>0.17</v>
      </c>
      <c r="AJ666" s="487" t="s">
        <v>1683</v>
      </c>
      <c r="AK666" s="488">
        <v>0.28299999999999997</v>
      </c>
    </row>
    <row r="667" spans="24:37" x14ac:dyDescent="0.25">
      <c r="X667" s="124" t="s">
        <v>383</v>
      </c>
      <c r="Y667" s="127">
        <v>0</v>
      </c>
      <c r="Z667" s="124" t="s">
        <v>375</v>
      </c>
      <c r="AA667" s="127">
        <v>0</v>
      </c>
      <c r="AB667" s="128" t="s">
        <v>344</v>
      </c>
      <c r="AC667" s="129">
        <v>0</v>
      </c>
      <c r="AD667" s="128" t="s">
        <v>668</v>
      </c>
      <c r="AE667" s="129">
        <v>0.24299999999999999</v>
      </c>
      <c r="AF667" s="128" t="s">
        <v>691</v>
      </c>
      <c r="AG667" s="129">
        <v>0</v>
      </c>
      <c r="AH667" s="487" t="s">
        <v>437</v>
      </c>
      <c r="AI667" s="488">
        <v>0</v>
      </c>
      <c r="AJ667" s="487" t="s">
        <v>664</v>
      </c>
      <c r="AK667" s="488">
        <v>0</v>
      </c>
    </row>
    <row r="668" spans="24:37" x14ac:dyDescent="0.25">
      <c r="X668" s="124" t="s">
        <v>300</v>
      </c>
      <c r="Y668" s="127">
        <v>0</v>
      </c>
      <c r="Z668" s="124" t="s">
        <v>441</v>
      </c>
      <c r="AA668" s="127">
        <v>0.28000000119209301</v>
      </c>
      <c r="AB668" s="128" t="s">
        <v>415</v>
      </c>
      <c r="AC668" s="129">
        <v>0.23</v>
      </c>
      <c r="AD668" s="128" t="s">
        <v>669</v>
      </c>
      <c r="AE668" s="129">
        <v>0</v>
      </c>
      <c r="AF668" s="128" t="s">
        <v>692</v>
      </c>
      <c r="AG668" s="129">
        <v>0.26800000000000002</v>
      </c>
      <c r="AH668" s="487" t="s">
        <v>438</v>
      </c>
      <c r="AI668" s="488">
        <v>0</v>
      </c>
      <c r="AJ668" s="487" t="s">
        <v>448</v>
      </c>
      <c r="AK668" s="488">
        <v>0</v>
      </c>
    </row>
    <row r="669" spans="24:37" x14ac:dyDescent="0.25">
      <c r="X669" s="124" t="s">
        <v>386</v>
      </c>
      <c r="Y669" s="127">
        <v>0</v>
      </c>
      <c r="Z669" s="124" t="s">
        <v>431</v>
      </c>
      <c r="AA669" s="127">
        <v>0</v>
      </c>
      <c r="AB669" s="128" t="s">
        <v>349</v>
      </c>
      <c r="AC669" s="129">
        <v>0</v>
      </c>
      <c r="AD669" s="128" t="s">
        <v>248</v>
      </c>
      <c r="AE669" s="129">
        <v>0.23200000000000001</v>
      </c>
      <c r="AF669" s="128" t="s">
        <v>694</v>
      </c>
      <c r="AG669" s="129">
        <v>0.27200000000000002</v>
      </c>
      <c r="AH669" s="487" t="s">
        <v>678</v>
      </c>
      <c r="AI669" s="488">
        <v>0</v>
      </c>
      <c r="AJ669" s="487" t="s">
        <v>409</v>
      </c>
      <c r="AK669" s="488">
        <v>0</v>
      </c>
    </row>
    <row r="670" spans="24:37" x14ac:dyDescent="0.25">
      <c r="X670" s="124" t="s">
        <v>442</v>
      </c>
      <c r="Y670" s="127">
        <v>0.239999994635582</v>
      </c>
      <c r="Z670" s="124" t="s">
        <v>432</v>
      </c>
      <c r="AA670" s="127">
        <v>0</v>
      </c>
      <c r="AB670" s="128" t="s">
        <v>219</v>
      </c>
      <c r="AC670" s="129">
        <v>0</v>
      </c>
      <c r="AD670" s="128" t="s">
        <v>417</v>
      </c>
      <c r="AE670" s="129">
        <v>0</v>
      </c>
      <c r="AF670" s="128" t="s">
        <v>923</v>
      </c>
      <c r="AG670" s="129">
        <v>0</v>
      </c>
      <c r="AH670" s="487" t="s">
        <v>1652</v>
      </c>
      <c r="AI670" s="488">
        <v>0</v>
      </c>
      <c r="AJ670" s="487" t="s">
        <v>665</v>
      </c>
      <c r="AK670" s="488">
        <v>0</v>
      </c>
    </row>
    <row r="671" spans="24:37" x14ac:dyDescent="0.25">
      <c r="X671" s="124" t="s">
        <v>302</v>
      </c>
      <c r="Y671" s="127">
        <v>0</v>
      </c>
      <c r="Z671" s="124" t="s">
        <v>378</v>
      </c>
      <c r="AA671" s="127">
        <v>0.140000000596046</v>
      </c>
      <c r="AB671" s="128" t="s">
        <v>443</v>
      </c>
      <c r="AC671" s="129">
        <v>0</v>
      </c>
      <c r="AD671" s="128" t="s">
        <v>670</v>
      </c>
      <c r="AE671" s="129">
        <v>0.25700000000000001</v>
      </c>
      <c r="AF671" s="128" t="s">
        <v>695</v>
      </c>
      <c r="AG671" s="129">
        <v>0</v>
      </c>
      <c r="AH671" s="487" t="s">
        <v>473</v>
      </c>
      <c r="AI671" s="488">
        <v>0.20399999999999999</v>
      </c>
      <c r="AJ671" s="487" t="s">
        <v>348</v>
      </c>
      <c r="AK671" s="488">
        <v>0.245</v>
      </c>
    </row>
    <row r="672" spans="24:37" x14ac:dyDescent="0.25">
      <c r="X672" s="124" t="s">
        <v>444</v>
      </c>
      <c r="Y672" s="127">
        <v>2.9999999329447701E-2</v>
      </c>
      <c r="Z672" s="124" t="s">
        <v>445</v>
      </c>
      <c r="AA672" s="127">
        <v>0.30000001192092901</v>
      </c>
      <c r="AB672" s="128" t="s">
        <v>407</v>
      </c>
      <c r="AC672" s="129">
        <v>0.25</v>
      </c>
      <c r="AD672" s="128" t="s">
        <v>671</v>
      </c>
      <c r="AE672" s="129">
        <v>0.25900000000000001</v>
      </c>
      <c r="AF672" s="128" t="s">
        <v>696</v>
      </c>
      <c r="AG672" s="129">
        <v>0.25</v>
      </c>
      <c r="AH672" s="487" t="s">
        <v>475</v>
      </c>
      <c r="AI672" s="488">
        <v>0</v>
      </c>
      <c r="AJ672" s="487" t="s">
        <v>667</v>
      </c>
      <c r="AK672" s="488">
        <v>0</v>
      </c>
    </row>
    <row r="673" spans="24:37" x14ac:dyDescent="0.25">
      <c r="X673" s="124" t="s">
        <v>446</v>
      </c>
      <c r="Y673" s="127">
        <v>0.37000000476837203</v>
      </c>
      <c r="Z673" s="124" t="s">
        <v>447</v>
      </c>
      <c r="AA673" s="127">
        <v>0</v>
      </c>
      <c r="AB673" s="128" t="s">
        <v>448</v>
      </c>
      <c r="AC673" s="129">
        <v>0</v>
      </c>
      <c r="AD673" s="128" t="s">
        <v>672</v>
      </c>
      <c r="AE673" s="129">
        <v>0.247</v>
      </c>
      <c r="AF673" s="128" t="s">
        <v>697</v>
      </c>
      <c r="AG673" s="129">
        <v>0</v>
      </c>
      <c r="AH673" s="487" t="s">
        <v>1653</v>
      </c>
      <c r="AI673" s="488">
        <v>0</v>
      </c>
      <c r="AJ673" s="487" t="s">
        <v>669</v>
      </c>
      <c r="AK673" s="488">
        <v>0</v>
      </c>
    </row>
    <row r="674" spans="24:37" x14ac:dyDescent="0.25">
      <c r="X674" s="124" t="s">
        <v>449</v>
      </c>
      <c r="Y674" s="127">
        <v>0.36000001430511502</v>
      </c>
      <c r="Z674" s="124" t="s">
        <v>450</v>
      </c>
      <c r="AA674" s="127">
        <v>0</v>
      </c>
      <c r="AB674" s="128" t="s">
        <v>409</v>
      </c>
      <c r="AC674" s="129">
        <v>0</v>
      </c>
      <c r="AD674" s="128" t="s">
        <v>673</v>
      </c>
      <c r="AE674" s="129">
        <v>0.251</v>
      </c>
      <c r="AF674" s="128" t="s">
        <v>698</v>
      </c>
      <c r="AG674" s="129">
        <v>0.26900000000000002</v>
      </c>
      <c r="AH674" s="487" t="s">
        <v>477</v>
      </c>
      <c r="AI674" s="488">
        <v>0</v>
      </c>
      <c r="AJ674" s="487" t="s">
        <v>1684</v>
      </c>
      <c r="AK674" s="488">
        <v>0</v>
      </c>
    </row>
    <row r="675" spans="24:37" x14ac:dyDescent="0.25">
      <c r="X675" s="124" t="s">
        <v>305</v>
      </c>
      <c r="Y675" s="127">
        <v>0.33000001311302202</v>
      </c>
      <c r="Z675" s="124" t="s">
        <v>211</v>
      </c>
      <c r="AA675" s="127">
        <v>0</v>
      </c>
      <c r="AB675" s="128" t="s">
        <v>451</v>
      </c>
      <c r="AC675" s="129">
        <v>0</v>
      </c>
      <c r="AD675" s="128" t="s">
        <v>674</v>
      </c>
      <c r="AE675" s="129">
        <v>0.25900000000000001</v>
      </c>
      <c r="AF675" s="128" t="s">
        <v>491</v>
      </c>
      <c r="AG675" s="129">
        <v>0.27300000000000002</v>
      </c>
      <c r="AH675" s="487" t="s">
        <v>682</v>
      </c>
      <c r="AI675" s="488">
        <v>0.25900000000000001</v>
      </c>
      <c r="AJ675" s="487" t="s">
        <v>248</v>
      </c>
      <c r="AK675" s="488">
        <v>0.27500000000000002</v>
      </c>
    </row>
    <row r="676" spans="24:37" x14ac:dyDescent="0.25">
      <c r="X676" s="124" t="s">
        <v>452</v>
      </c>
      <c r="Y676" s="127">
        <v>0</v>
      </c>
      <c r="Z676" s="124" t="s">
        <v>368</v>
      </c>
      <c r="AA676" s="127">
        <v>0.28999999165535001</v>
      </c>
      <c r="AB676" s="128" t="s">
        <v>348</v>
      </c>
      <c r="AC676" s="129">
        <v>0</v>
      </c>
      <c r="AD676" s="128" t="s">
        <v>435</v>
      </c>
      <c r="AE676" s="129">
        <v>0.24299999999999999</v>
      </c>
      <c r="AF676" s="128" t="s">
        <v>699</v>
      </c>
      <c r="AG676" s="129">
        <v>0</v>
      </c>
      <c r="AH676" s="487" t="s">
        <v>1654</v>
      </c>
      <c r="AI676" s="488">
        <v>0</v>
      </c>
      <c r="AJ676" s="487" t="s">
        <v>417</v>
      </c>
      <c r="AK676" s="488">
        <v>0</v>
      </c>
    </row>
    <row r="677" spans="24:37" x14ac:dyDescent="0.25">
      <c r="X677" s="124" t="s">
        <v>218</v>
      </c>
      <c r="Y677" s="127">
        <v>0</v>
      </c>
      <c r="Z677" s="124" t="s">
        <v>371</v>
      </c>
      <c r="AA677" s="127">
        <v>0</v>
      </c>
      <c r="AB677" s="128" t="s">
        <v>453</v>
      </c>
      <c r="AC677" s="129">
        <v>0.25</v>
      </c>
      <c r="AD677" s="128" t="s">
        <v>675</v>
      </c>
      <c r="AE677" s="129">
        <v>0</v>
      </c>
      <c r="AF677" s="128" t="s">
        <v>700</v>
      </c>
      <c r="AG677" s="129">
        <v>0.27300000000000002</v>
      </c>
      <c r="AH677" s="487" t="s">
        <v>478</v>
      </c>
      <c r="AI677" s="488">
        <v>0.26</v>
      </c>
      <c r="AJ677" s="487" t="s">
        <v>670</v>
      </c>
      <c r="AK677" s="488">
        <v>0.28299999999999997</v>
      </c>
    </row>
    <row r="678" spans="24:37" x14ac:dyDescent="0.25">
      <c r="X678" s="124" t="s">
        <v>454</v>
      </c>
      <c r="Y678" s="127">
        <v>0.38999998569488498</v>
      </c>
      <c r="Z678" s="124" t="s">
        <v>374</v>
      </c>
      <c r="AA678" s="127">
        <v>0</v>
      </c>
      <c r="AB678" s="128" t="s">
        <v>202</v>
      </c>
      <c r="AC678" s="129">
        <v>0</v>
      </c>
      <c r="AD678" s="128" t="s">
        <v>676</v>
      </c>
      <c r="AE678" s="129">
        <v>0</v>
      </c>
      <c r="AF678" s="128" t="s">
        <v>702</v>
      </c>
      <c r="AG678" s="129">
        <v>0.26900000000000002</v>
      </c>
      <c r="AH678" s="487" t="s">
        <v>683</v>
      </c>
      <c r="AI678" s="488">
        <v>0</v>
      </c>
      <c r="AJ678" s="487" t="s">
        <v>671</v>
      </c>
      <c r="AK678" s="488">
        <v>0.27300000000000002</v>
      </c>
    </row>
    <row r="679" spans="24:37" x14ac:dyDescent="0.25">
      <c r="X679" s="124" t="s">
        <v>455</v>
      </c>
      <c r="Y679" s="127">
        <v>0</v>
      </c>
      <c r="Z679" s="124" t="s">
        <v>377</v>
      </c>
      <c r="AA679" s="127">
        <v>0</v>
      </c>
      <c r="AB679" s="128" t="s">
        <v>456</v>
      </c>
      <c r="AC679" s="129">
        <v>0</v>
      </c>
      <c r="AD679" s="128" t="s">
        <v>677</v>
      </c>
      <c r="AE679" s="129">
        <v>0.14399999999999999</v>
      </c>
      <c r="AF679" s="128" t="s">
        <v>704</v>
      </c>
      <c r="AG679" s="129">
        <v>0</v>
      </c>
      <c r="AH679" s="487" t="s">
        <v>920</v>
      </c>
      <c r="AI679" s="488">
        <v>0.26</v>
      </c>
      <c r="AJ679" s="487" t="s">
        <v>1650</v>
      </c>
      <c r="AK679" s="488">
        <v>0</v>
      </c>
    </row>
    <row r="680" spans="24:37" x14ac:dyDescent="0.25">
      <c r="X680" s="124" t="s">
        <v>310</v>
      </c>
      <c r="Y680" s="127">
        <v>0</v>
      </c>
      <c r="Z680" s="124" t="s">
        <v>380</v>
      </c>
      <c r="AA680" s="127">
        <v>0</v>
      </c>
      <c r="AB680" s="128" t="s">
        <v>457</v>
      </c>
      <c r="AC680" s="129">
        <v>0</v>
      </c>
      <c r="AD680" s="128" t="s">
        <v>472</v>
      </c>
      <c r="AE680" s="129">
        <v>0.2</v>
      </c>
      <c r="AF680" s="128" t="s">
        <v>705</v>
      </c>
      <c r="AG680" s="129">
        <v>0.27200000000000002</v>
      </c>
      <c r="AH680" s="487" t="s">
        <v>1655</v>
      </c>
      <c r="AI680" s="488">
        <v>0</v>
      </c>
      <c r="AJ680" s="487" t="s">
        <v>672</v>
      </c>
      <c r="AK680" s="488">
        <v>0</v>
      </c>
    </row>
    <row r="681" spans="24:37" x14ac:dyDescent="0.25">
      <c r="X681" s="124" t="s">
        <v>398</v>
      </c>
      <c r="Y681" s="127">
        <v>0.37999999523162797</v>
      </c>
      <c r="Z681" s="124" t="s">
        <v>458</v>
      </c>
      <c r="AA681" s="127">
        <v>0</v>
      </c>
      <c r="AB681" s="128" t="s">
        <v>424</v>
      </c>
      <c r="AC681" s="129">
        <v>0</v>
      </c>
      <c r="AD681" s="128" t="s">
        <v>437</v>
      </c>
      <c r="AE681" s="129">
        <v>0</v>
      </c>
      <c r="AF681" s="128" t="s">
        <v>706</v>
      </c>
      <c r="AG681" s="129">
        <v>0.112</v>
      </c>
      <c r="AH681" s="487" t="s">
        <v>685</v>
      </c>
      <c r="AI681" s="488">
        <v>0.21199999999999999</v>
      </c>
      <c r="AJ681" s="487" t="s">
        <v>673</v>
      </c>
      <c r="AK681" s="488">
        <v>0.27800000000000002</v>
      </c>
    </row>
    <row r="682" spans="24:37" x14ac:dyDescent="0.25">
      <c r="X682" s="124" t="s">
        <v>459</v>
      </c>
      <c r="Y682" s="127">
        <v>0.20000000298023199</v>
      </c>
      <c r="Z682" s="124" t="s">
        <v>381</v>
      </c>
      <c r="AA682" s="127">
        <v>0</v>
      </c>
      <c r="AB682" s="128" t="s">
        <v>248</v>
      </c>
      <c r="AC682" s="129">
        <v>0.15</v>
      </c>
      <c r="AD682" s="128" t="s">
        <v>438</v>
      </c>
      <c r="AE682" s="129">
        <v>0</v>
      </c>
      <c r="AF682" s="128" t="s">
        <v>707</v>
      </c>
      <c r="AG682" s="129">
        <v>0.27300000000000002</v>
      </c>
      <c r="AH682" s="487" t="s">
        <v>686</v>
      </c>
      <c r="AI682" s="488">
        <v>0.26</v>
      </c>
      <c r="AJ682" s="487" t="s">
        <v>919</v>
      </c>
      <c r="AK682" s="488">
        <v>0.27400000000000002</v>
      </c>
    </row>
    <row r="683" spans="24:37" x14ac:dyDescent="0.25">
      <c r="X683" s="124" t="s">
        <v>312</v>
      </c>
      <c r="Y683" s="127">
        <v>0</v>
      </c>
      <c r="Z683" s="124" t="s">
        <v>392</v>
      </c>
      <c r="AA683" s="127">
        <v>0</v>
      </c>
      <c r="AB683" s="128" t="s">
        <v>417</v>
      </c>
      <c r="AC683" s="129">
        <v>0</v>
      </c>
      <c r="AD683" s="128" t="s">
        <v>678</v>
      </c>
      <c r="AE683" s="129">
        <v>0</v>
      </c>
      <c r="AF683" s="128" t="s">
        <v>709</v>
      </c>
      <c r="AG683" s="129">
        <v>0.27100000000000002</v>
      </c>
      <c r="AH683" s="487" t="s">
        <v>921</v>
      </c>
      <c r="AI683" s="488">
        <v>0</v>
      </c>
      <c r="AJ683" s="487" t="s">
        <v>1651</v>
      </c>
      <c r="AK683" s="488">
        <v>0.28299999999999997</v>
      </c>
    </row>
    <row r="684" spans="24:37" x14ac:dyDescent="0.25">
      <c r="X684" s="124" t="s">
        <v>460</v>
      </c>
      <c r="Y684" s="127">
        <v>0.20000000298023199</v>
      </c>
      <c r="Z684" s="124" t="s">
        <v>395</v>
      </c>
      <c r="AA684" s="127">
        <v>0</v>
      </c>
      <c r="AB684" s="128" t="s">
        <v>356</v>
      </c>
      <c r="AC684" s="129">
        <v>0</v>
      </c>
      <c r="AD684" s="128" t="s">
        <v>679</v>
      </c>
      <c r="AE684" s="129">
        <v>0</v>
      </c>
      <c r="AF684" s="128" t="s">
        <v>710</v>
      </c>
      <c r="AG684" s="129">
        <v>0.26900000000000002</v>
      </c>
      <c r="AH684" s="487" t="s">
        <v>445</v>
      </c>
      <c r="AI684" s="488">
        <v>0.215</v>
      </c>
      <c r="AJ684" s="487" t="s">
        <v>674</v>
      </c>
      <c r="AK684" s="488">
        <v>0.28299999999999997</v>
      </c>
    </row>
    <row r="685" spans="24:37" x14ac:dyDescent="0.25">
      <c r="X685" s="124" t="s">
        <v>270</v>
      </c>
      <c r="Y685" s="127">
        <v>0</v>
      </c>
      <c r="Z685" s="124" t="s">
        <v>461</v>
      </c>
      <c r="AA685" s="127">
        <v>0</v>
      </c>
      <c r="AB685" s="128" t="s">
        <v>285</v>
      </c>
      <c r="AC685" s="129">
        <v>0.04</v>
      </c>
      <c r="AD685" s="128" t="s">
        <v>680</v>
      </c>
      <c r="AE685" s="129">
        <v>0</v>
      </c>
      <c r="AF685" s="128" t="s">
        <v>711</v>
      </c>
      <c r="AG685" s="129">
        <v>0.26700000000000002</v>
      </c>
      <c r="AH685" s="487" t="s">
        <v>922</v>
      </c>
      <c r="AI685" s="488">
        <v>0.25900000000000001</v>
      </c>
      <c r="AJ685" s="487" t="s">
        <v>435</v>
      </c>
      <c r="AK685" s="488">
        <v>0.27100000000000002</v>
      </c>
    </row>
    <row r="686" spans="24:37" x14ac:dyDescent="0.25">
      <c r="X686" s="124" t="s">
        <v>462</v>
      </c>
      <c r="Y686" s="127">
        <v>0.37999999523162797</v>
      </c>
      <c r="Z686" s="124" t="s">
        <v>300</v>
      </c>
      <c r="AA686" s="127">
        <v>0</v>
      </c>
      <c r="AB686" s="128" t="s">
        <v>421</v>
      </c>
      <c r="AC686" s="129">
        <v>0</v>
      </c>
      <c r="AD686" s="128" t="s">
        <v>473</v>
      </c>
      <c r="AE686" s="129">
        <v>0.21099999999999999</v>
      </c>
      <c r="AF686" s="128" t="s">
        <v>712</v>
      </c>
      <c r="AG686" s="129">
        <v>0.27300000000000002</v>
      </c>
      <c r="AH686" s="487" t="s">
        <v>688</v>
      </c>
      <c r="AI686" s="488">
        <v>0</v>
      </c>
      <c r="AJ686" s="487" t="s">
        <v>675</v>
      </c>
      <c r="AK686" s="488">
        <v>0.28299999999999997</v>
      </c>
    </row>
    <row r="687" spans="24:37" x14ac:dyDescent="0.25">
      <c r="X687" s="124" t="s">
        <v>463</v>
      </c>
      <c r="Y687" s="127">
        <v>0</v>
      </c>
      <c r="Z687" s="124" t="s">
        <v>464</v>
      </c>
      <c r="AA687" s="127">
        <v>0</v>
      </c>
      <c r="AB687" s="128" t="s">
        <v>286</v>
      </c>
      <c r="AC687" s="129">
        <v>0</v>
      </c>
      <c r="AD687" s="128" t="s">
        <v>681</v>
      </c>
      <c r="AE687" s="129">
        <v>0</v>
      </c>
      <c r="AF687" s="128" t="s">
        <v>714</v>
      </c>
      <c r="AG687" s="129">
        <v>0.27300000000000002</v>
      </c>
      <c r="AH687" s="487" t="s">
        <v>690</v>
      </c>
      <c r="AI687" s="488">
        <v>0</v>
      </c>
      <c r="AJ687" s="487" t="s">
        <v>676</v>
      </c>
      <c r="AK687" s="488">
        <v>0</v>
      </c>
    </row>
    <row r="688" spans="24:37" x14ac:dyDescent="0.25">
      <c r="X688" s="124" t="s">
        <v>403</v>
      </c>
      <c r="Y688" s="127">
        <v>0</v>
      </c>
      <c r="Z688" s="124" t="s">
        <v>442</v>
      </c>
      <c r="AA688" s="127">
        <v>0.20999999344348899</v>
      </c>
      <c r="AB688" s="128" t="s">
        <v>434</v>
      </c>
      <c r="AC688" s="129">
        <v>0</v>
      </c>
      <c r="AD688" s="128" t="s">
        <v>475</v>
      </c>
      <c r="AE688" s="129">
        <v>0</v>
      </c>
      <c r="AF688" s="128" t="s">
        <v>924</v>
      </c>
      <c r="AG688" s="129">
        <v>0</v>
      </c>
      <c r="AH688" s="487" t="s">
        <v>691</v>
      </c>
      <c r="AI688" s="488">
        <v>0</v>
      </c>
      <c r="AJ688" s="487" t="s">
        <v>677</v>
      </c>
      <c r="AK688" s="488">
        <v>0</v>
      </c>
    </row>
    <row r="689" spans="24:37" x14ac:dyDescent="0.25">
      <c r="X689" s="124" t="s">
        <v>274</v>
      </c>
      <c r="Y689" s="127">
        <v>0</v>
      </c>
      <c r="Z689" s="124" t="s">
        <v>302</v>
      </c>
      <c r="AA689" s="127">
        <v>0</v>
      </c>
      <c r="AB689" s="128" t="s">
        <v>465</v>
      </c>
      <c r="AC689" s="129">
        <v>0.25</v>
      </c>
      <c r="AD689" s="128" t="s">
        <v>477</v>
      </c>
      <c r="AE689" s="129">
        <v>0</v>
      </c>
      <c r="AF689" s="128" t="s">
        <v>925</v>
      </c>
      <c r="AG689" s="129">
        <v>0.25</v>
      </c>
      <c r="AH689" s="487" t="s">
        <v>692</v>
      </c>
      <c r="AI689" s="488">
        <v>0</v>
      </c>
      <c r="AJ689" s="487" t="s">
        <v>438</v>
      </c>
      <c r="AK689" s="488">
        <v>0</v>
      </c>
    </row>
    <row r="690" spans="24:37" x14ac:dyDescent="0.25">
      <c r="X690" s="124" t="s">
        <v>410</v>
      </c>
      <c r="Y690" s="127">
        <v>0.30000001192092901</v>
      </c>
      <c r="Z690" s="124" t="s">
        <v>466</v>
      </c>
      <c r="AA690" s="127">
        <v>1.9999999552965199E-2</v>
      </c>
      <c r="AB690" s="128" t="s">
        <v>423</v>
      </c>
      <c r="AC690" s="129">
        <v>0.25</v>
      </c>
      <c r="AD690" s="128" t="s">
        <v>682</v>
      </c>
      <c r="AE690" s="129">
        <v>0</v>
      </c>
      <c r="AF690" s="128" t="s">
        <v>715</v>
      </c>
      <c r="AG690" s="129">
        <v>4.0000000000000001E-3</v>
      </c>
      <c r="AH690" s="487" t="s">
        <v>1656</v>
      </c>
      <c r="AI690" s="488">
        <v>0</v>
      </c>
      <c r="AJ690" s="487" t="s">
        <v>678</v>
      </c>
      <c r="AK690" s="488">
        <v>0</v>
      </c>
    </row>
    <row r="691" spans="24:37" x14ac:dyDescent="0.25">
      <c r="X691" s="124" t="s">
        <v>419</v>
      </c>
      <c r="Y691" s="127">
        <v>0.20999999344348899</v>
      </c>
      <c r="Z691" s="124" t="s">
        <v>446</v>
      </c>
      <c r="AA691" s="127">
        <v>0.31000000238418601</v>
      </c>
      <c r="AB691" s="128" t="s">
        <v>355</v>
      </c>
      <c r="AC691" s="129">
        <v>0.05</v>
      </c>
      <c r="AD691" s="128" t="s">
        <v>478</v>
      </c>
      <c r="AE691" s="129">
        <v>0</v>
      </c>
      <c r="AF691" s="128" t="s">
        <v>926</v>
      </c>
      <c r="AG691" s="129">
        <v>0</v>
      </c>
      <c r="AH691" s="487" t="s">
        <v>694</v>
      </c>
      <c r="AI691" s="488">
        <v>0.254</v>
      </c>
      <c r="AJ691" s="487" t="s">
        <v>1652</v>
      </c>
      <c r="AK691" s="488">
        <v>0</v>
      </c>
    </row>
    <row r="692" spans="24:37" x14ac:dyDescent="0.25">
      <c r="X692" s="124" t="s">
        <v>467</v>
      </c>
      <c r="Y692" s="127">
        <v>0</v>
      </c>
      <c r="Z692" s="124" t="s">
        <v>444</v>
      </c>
      <c r="AA692" s="127">
        <v>5.0000000745058101E-2</v>
      </c>
      <c r="AB692" s="128" t="s">
        <v>468</v>
      </c>
      <c r="AC692" s="129">
        <v>0</v>
      </c>
      <c r="AD692" s="128" t="s">
        <v>683</v>
      </c>
      <c r="AE692" s="129">
        <v>0</v>
      </c>
      <c r="AF692" s="128" t="s">
        <v>927</v>
      </c>
      <c r="AG692" s="129">
        <v>0</v>
      </c>
      <c r="AH692" s="487" t="s">
        <v>923</v>
      </c>
      <c r="AI692" s="488">
        <v>0.26</v>
      </c>
      <c r="AJ692" s="487" t="s">
        <v>473</v>
      </c>
      <c r="AK692" s="488">
        <v>0.22600000000000001</v>
      </c>
    </row>
    <row r="693" spans="24:37" x14ac:dyDescent="0.25">
      <c r="X693" s="124" t="s">
        <v>469</v>
      </c>
      <c r="Y693" s="127">
        <v>0.40999999642372098</v>
      </c>
      <c r="Z693" s="124" t="s">
        <v>470</v>
      </c>
      <c r="AA693" s="127">
        <v>0.30000001192092901</v>
      </c>
      <c r="AB693" s="128" t="s">
        <v>367</v>
      </c>
      <c r="AC693" s="129">
        <v>0</v>
      </c>
      <c r="AD693" s="128" t="s">
        <v>684</v>
      </c>
      <c r="AE693" s="129">
        <v>0.25600000000000001</v>
      </c>
      <c r="AF693" s="128" t="s">
        <v>716</v>
      </c>
      <c r="AG693" s="129">
        <v>0</v>
      </c>
      <c r="AH693" s="487" t="s">
        <v>695</v>
      </c>
      <c r="AI693" s="488">
        <v>0</v>
      </c>
      <c r="AJ693" s="487" t="s">
        <v>681</v>
      </c>
      <c r="AK693" s="488">
        <v>0.28299999999999997</v>
      </c>
    </row>
    <row r="694" spans="24:37" x14ac:dyDescent="0.25">
      <c r="X694" s="124" t="s">
        <v>471</v>
      </c>
      <c r="Y694" s="127">
        <v>0.38999998569488498</v>
      </c>
      <c r="Z694" s="124" t="s">
        <v>391</v>
      </c>
      <c r="AA694" s="127">
        <v>0.28999999165535001</v>
      </c>
      <c r="AB694" s="128" t="s">
        <v>472</v>
      </c>
      <c r="AC694" s="129">
        <v>0</v>
      </c>
      <c r="AD694" s="128" t="s">
        <v>685</v>
      </c>
      <c r="AE694" s="129">
        <v>0.25900000000000001</v>
      </c>
      <c r="AF694" s="128" t="s">
        <v>717</v>
      </c>
      <c r="AG694" s="129">
        <v>0.27300000000000002</v>
      </c>
      <c r="AH694" s="487" t="s">
        <v>696</v>
      </c>
      <c r="AI694" s="488">
        <v>0.26</v>
      </c>
      <c r="AJ694" s="487" t="s">
        <v>475</v>
      </c>
      <c r="AK694" s="488">
        <v>0.28299999999999997</v>
      </c>
    </row>
    <row r="695" spans="24:37" x14ac:dyDescent="0.25">
      <c r="X695" s="124" t="s">
        <v>325</v>
      </c>
      <c r="Y695" s="127">
        <v>0.34999999403953602</v>
      </c>
      <c r="Z695" s="124" t="s">
        <v>305</v>
      </c>
      <c r="AA695" s="127">
        <v>0.18000000715255701</v>
      </c>
      <c r="AB695" s="128" t="s">
        <v>437</v>
      </c>
      <c r="AC695" s="129">
        <v>0</v>
      </c>
      <c r="AD695" s="128" t="s">
        <v>686</v>
      </c>
      <c r="AE695" s="129">
        <v>0</v>
      </c>
      <c r="AF695" s="128" t="s">
        <v>719</v>
      </c>
      <c r="AG695" s="129">
        <v>0.27300000000000002</v>
      </c>
      <c r="AH695" s="487" t="s">
        <v>698</v>
      </c>
      <c r="AI695" s="488">
        <v>0.25900000000000001</v>
      </c>
      <c r="AJ695" s="487" t="s">
        <v>1653</v>
      </c>
      <c r="AK695" s="488">
        <v>0</v>
      </c>
    </row>
    <row r="696" spans="24:37" x14ac:dyDescent="0.25">
      <c r="X696" s="124" t="s">
        <v>414</v>
      </c>
      <c r="Y696" s="127">
        <v>0.20000000298023199</v>
      </c>
      <c r="Z696" s="124" t="s">
        <v>452</v>
      </c>
      <c r="AA696" s="127">
        <v>0</v>
      </c>
      <c r="AB696" s="128" t="s">
        <v>438</v>
      </c>
      <c r="AC696" s="129">
        <v>0</v>
      </c>
      <c r="AD696" s="128" t="s">
        <v>445</v>
      </c>
      <c r="AE696" s="129">
        <v>0.25900000000000001</v>
      </c>
      <c r="AF696" s="128" t="s">
        <v>721</v>
      </c>
      <c r="AG696" s="129">
        <v>0.25800000000000001</v>
      </c>
      <c r="AH696" s="487" t="s">
        <v>491</v>
      </c>
      <c r="AI696" s="488">
        <v>0.26</v>
      </c>
      <c r="AJ696" s="487" t="s">
        <v>477</v>
      </c>
      <c r="AK696" s="488">
        <v>0</v>
      </c>
    </row>
    <row r="697" spans="24:37" x14ac:dyDescent="0.25">
      <c r="X697" s="131" t="s">
        <v>229</v>
      </c>
      <c r="Y697" s="127">
        <v>0.41</v>
      </c>
      <c r="Z697" s="124" t="s">
        <v>218</v>
      </c>
      <c r="AA697" s="127">
        <v>0</v>
      </c>
      <c r="AB697" s="128" t="s">
        <v>369</v>
      </c>
      <c r="AC697" s="129">
        <v>0</v>
      </c>
      <c r="AD697" s="128" t="s">
        <v>687</v>
      </c>
      <c r="AE697" s="129">
        <v>0</v>
      </c>
      <c r="AF697" s="128" t="s">
        <v>723</v>
      </c>
      <c r="AG697" s="129">
        <v>0</v>
      </c>
      <c r="AH697" s="487" t="s">
        <v>699</v>
      </c>
      <c r="AI697" s="488">
        <v>4.0000000000000001E-3</v>
      </c>
      <c r="AJ697" s="487" t="s">
        <v>682</v>
      </c>
      <c r="AK697" s="488">
        <v>0.27600000000000002</v>
      </c>
    </row>
    <row r="698" spans="24:37" x14ac:dyDescent="0.25">
      <c r="X698" s="131" t="s">
        <v>236</v>
      </c>
      <c r="Y698" s="127">
        <v>0.41</v>
      </c>
      <c r="Z698" s="124" t="s">
        <v>454</v>
      </c>
      <c r="AA698" s="127">
        <v>0.239999994635582</v>
      </c>
      <c r="AB698" s="128" t="s">
        <v>473</v>
      </c>
      <c r="AC698" s="129">
        <v>0.21</v>
      </c>
      <c r="AD698" s="128" t="s">
        <v>483</v>
      </c>
      <c r="AE698" s="129">
        <v>0.254</v>
      </c>
      <c r="AF698" s="128" t="s">
        <v>725</v>
      </c>
      <c r="AG698" s="129">
        <v>0.27300000000000002</v>
      </c>
      <c r="AH698" s="487" t="s">
        <v>700</v>
      </c>
      <c r="AI698" s="488">
        <v>0.26</v>
      </c>
      <c r="AJ698" s="487" t="s">
        <v>1654</v>
      </c>
      <c r="AK698" s="488">
        <v>0</v>
      </c>
    </row>
    <row r="699" spans="24:37" x14ac:dyDescent="0.25">
      <c r="Z699" s="124" t="s">
        <v>474</v>
      </c>
      <c r="AA699" s="127">
        <v>0</v>
      </c>
      <c r="AB699" s="128" t="s">
        <v>439</v>
      </c>
      <c r="AC699" s="129">
        <v>0</v>
      </c>
      <c r="AD699" s="128" t="s">
        <v>688</v>
      </c>
      <c r="AE699" s="129">
        <v>0</v>
      </c>
      <c r="AF699" s="128" t="s">
        <v>726</v>
      </c>
      <c r="AG699" s="129">
        <v>5.0999999999999997E-2</v>
      </c>
      <c r="AH699" s="487" t="s">
        <v>701</v>
      </c>
      <c r="AI699" s="488">
        <v>0.25800000000000001</v>
      </c>
      <c r="AJ699" s="487" t="s">
        <v>478</v>
      </c>
      <c r="AK699" s="488">
        <v>0.28299999999999997</v>
      </c>
    </row>
    <row r="700" spans="24:37" x14ac:dyDescent="0.25">
      <c r="Z700" s="124" t="s">
        <v>310</v>
      </c>
      <c r="AA700" s="127">
        <v>0</v>
      </c>
      <c r="AB700" s="128" t="s">
        <v>475</v>
      </c>
      <c r="AC700" s="129">
        <v>0</v>
      </c>
      <c r="AD700" s="128" t="s">
        <v>689</v>
      </c>
      <c r="AE700" s="129">
        <v>0</v>
      </c>
      <c r="AF700" s="128" t="s">
        <v>727</v>
      </c>
      <c r="AG700" s="129">
        <v>0.27</v>
      </c>
      <c r="AH700" s="487" t="s">
        <v>704</v>
      </c>
      <c r="AI700" s="488">
        <v>0.25900000000000001</v>
      </c>
      <c r="AJ700" s="487" t="s">
        <v>683</v>
      </c>
      <c r="AK700" s="488">
        <v>0</v>
      </c>
    </row>
    <row r="701" spans="24:37" x14ac:dyDescent="0.25">
      <c r="Z701" s="124" t="s">
        <v>398</v>
      </c>
      <c r="AA701" s="127">
        <v>0</v>
      </c>
      <c r="AB701" s="128" t="s">
        <v>476</v>
      </c>
      <c r="AC701" s="129">
        <v>0</v>
      </c>
      <c r="AD701" s="128" t="s">
        <v>690</v>
      </c>
      <c r="AE701" s="129">
        <v>0</v>
      </c>
      <c r="AF701" s="128" t="s">
        <v>728</v>
      </c>
      <c r="AG701" s="129">
        <v>0.23</v>
      </c>
      <c r="AH701" s="487" t="s">
        <v>705</v>
      </c>
      <c r="AI701" s="488">
        <v>0</v>
      </c>
      <c r="AJ701" s="487" t="s">
        <v>920</v>
      </c>
      <c r="AK701" s="488">
        <v>0.28299999999999997</v>
      </c>
    </row>
    <row r="702" spans="24:37" x14ac:dyDescent="0.25">
      <c r="Z702" s="124" t="s">
        <v>459</v>
      </c>
      <c r="AA702" s="127">
        <v>0</v>
      </c>
      <c r="AB702" s="128" t="s">
        <v>441</v>
      </c>
      <c r="AC702" s="129">
        <v>0.2</v>
      </c>
      <c r="AD702" s="128" t="s">
        <v>691</v>
      </c>
      <c r="AE702" s="129">
        <v>0</v>
      </c>
      <c r="AF702" s="128" t="s">
        <v>463</v>
      </c>
      <c r="AG702" s="129">
        <v>0</v>
      </c>
      <c r="AH702" s="487" t="s">
        <v>1657</v>
      </c>
      <c r="AI702" s="488">
        <v>8.9999999999999993E-3</v>
      </c>
      <c r="AJ702" s="487" t="s">
        <v>1655</v>
      </c>
      <c r="AK702" s="488">
        <v>0</v>
      </c>
    </row>
    <row r="703" spans="24:37" x14ac:dyDescent="0.25">
      <c r="Z703" s="124" t="s">
        <v>312</v>
      </c>
      <c r="AA703" s="127">
        <v>0</v>
      </c>
      <c r="AB703" s="128" t="s">
        <v>477</v>
      </c>
      <c r="AC703" s="129">
        <v>0</v>
      </c>
      <c r="AD703" s="128" t="s">
        <v>692</v>
      </c>
      <c r="AE703" s="129">
        <v>0.25600000000000001</v>
      </c>
      <c r="AF703" s="128" t="s">
        <v>729</v>
      </c>
      <c r="AG703" s="129">
        <v>0</v>
      </c>
      <c r="AH703" s="487" t="s">
        <v>1658</v>
      </c>
      <c r="AI703" s="488">
        <v>0</v>
      </c>
      <c r="AJ703" s="487" t="s">
        <v>685</v>
      </c>
      <c r="AK703" s="488">
        <v>0.24299999999999999</v>
      </c>
    </row>
    <row r="704" spans="24:37" x14ac:dyDescent="0.25">
      <c r="Z704" s="124" t="s">
        <v>460</v>
      </c>
      <c r="AA704" s="127">
        <v>0</v>
      </c>
      <c r="AB704" s="128" t="s">
        <v>478</v>
      </c>
      <c r="AC704" s="129">
        <v>0</v>
      </c>
      <c r="AD704" s="128" t="s">
        <v>693</v>
      </c>
      <c r="AE704" s="129">
        <v>0</v>
      </c>
      <c r="AF704" s="128" t="s">
        <v>730</v>
      </c>
      <c r="AG704" s="129">
        <v>0</v>
      </c>
      <c r="AH704" s="487" t="s">
        <v>707</v>
      </c>
      <c r="AI704" s="488">
        <v>0.26300000000000001</v>
      </c>
      <c r="AJ704" s="487" t="s">
        <v>686</v>
      </c>
      <c r="AK704" s="488">
        <v>0.28299999999999997</v>
      </c>
    </row>
    <row r="705" spans="26:37" x14ac:dyDescent="0.25">
      <c r="Z705" s="124" t="s">
        <v>479</v>
      </c>
      <c r="AA705" s="127">
        <v>0</v>
      </c>
      <c r="AB705" s="128" t="s">
        <v>431</v>
      </c>
      <c r="AC705" s="129">
        <v>0</v>
      </c>
      <c r="AD705" s="128" t="s">
        <v>694</v>
      </c>
      <c r="AE705" s="129">
        <v>0.18</v>
      </c>
      <c r="AF705" s="128" t="s">
        <v>731</v>
      </c>
      <c r="AG705" s="129">
        <v>0</v>
      </c>
      <c r="AH705" s="487" t="s">
        <v>709</v>
      </c>
      <c r="AI705" s="488">
        <v>0.25</v>
      </c>
      <c r="AJ705" s="487" t="s">
        <v>921</v>
      </c>
      <c r="AK705" s="488">
        <v>0</v>
      </c>
    </row>
    <row r="706" spans="26:37" x14ac:dyDescent="0.25">
      <c r="Z706" s="124" t="s">
        <v>480</v>
      </c>
      <c r="AA706" s="127">
        <v>0</v>
      </c>
      <c r="AB706" s="128" t="s">
        <v>481</v>
      </c>
      <c r="AC706" s="129">
        <v>0</v>
      </c>
      <c r="AD706" s="128" t="s">
        <v>490</v>
      </c>
      <c r="AE706" s="129">
        <v>0</v>
      </c>
      <c r="AF706" s="128" t="s">
        <v>733</v>
      </c>
      <c r="AG706" s="129">
        <v>0.27300000000000002</v>
      </c>
      <c r="AH706" s="487" t="s">
        <v>710</v>
      </c>
      <c r="AI706" s="488">
        <v>0</v>
      </c>
      <c r="AJ706" s="487" t="s">
        <v>445</v>
      </c>
      <c r="AK706" s="488">
        <v>0.27800000000000002</v>
      </c>
    </row>
    <row r="707" spans="26:37" x14ac:dyDescent="0.25">
      <c r="Z707" s="124" t="s">
        <v>270</v>
      </c>
      <c r="AA707" s="127">
        <v>0</v>
      </c>
      <c r="AB707" s="128" t="s">
        <v>432</v>
      </c>
      <c r="AC707" s="129">
        <v>0</v>
      </c>
      <c r="AD707" s="128" t="s">
        <v>695</v>
      </c>
      <c r="AE707" s="129">
        <v>0</v>
      </c>
      <c r="AF707" s="128" t="s">
        <v>734</v>
      </c>
      <c r="AG707" s="129">
        <v>0.27200000000000002</v>
      </c>
      <c r="AH707" s="487" t="s">
        <v>711</v>
      </c>
      <c r="AI707" s="488">
        <v>0.25700000000000001</v>
      </c>
      <c r="AJ707" s="487" t="s">
        <v>922</v>
      </c>
      <c r="AK707" s="488">
        <v>0.28299999999999997</v>
      </c>
    </row>
    <row r="708" spans="26:37" x14ac:dyDescent="0.25">
      <c r="Z708" s="124" t="s">
        <v>482</v>
      </c>
      <c r="AA708" s="127">
        <v>0.30000001192092901</v>
      </c>
      <c r="AB708" s="128" t="s">
        <v>378</v>
      </c>
      <c r="AC708" s="129">
        <v>0</v>
      </c>
      <c r="AD708" s="128" t="s">
        <v>696</v>
      </c>
      <c r="AE708" s="129">
        <v>0.25900000000000001</v>
      </c>
      <c r="AF708" s="128" t="s">
        <v>928</v>
      </c>
      <c r="AG708" s="129">
        <v>0</v>
      </c>
      <c r="AH708" s="487" t="s">
        <v>712</v>
      </c>
      <c r="AI708" s="488">
        <v>0.26</v>
      </c>
      <c r="AJ708" s="487" t="s">
        <v>1685</v>
      </c>
      <c r="AK708" s="488">
        <v>0.28299999999999997</v>
      </c>
    </row>
    <row r="709" spans="26:37" x14ac:dyDescent="0.25">
      <c r="Z709" s="124" t="s">
        <v>463</v>
      </c>
      <c r="AA709" s="127">
        <v>0</v>
      </c>
      <c r="AB709" s="128" t="s">
        <v>445</v>
      </c>
      <c r="AC709" s="129">
        <v>0.25</v>
      </c>
      <c r="AD709" s="128" t="s">
        <v>697</v>
      </c>
      <c r="AE709" s="129">
        <v>0</v>
      </c>
      <c r="AF709" s="128" t="s">
        <v>736</v>
      </c>
      <c r="AG709" s="129">
        <v>0.27300000000000002</v>
      </c>
      <c r="AH709" s="487" t="s">
        <v>714</v>
      </c>
      <c r="AI709" s="488">
        <v>0.25900000000000001</v>
      </c>
      <c r="AJ709" s="487" t="s">
        <v>688</v>
      </c>
      <c r="AK709" s="488">
        <v>0</v>
      </c>
    </row>
    <row r="710" spans="26:37" x14ac:dyDescent="0.25">
      <c r="Z710" s="124" t="s">
        <v>403</v>
      </c>
      <c r="AA710" s="127">
        <v>0</v>
      </c>
      <c r="AB710" s="128" t="s">
        <v>447</v>
      </c>
      <c r="AC710" s="129">
        <v>0</v>
      </c>
      <c r="AD710" s="128" t="s">
        <v>698</v>
      </c>
      <c r="AE710" s="129">
        <v>0.22</v>
      </c>
      <c r="AF710" s="128" t="s">
        <v>325</v>
      </c>
      <c r="AG710" s="129">
        <v>0.27300000000000002</v>
      </c>
      <c r="AH710" s="487" t="s">
        <v>925</v>
      </c>
      <c r="AI710" s="488">
        <v>0.25600000000000001</v>
      </c>
      <c r="AJ710" s="487" t="s">
        <v>1686</v>
      </c>
      <c r="AK710" s="488">
        <v>0.28299999999999997</v>
      </c>
    </row>
    <row r="711" spans="26:37" x14ac:dyDescent="0.25">
      <c r="Z711" s="124" t="s">
        <v>274</v>
      </c>
      <c r="AA711" s="127">
        <v>0</v>
      </c>
      <c r="AB711" s="128" t="s">
        <v>483</v>
      </c>
      <c r="AC711" s="129">
        <v>0.24</v>
      </c>
      <c r="AD711" s="128" t="s">
        <v>491</v>
      </c>
      <c r="AE711" s="129">
        <v>0.25900000000000001</v>
      </c>
      <c r="AF711" s="128" t="s">
        <v>737</v>
      </c>
      <c r="AG711" s="129">
        <v>0.26100000000000001</v>
      </c>
      <c r="AH711" s="487" t="s">
        <v>715</v>
      </c>
      <c r="AI711" s="488">
        <v>0</v>
      </c>
      <c r="AJ711" s="487" t="s">
        <v>1687</v>
      </c>
      <c r="AK711" s="488">
        <v>0.28299999999999997</v>
      </c>
    </row>
    <row r="712" spans="26:37" x14ac:dyDescent="0.25">
      <c r="Z712" s="124" t="s">
        <v>484</v>
      </c>
      <c r="AA712" s="127">
        <v>0</v>
      </c>
      <c r="AB712" s="128" t="s">
        <v>485</v>
      </c>
      <c r="AC712" s="129">
        <v>0</v>
      </c>
      <c r="AD712" s="128" t="s">
        <v>699</v>
      </c>
      <c r="AE712" s="129">
        <v>0</v>
      </c>
      <c r="AF712" s="128" t="s">
        <v>229</v>
      </c>
      <c r="AG712" s="129">
        <v>0.27300000000000002</v>
      </c>
      <c r="AH712" s="487" t="s">
        <v>926</v>
      </c>
      <c r="AI712" s="488">
        <v>0</v>
      </c>
      <c r="AJ712" s="487" t="s">
        <v>690</v>
      </c>
      <c r="AK712" s="488">
        <v>0</v>
      </c>
    </row>
    <row r="713" spans="26:37" x14ac:dyDescent="0.25">
      <c r="Z713" s="124" t="s">
        <v>486</v>
      </c>
      <c r="AA713" s="127">
        <v>0</v>
      </c>
      <c r="AB713" s="128" t="s">
        <v>211</v>
      </c>
      <c r="AC713" s="129">
        <v>0</v>
      </c>
      <c r="AD713" s="128" t="s">
        <v>399</v>
      </c>
      <c r="AE713" s="129">
        <v>0</v>
      </c>
      <c r="AF713" s="128" t="s">
        <v>236</v>
      </c>
      <c r="AG713" s="129">
        <v>0.27300000000000002</v>
      </c>
      <c r="AH713" s="487" t="s">
        <v>927</v>
      </c>
      <c r="AI713" s="488">
        <v>0</v>
      </c>
      <c r="AJ713" s="487" t="s">
        <v>691</v>
      </c>
      <c r="AK713" s="488">
        <v>0</v>
      </c>
    </row>
    <row r="714" spans="26:37" x14ac:dyDescent="0.25">
      <c r="Z714" s="124" t="s">
        <v>487</v>
      </c>
      <c r="AA714" s="127">
        <v>0</v>
      </c>
      <c r="AB714" s="128" t="s">
        <v>368</v>
      </c>
      <c r="AC714" s="129">
        <v>0</v>
      </c>
      <c r="AD714" s="128" t="s">
        <v>700</v>
      </c>
      <c r="AE714" s="129">
        <v>0.25900000000000001</v>
      </c>
      <c r="AH714" s="487" t="s">
        <v>1659</v>
      </c>
      <c r="AI714" s="488">
        <v>0</v>
      </c>
      <c r="AJ714" s="487" t="s">
        <v>692</v>
      </c>
      <c r="AK714" s="488">
        <v>0</v>
      </c>
    </row>
    <row r="715" spans="26:37" x14ac:dyDescent="0.25">
      <c r="Z715" s="124" t="s">
        <v>488</v>
      </c>
      <c r="AA715" s="127">
        <v>0</v>
      </c>
      <c r="AB715" s="128" t="s">
        <v>371</v>
      </c>
      <c r="AC715" s="129">
        <v>0</v>
      </c>
      <c r="AD715" s="128" t="s">
        <v>701</v>
      </c>
      <c r="AE715" s="129">
        <v>0</v>
      </c>
      <c r="AH715" s="487" t="s">
        <v>716</v>
      </c>
      <c r="AI715" s="488">
        <v>0</v>
      </c>
      <c r="AJ715" s="487" t="s">
        <v>694</v>
      </c>
      <c r="AK715" s="488">
        <v>0.28100000000000003</v>
      </c>
    </row>
    <row r="716" spans="26:37" x14ac:dyDescent="0.25">
      <c r="Z716" s="124" t="s">
        <v>489</v>
      </c>
      <c r="AA716" s="127">
        <v>0</v>
      </c>
      <c r="AB716" s="128" t="s">
        <v>374</v>
      </c>
      <c r="AC716" s="129">
        <v>0</v>
      </c>
      <c r="AD716" s="128" t="s">
        <v>702</v>
      </c>
      <c r="AE716" s="129">
        <v>0.25900000000000001</v>
      </c>
      <c r="AH716" s="487" t="s">
        <v>717</v>
      </c>
      <c r="AI716" s="488">
        <v>0.25900000000000001</v>
      </c>
      <c r="AJ716" s="487" t="s">
        <v>1688</v>
      </c>
      <c r="AK716" s="488">
        <v>0</v>
      </c>
    </row>
    <row r="717" spans="26:37" x14ac:dyDescent="0.25">
      <c r="Z717" s="124" t="s">
        <v>410</v>
      </c>
      <c r="AA717" s="127">
        <v>5.0000000745058101E-2</v>
      </c>
      <c r="AB717" s="128" t="s">
        <v>385</v>
      </c>
      <c r="AC717" s="129">
        <v>0.02</v>
      </c>
      <c r="AD717" s="128" t="s">
        <v>703</v>
      </c>
      <c r="AE717" s="129">
        <v>0</v>
      </c>
      <c r="AH717" s="487" t="s">
        <v>1660</v>
      </c>
      <c r="AI717" s="488">
        <v>0.26</v>
      </c>
      <c r="AJ717" s="487" t="s">
        <v>923</v>
      </c>
      <c r="AK717" s="488">
        <v>0.28299999999999997</v>
      </c>
    </row>
    <row r="718" spans="26:37" x14ac:dyDescent="0.25">
      <c r="Z718" s="124" t="s">
        <v>471</v>
      </c>
      <c r="AA718" s="127">
        <v>0.270000010728836</v>
      </c>
      <c r="AB718" s="128" t="s">
        <v>377</v>
      </c>
      <c r="AC718" s="129">
        <v>0</v>
      </c>
      <c r="AD718" s="128" t="s">
        <v>704</v>
      </c>
      <c r="AE718" s="129">
        <v>0</v>
      </c>
      <c r="AH718" s="487" t="s">
        <v>721</v>
      </c>
      <c r="AI718" s="488">
        <v>0.26</v>
      </c>
      <c r="AJ718" s="487" t="s">
        <v>698</v>
      </c>
      <c r="AK718" s="488">
        <v>0.28299999999999997</v>
      </c>
    </row>
    <row r="719" spans="26:37" x14ac:dyDescent="0.25">
      <c r="Z719" s="124" t="s">
        <v>325</v>
      </c>
      <c r="AA719" s="127">
        <v>0.28000000119209301</v>
      </c>
      <c r="AB719" s="128" t="s">
        <v>380</v>
      </c>
      <c r="AC719" s="129">
        <v>0</v>
      </c>
      <c r="AD719" s="128" t="s">
        <v>705</v>
      </c>
      <c r="AE719" s="129">
        <v>0.246</v>
      </c>
      <c r="AH719" s="487" t="s">
        <v>723</v>
      </c>
      <c r="AI719" s="488">
        <v>0</v>
      </c>
      <c r="AJ719" s="487" t="s">
        <v>491</v>
      </c>
      <c r="AK719" s="488">
        <v>0</v>
      </c>
    </row>
    <row r="720" spans="26:37" x14ac:dyDescent="0.25">
      <c r="Z720" s="124" t="s">
        <v>414</v>
      </c>
      <c r="AA720" s="127">
        <v>0.20999999344348899</v>
      </c>
      <c r="AB720" s="128" t="s">
        <v>490</v>
      </c>
      <c r="AC720" s="129">
        <v>0</v>
      </c>
      <c r="AD720" s="128" t="s">
        <v>706</v>
      </c>
      <c r="AE720" s="129">
        <v>9.1999999999999998E-2</v>
      </c>
      <c r="AH720" s="487" t="s">
        <v>724</v>
      </c>
      <c r="AI720" s="488">
        <v>0</v>
      </c>
      <c r="AJ720" s="487" t="s">
        <v>1689</v>
      </c>
      <c r="AK720" s="488">
        <v>6.0000000000000001E-3</v>
      </c>
    </row>
    <row r="721" spans="26:37" x14ac:dyDescent="0.25">
      <c r="Z721" s="124" t="s">
        <v>139</v>
      </c>
      <c r="AA721" s="127">
        <v>0</v>
      </c>
      <c r="AB721" s="128" t="s">
        <v>381</v>
      </c>
      <c r="AC721" s="129">
        <v>0</v>
      </c>
      <c r="AD721" s="128" t="s">
        <v>707</v>
      </c>
      <c r="AE721" s="129">
        <v>0.25900000000000001</v>
      </c>
      <c r="AH721" s="487" t="s">
        <v>498</v>
      </c>
      <c r="AI721" s="488">
        <v>0.26</v>
      </c>
      <c r="AJ721" s="487" t="s">
        <v>699</v>
      </c>
      <c r="AK721" s="488">
        <v>0</v>
      </c>
    </row>
    <row r="722" spans="26:37" x14ac:dyDescent="0.25">
      <c r="Z722" s="131" t="s">
        <v>229</v>
      </c>
      <c r="AA722" s="127">
        <v>0.31000000238418601</v>
      </c>
      <c r="AB722" s="128" t="s">
        <v>392</v>
      </c>
      <c r="AC722" s="129">
        <v>0.22</v>
      </c>
      <c r="AD722" s="128" t="s">
        <v>708</v>
      </c>
      <c r="AE722" s="129">
        <v>1.4E-2</v>
      </c>
      <c r="AH722" s="487" t="s">
        <v>725</v>
      </c>
      <c r="AI722" s="488">
        <v>0.26</v>
      </c>
      <c r="AJ722" s="487" t="s">
        <v>700</v>
      </c>
      <c r="AK722" s="488">
        <v>0.28299999999999997</v>
      </c>
    </row>
    <row r="723" spans="26:37" x14ac:dyDescent="0.25">
      <c r="Z723" s="131" t="s">
        <v>236</v>
      </c>
      <c r="AA723" s="127">
        <v>0.31000000238418601</v>
      </c>
      <c r="AB723" s="128" t="s">
        <v>382</v>
      </c>
      <c r="AC723" s="129">
        <v>0.24</v>
      </c>
      <c r="AD723" s="128" t="s">
        <v>709</v>
      </c>
      <c r="AE723" s="129">
        <v>0.25900000000000001</v>
      </c>
      <c r="AH723" s="487" t="s">
        <v>726</v>
      </c>
      <c r="AI723" s="488">
        <v>0</v>
      </c>
      <c r="AJ723" s="487" t="s">
        <v>701</v>
      </c>
      <c r="AK723" s="488">
        <v>0.27100000000000002</v>
      </c>
    </row>
    <row r="724" spans="26:37" x14ac:dyDescent="0.25">
      <c r="AB724" s="128" t="s">
        <v>491</v>
      </c>
      <c r="AC724" s="129">
        <v>0</v>
      </c>
      <c r="AD724" s="128" t="s">
        <v>710</v>
      </c>
      <c r="AE724" s="129">
        <v>0.252</v>
      </c>
      <c r="AH724" s="487" t="s">
        <v>727</v>
      </c>
      <c r="AI724" s="488">
        <v>0.249</v>
      </c>
      <c r="AJ724" s="487" t="s">
        <v>704</v>
      </c>
      <c r="AK724" s="488">
        <v>7.3999999999999996E-2</v>
      </c>
    </row>
    <row r="725" spans="26:37" x14ac:dyDescent="0.25">
      <c r="AB725" s="128" t="s">
        <v>300</v>
      </c>
      <c r="AC725" s="129">
        <v>0</v>
      </c>
      <c r="AD725" s="128" t="s">
        <v>711</v>
      </c>
      <c r="AE725" s="129">
        <v>0.254</v>
      </c>
      <c r="AH725" s="487" t="s">
        <v>728</v>
      </c>
      <c r="AI725" s="488">
        <v>0.247</v>
      </c>
      <c r="AJ725" s="487" t="s">
        <v>705</v>
      </c>
      <c r="AK725" s="488">
        <v>0</v>
      </c>
    </row>
    <row r="726" spans="26:37" ht="20.25" customHeight="1" x14ac:dyDescent="0.25">
      <c r="AB726" s="128" t="s">
        <v>386</v>
      </c>
      <c r="AC726" s="129">
        <v>0</v>
      </c>
      <c r="AD726" s="128" t="s">
        <v>712</v>
      </c>
      <c r="AE726" s="129">
        <v>0.25900000000000001</v>
      </c>
      <c r="AH726" s="487" t="s">
        <v>463</v>
      </c>
      <c r="AI726" s="488">
        <v>0</v>
      </c>
      <c r="AJ726" s="487" t="s">
        <v>1657</v>
      </c>
      <c r="AK726" s="488">
        <v>0</v>
      </c>
    </row>
    <row r="727" spans="26:37" ht="20.25" customHeight="1" x14ac:dyDescent="0.25">
      <c r="AB727" s="128" t="s">
        <v>492</v>
      </c>
      <c r="AC727" s="129">
        <v>0</v>
      </c>
      <c r="AD727" s="128" t="s">
        <v>713</v>
      </c>
      <c r="AE727" s="129">
        <v>0.25900000000000001</v>
      </c>
      <c r="AH727" s="487" t="s">
        <v>1661</v>
      </c>
      <c r="AI727" s="488">
        <v>0.26</v>
      </c>
      <c r="AJ727" s="487" t="s">
        <v>1658</v>
      </c>
      <c r="AK727" s="488">
        <v>0</v>
      </c>
    </row>
    <row r="728" spans="26:37" ht="20.25" customHeight="1" x14ac:dyDescent="0.25">
      <c r="AB728" s="128" t="s">
        <v>302</v>
      </c>
      <c r="AC728" s="129">
        <v>0</v>
      </c>
      <c r="AD728" s="128" t="s">
        <v>714</v>
      </c>
      <c r="AE728" s="129">
        <v>0.25800000000000001</v>
      </c>
      <c r="AH728" s="487" t="s">
        <v>730</v>
      </c>
      <c r="AI728" s="488">
        <v>0</v>
      </c>
      <c r="AJ728" s="487" t="s">
        <v>707</v>
      </c>
      <c r="AK728" s="488">
        <v>0.28100000000000003</v>
      </c>
    </row>
    <row r="729" spans="26:37" ht="20.25" customHeight="1" x14ac:dyDescent="0.25">
      <c r="AB729" s="128" t="s">
        <v>466</v>
      </c>
      <c r="AC729" s="129">
        <v>0</v>
      </c>
      <c r="AD729" s="128" t="s">
        <v>715</v>
      </c>
      <c r="AE729" s="129">
        <v>0</v>
      </c>
      <c r="AH729" s="487" t="s">
        <v>734</v>
      </c>
      <c r="AI729" s="488">
        <v>0.26</v>
      </c>
      <c r="AJ729" s="487" t="s">
        <v>709</v>
      </c>
      <c r="AK729" s="488">
        <v>0.26600000000000001</v>
      </c>
    </row>
    <row r="730" spans="26:37" ht="20.25" customHeight="1" x14ac:dyDescent="0.25">
      <c r="AB730" s="128" t="s">
        <v>444</v>
      </c>
      <c r="AC730" s="129">
        <v>0.02</v>
      </c>
      <c r="AD730" s="128" t="s">
        <v>716</v>
      </c>
      <c r="AE730" s="129">
        <v>0</v>
      </c>
      <c r="AH730" s="487" t="s">
        <v>928</v>
      </c>
      <c r="AI730" s="488">
        <v>0</v>
      </c>
      <c r="AJ730" s="487" t="s">
        <v>710</v>
      </c>
      <c r="AK730" s="488">
        <v>0</v>
      </c>
    </row>
    <row r="731" spans="26:37" ht="20.25" customHeight="1" x14ac:dyDescent="0.25">
      <c r="AB731" s="128" t="s">
        <v>446</v>
      </c>
      <c r="AC731" s="129">
        <v>0.01</v>
      </c>
      <c r="AD731" s="128" t="s">
        <v>717</v>
      </c>
      <c r="AE731" s="129">
        <v>0.245</v>
      </c>
      <c r="AH731" s="487" t="s">
        <v>736</v>
      </c>
      <c r="AI731" s="488">
        <v>0.26</v>
      </c>
      <c r="AJ731" s="487" t="s">
        <v>711</v>
      </c>
      <c r="AK731" s="488">
        <v>0.28299999999999997</v>
      </c>
    </row>
    <row r="732" spans="26:37" ht="20.25" customHeight="1" x14ac:dyDescent="0.25">
      <c r="AB732" s="128" t="s">
        <v>470</v>
      </c>
      <c r="AC732" s="129">
        <v>0.21</v>
      </c>
      <c r="AD732" s="128" t="s">
        <v>718</v>
      </c>
      <c r="AE732" s="129">
        <v>0</v>
      </c>
      <c r="AH732" s="487" t="s">
        <v>325</v>
      </c>
      <c r="AI732" s="488">
        <v>0.26</v>
      </c>
      <c r="AJ732" s="487" t="s">
        <v>712</v>
      </c>
      <c r="AK732" s="488">
        <v>0.28199999999999997</v>
      </c>
    </row>
    <row r="733" spans="26:37" ht="20.25" customHeight="1" x14ac:dyDescent="0.25">
      <c r="AB733" s="128" t="s">
        <v>391</v>
      </c>
      <c r="AC733" s="129">
        <v>0.24</v>
      </c>
      <c r="AD733" s="128" t="s">
        <v>719</v>
      </c>
      <c r="AE733" s="129">
        <v>0</v>
      </c>
      <c r="AH733" s="487" t="s">
        <v>737</v>
      </c>
      <c r="AI733" s="488">
        <v>0.254</v>
      </c>
      <c r="AJ733" s="487" t="s">
        <v>1690</v>
      </c>
      <c r="AK733" s="488">
        <v>0</v>
      </c>
    </row>
    <row r="734" spans="26:37" ht="20.25" customHeight="1" x14ac:dyDescent="0.25">
      <c r="AB734" s="128" t="s">
        <v>305</v>
      </c>
      <c r="AC734" s="129">
        <v>0.05</v>
      </c>
      <c r="AD734" s="128" t="s">
        <v>720</v>
      </c>
      <c r="AE734" s="129">
        <v>0</v>
      </c>
      <c r="AH734" s="487" t="s">
        <v>229</v>
      </c>
      <c r="AI734" s="488">
        <v>0.26</v>
      </c>
      <c r="AJ734" s="487" t="s">
        <v>925</v>
      </c>
      <c r="AK734" s="488">
        <v>0.219</v>
      </c>
    </row>
    <row r="735" spans="26:37" ht="20.25" customHeight="1" x14ac:dyDescent="0.25">
      <c r="AB735" s="128" t="s">
        <v>452</v>
      </c>
      <c r="AC735" s="129">
        <v>0</v>
      </c>
      <c r="AD735" s="128" t="s">
        <v>721</v>
      </c>
      <c r="AE735" s="129">
        <v>0.20100000000000001</v>
      </c>
      <c r="AH735" s="487" t="s">
        <v>236</v>
      </c>
      <c r="AI735" s="488">
        <v>0.26</v>
      </c>
      <c r="AJ735" s="487" t="s">
        <v>715</v>
      </c>
      <c r="AK735" s="488">
        <v>0</v>
      </c>
    </row>
    <row r="736" spans="26:37" ht="20.25" customHeight="1" x14ac:dyDescent="0.25">
      <c r="AB736" s="128" t="s">
        <v>493</v>
      </c>
      <c r="AC736" s="129">
        <v>0.24</v>
      </c>
      <c r="AD736" s="128" t="s">
        <v>722</v>
      </c>
      <c r="AE736" s="129">
        <v>8.5999999999999993E-2</v>
      </c>
      <c r="AJ736" s="487" t="s">
        <v>927</v>
      </c>
      <c r="AK736" s="488">
        <v>0</v>
      </c>
    </row>
    <row r="737" spans="28:37" ht="20.25" customHeight="1" x14ac:dyDescent="0.25">
      <c r="AB737" s="128" t="s">
        <v>494</v>
      </c>
      <c r="AC737" s="129">
        <v>0.2</v>
      </c>
      <c r="AD737" s="128" t="s">
        <v>723</v>
      </c>
      <c r="AE737" s="129">
        <v>0</v>
      </c>
      <c r="AJ737" s="487" t="s">
        <v>1691</v>
      </c>
      <c r="AK737" s="488">
        <v>0</v>
      </c>
    </row>
    <row r="738" spans="28:37" ht="20.25" customHeight="1" x14ac:dyDescent="0.25">
      <c r="AB738" s="128" t="s">
        <v>495</v>
      </c>
      <c r="AC738" s="129">
        <v>0</v>
      </c>
      <c r="AD738" s="128" t="s">
        <v>724</v>
      </c>
      <c r="AE738" s="129">
        <v>0</v>
      </c>
      <c r="AJ738" s="487" t="s">
        <v>716</v>
      </c>
      <c r="AK738" s="488">
        <v>0</v>
      </c>
    </row>
    <row r="739" spans="28:37" ht="20.25" customHeight="1" x14ac:dyDescent="0.25">
      <c r="AB739" s="128" t="s">
        <v>496</v>
      </c>
      <c r="AC739" s="129">
        <v>0.25</v>
      </c>
      <c r="AD739" s="128" t="s">
        <v>725</v>
      </c>
      <c r="AE739" s="129">
        <v>0.25900000000000001</v>
      </c>
      <c r="AJ739" s="487" t="s">
        <v>717</v>
      </c>
      <c r="AK739" s="488">
        <v>0.28299999999999997</v>
      </c>
    </row>
    <row r="740" spans="28:37" ht="20.25" customHeight="1" x14ac:dyDescent="0.25">
      <c r="AB740" s="128" t="s">
        <v>218</v>
      </c>
      <c r="AC740" s="129">
        <v>0</v>
      </c>
      <c r="AD740" s="128" t="s">
        <v>726</v>
      </c>
      <c r="AE740" s="129">
        <v>0.25900000000000001</v>
      </c>
      <c r="AJ740" s="487" t="s">
        <v>718</v>
      </c>
      <c r="AK740" s="488">
        <v>0</v>
      </c>
    </row>
    <row r="741" spans="28:37" ht="20.25" customHeight="1" x14ac:dyDescent="0.25">
      <c r="AB741" s="128" t="s">
        <v>454</v>
      </c>
      <c r="AC741" s="129">
        <v>0.23</v>
      </c>
      <c r="AD741" s="128" t="s">
        <v>727</v>
      </c>
      <c r="AE741" s="129">
        <v>0.25900000000000001</v>
      </c>
      <c r="AJ741" s="487" t="s">
        <v>1660</v>
      </c>
      <c r="AK741" s="488">
        <v>0.28299999999999997</v>
      </c>
    </row>
    <row r="742" spans="28:37" ht="20.25" customHeight="1" x14ac:dyDescent="0.25">
      <c r="AB742" s="128" t="s">
        <v>310</v>
      </c>
      <c r="AC742" s="129">
        <v>0</v>
      </c>
      <c r="AD742" s="128" t="s">
        <v>728</v>
      </c>
      <c r="AE742" s="129">
        <v>0.23300000000000001</v>
      </c>
      <c r="AJ742" s="487" t="s">
        <v>723</v>
      </c>
      <c r="AK742" s="488">
        <v>0</v>
      </c>
    </row>
    <row r="743" spans="28:37" ht="20.25" customHeight="1" x14ac:dyDescent="0.25">
      <c r="AB743" s="128" t="s">
        <v>497</v>
      </c>
      <c r="AC743" s="129">
        <v>0</v>
      </c>
      <c r="AD743" s="128" t="s">
        <v>463</v>
      </c>
      <c r="AE743" s="129">
        <v>0</v>
      </c>
      <c r="AJ743" s="487" t="s">
        <v>724</v>
      </c>
      <c r="AK743" s="488">
        <v>0</v>
      </c>
    </row>
    <row r="744" spans="28:37" ht="20.25" customHeight="1" x14ac:dyDescent="0.25">
      <c r="AB744" s="128" t="s">
        <v>398</v>
      </c>
      <c r="AC744" s="129">
        <v>0</v>
      </c>
      <c r="AD744" s="128" t="s">
        <v>403</v>
      </c>
      <c r="AE744" s="129">
        <v>0.191</v>
      </c>
      <c r="AJ744" s="487" t="s">
        <v>498</v>
      </c>
      <c r="AK744" s="488">
        <v>0.28299999999999997</v>
      </c>
    </row>
    <row r="745" spans="28:37" ht="20.25" customHeight="1" x14ac:dyDescent="0.25">
      <c r="AB745" s="128" t="s">
        <v>459</v>
      </c>
      <c r="AC745" s="129">
        <v>0</v>
      </c>
      <c r="AD745" s="128" t="s">
        <v>729</v>
      </c>
      <c r="AE745" s="129">
        <v>0</v>
      </c>
      <c r="AJ745" s="487" t="s">
        <v>725</v>
      </c>
      <c r="AK745" s="488">
        <v>0.28299999999999997</v>
      </c>
    </row>
    <row r="746" spans="28:37" ht="20.25" customHeight="1" x14ac:dyDescent="0.25">
      <c r="AB746" s="128" t="s">
        <v>312</v>
      </c>
      <c r="AC746" s="129">
        <v>0</v>
      </c>
      <c r="AD746" s="128" t="s">
        <v>730</v>
      </c>
      <c r="AE746" s="129">
        <v>0</v>
      </c>
      <c r="AJ746" s="487" t="s">
        <v>726</v>
      </c>
      <c r="AK746" s="488">
        <v>0</v>
      </c>
    </row>
    <row r="747" spans="28:37" ht="20.25" customHeight="1" x14ac:dyDescent="0.25">
      <c r="AB747" s="128" t="s">
        <v>460</v>
      </c>
      <c r="AC747" s="129">
        <v>0</v>
      </c>
      <c r="AD747" s="128" t="s">
        <v>731</v>
      </c>
      <c r="AE747" s="129">
        <v>0</v>
      </c>
      <c r="AJ747" s="487" t="s">
        <v>727</v>
      </c>
      <c r="AK747" s="488">
        <v>0.28299999999999997</v>
      </c>
    </row>
    <row r="748" spans="28:37" ht="20.25" customHeight="1" x14ac:dyDescent="0.25">
      <c r="AB748" s="128" t="s">
        <v>498</v>
      </c>
      <c r="AC748" s="129">
        <v>0</v>
      </c>
      <c r="AD748" s="128" t="s">
        <v>732</v>
      </c>
      <c r="AE748" s="129">
        <v>0.25900000000000001</v>
      </c>
      <c r="AJ748" s="487" t="s">
        <v>1692</v>
      </c>
      <c r="AK748" s="488">
        <v>0.26</v>
      </c>
    </row>
    <row r="749" spans="28:37" ht="20.25" customHeight="1" x14ac:dyDescent="0.25">
      <c r="AB749" s="128" t="s">
        <v>270</v>
      </c>
      <c r="AC749" s="129">
        <v>0</v>
      </c>
      <c r="AD749" s="128" t="s">
        <v>467</v>
      </c>
      <c r="AE749" s="129">
        <v>0.25900000000000001</v>
      </c>
      <c r="AJ749" s="487" t="s">
        <v>463</v>
      </c>
      <c r="AK749" s="488">
        <v>0</v>
      </c>
    </row>
    <row r="750" spans="28:37" ht="20.25" customHeight="1" x14ac:dyDescent="0.25">
      <c r="AB750" s="128" t="s">
        <v>462</v>
      </c>
      <c r="AC750" s="129">
        <v>0.19</v>
      </c>
      <c r="AD750" s="128" t="s">
        <v>733</v>
      </c>
      <c r="AE750" s="129">
        <v>0.25800000000000001</v>
      </c>
      <c r="AJ750" s="487" t="s">
        <v>1661</v>
      </c>
      <c r="AK750" s="488">
        <v>0.28299999999999997</v>
      </c>
    </row>
    <row r="751" spans="28:37" ht="20.25" customHeight="1" x14ac:dyDescent="0.25">
      <c r="AB751" s="128" t="s">
        <v>463</v>
      </c>
      <c r="AC751" s="129">
        <v>0</v>
      </c>
      <c r="AD751" s="128" t="s">
        <v>734</v>
      </c>
      <c r="AE751" s="129">
        <v>0</v>
      </c>
      <c r="AJ751" s="487" t="s">
        <v>730</v>
      </c>
      <c r="AK751" s="488">
        <v>7.0999999999999994E-2</v>
      </c>
    </row>
    <row r="752" spans="28:37" ht="20.25" customHeight="1" x14ac:dyDescent="0.25">
      <c r="AB752" s="128" t="s">
        <v>403</v>
      </c>
      <c r="AC752" s="129">
        <v>0</v>
      </c>
      <c r="AD752" s="128" t="s">
        <v>735</v>
      </c>
      <c r="AE752" s="129">
        <v>0</v>
      </c>
      <c r="AJ752" s="487" t="s">
        <v>733</v>
      </c>
      <c r="AK752" s="488">
        <v>0</v>
      </c>
    </row>
    <row r="753" spans="28:37" ht="20.25" customHeight="1" x14ac:dyDescent="0.25">
      <c r="AB753" s="128" t="s">
        <v>499</v>
      </c>
      <c r="AC753" s="129">
        <v>0.19</v>
      </c>
      <c r="AD753" s="128" t="s">
        <v>736</v>
      </c>
      <c r="AE753" s="129">
        <v>0.25900000000000001</v>
      </c>
      <c r="AJ753" s="487" t="s">
        <v>734</v>
      </c>
      <c r="AK753" s="488">
        <v>0.28299999999999997</v>
      </c>
    </row>
    <row r="754" spans="28:37" ht="20.25" customHeight="1" x14ac:dyDescent="0.25">
      <c r="AB754" s="128" t="s">
        <v>274</v>
      </c>
      <c r="AC754" s="129">
        <v>0</v>
      </c>
      <c r="AD754" s="128" t="s">
        <v>325</v>
      </c>
      <c r="AE754" s="129">
        <v>0.25900000000000001</v>
      </c>
      <c r="AJ754" s="487" t="s">
        <v>1693</v>
      </c>
      <c r="AK754" s="488">
        <v>0.26800000000000002</v>
      </c>
    </row>
    <row r="755" spans="28:37" ht="20.25" customHeight="1" x14ac:dyDescent="0.25">
      <c r="AB755" s="128" t="s">
        <v>500</v>
      </c>
      <c r="AC755" s="129">
        <v>0.01</v>
      </c>
      <c r="AD755" s="128" t="s">
        <v>737</v>
      </c>
      <c r="AE755" s="129">
        <v>0.25900000000000001</v>
      </c>
      <c r="AJ755" s="487" t="s">
        <v>737</v>
      </c>
      <c r="AK755" s="488">
        <v>0.19600000000000001</v>
      </c>
    </row>
    <row r="756" spans="28:37" ht="20.25" customHeight="1" x14ac:dyDescent="0.25">
      <c r="AB756" s="128" t="s">
        <v>501</v>
      </c>
      <c r="AC756" s="129">
        <v>0.24</v>
      </c>
      <c r="AD756" s="128" t="s">
        <v>738</v>
      </c>
      <c r="AE756" s="129">
        <v>0</v>
      </c>
      <c r="AJ756" s="513" t="s">
        <v>1694</v>
      </c>
      <c r="AK756" s="514">
        <v>0</v>
      </c>
    </row>
    <row r="757" spans="28:37" ht="20.25" customHeight="1" x14ac:dyDescent="0.25">
      <c r="AB757" s="128" t="s">
        <v>467</v>
      </c>
      <c r="AC757" s="129">
        <v>0</v>
      </c>
      <c r="AD757" s="128" t="s">
        <v>739</v>
      </c>
      <c r="AE757" s="129">
        <v>5.3999999999999999E-2</v>
      </c>
      <c r="AJ757" s="189" t="s">
        <v>229</v>
      </c>
      <c r="AK757" s="515">
        <v>0.28299999999999997</v>
      </c>
    </row>
    <row r="758" spans="28:37" ht="20.25" customHeight="1" x14ac:dyDescent="0.25">
      <c r="AB758" s="128" t="s">
        <v>502</v>
      </c>
      <c r="AC758" s="129">
        <v>0.2</v>
      </c>
      <c r="AD758" s="128" t="s">
        <v>229</v>
      </c>
      <c r="AE758" s="129">
        <v>0.25900000000000001</v>
      </c>
      <c r="AJ758" s="474" t="s">
        <v>236</v>
      </c>
      <c r="AK758" s="515">
        <v>0.28299999999999997</v>
      </c>
    </row>
    <row r="759" spans="28:37" ht="20.25" customHeight="1" x14ac:dyDescent="0.25">
      <c r="AB759" s="128" t="s">
        <v>503</v>
      </c>
      <c r="AC759" s="129">
        <v>0</v>
      </c>
      <c r="AD759" s="128" t="s">
        <v>236</v>
      </c>
      <c r="AE759" s="129">
        <v>0.25900000000000001</v>
      </c>
    </row>
    <row r="760" spans="28:37" ht="20.25" customHeight="1" x14ac:dyDescent="0.25">
      <c r="AB760" s="128" t="s">
        <v>469</v>
      </c>
      <c r="AC760" s="129">
        <v>0</v>
      </c>
    </row>
    <row r="761" spans="28:37" ht="20.25" customHeight="1" x14ac:dyDescent="0.25">
      <c r="AB761" s="128" t="s">
        <v>504</v>
      </c>
      <c r="AC761" s="129">
        <v>0</v>
      </c>
    </row>
    <row r="762" spans="28:37" ht="20.25" customHeight="1" x14ac:dyDescent="0.25">
      <c r="AB762" s="128" t="s">
        <v>489</v>
      </c>
      <c r="AC762" s="129">
        <v>0</v>
      </c>
    </row>
    <row r="763" spans="28:37" ht="20.25" customHeight="1" x14ac:dyDescent="0.25">
      <c r="AB763" s="128" t="s">
        <v>471</v>
      </c>
      <c r="AC763" s="129">
        <v>0.17</v>
      </c>
    </row>
    <row r="764" spans="28:37" ht="20.25" customHeight="1" x14ac:dyDescent="0.25">
      <c r="AB764" s="128" t="s">
        <v>325</v>
      </c>
      <c r="AC764" s="129">
        <v>0.25</v>
      </c>
    </row>
    <row r="765" spans="28:37" ht="20.25" customHeight="1" x14ac:dyDescent="0.25">
      <c r="AB765" s="128" t="s">
        <v>414</v>
      </c>
      <c r="AC765" s="129">
        <v>0.16</v>
      </c>
    </row>
    <row r="766" spans="28:37" ht="20.25" customHeight="1" x14ac:dyDescent="0.25">
      <c r="AB766" s="128" t="s">
        <v>505</v>
      </c>
      <c r="AC766" s="129">
        <v>0.24</v>
      </c>
    </row>
    <row r="767" spans="28:37" ht="20.25" customHeight="1" x14ac:dyDescent="0.25">
      <c r="AB767" s="136" t="s">
        <v>229</v>
      </c>
      <c r="AC767" s="137">
        <v>0.25</v>
      </c>
    </row>
    <row r="768" spans="28:37" ht="20.25" customHeight="1" x14ac:dyDescent="0.25">
      <c r="AB768" s="131" t="s">
        <v>236</v>
      </c>
      <c r="AC768" s="120">
        <v>0.25</v>
      </c>
    </row>
    <row r="771" spans="1:24" s="211" customFormat="1" ht="21" x14ac:dyDescent="0.35">
      <c r="A771" s="210" t="s">
        <v>877</v>
      </c>
      <c r="C771" s="212"/>
      <c r="D771" s="212"/>
      <c r="Q771" s="213"/>
      <c r="S771" s="214"/>
      <c r="X771" s="214"/>
    </row>
    <row r="772" spans="1:24" ht="16.5" x14ac:dyDescent="0.3">
      <c r="H772" s="130"/>
    </row>
    <row r="773" spans="1:24" ht="24" x14ac:dyDescent="0.3">
      <c r="C773" s="116" t="s">
        <v>506</v>
      </c>
      <c r="D773" s="116" t="s">
        <v>507</v>
      </c>
      <c r="E773" s="130"/>
      <c r="F773" s="189" t="s">
        <v>1061</v>
      </c>
      <c r="G773" s="189" t="s">
        <v>1067</v>
      </c>
      <c r="I773" s="189" t="s">
        <v>1271</v>
      </c>
      <c r="J773" s="189" t="s">
        <v>1272</v>
      </c>
      <c r="K773" s="398" t="s">
        <v>1273</v>
      </c>
      <c r="L773" s="189" t="s">
        <v>1068</v>
      </c>
      <c r="M773" s="189" t="s">
        <v>1275</v>
      </c>
      <c r="N773" s="189" t="s">
        <v>1276</v>
      </c>
      <c r="O773" s="189" t="s">
        <v>1277</v>
      </c>
      <c r="P773" s="189" t="s">
        <v>1278</v>
      </c>
    </row>
    <row r="774" spans="1:24" ht="16.5" x14ac:dyDescent="0.3">
      <c r="C774" s="123" t="s">
        <v>545</v>
      </c>
      <c r="D774" s="123" t="s">
        <v>551</v>
      </c>
      <c r="E774" s="130"/>
      <c r="F774" s="189"/>
      <c r="G774" s="189"/>
      <c r="H774" s="130"/>
      <c r="I774" s="189" t="s">
        <v>1069</v>
      </c>
      <c r="J774" s="189" t="s">
        <v>1070</v>
      </c>
      <c r="K774" s="189" t="s">
        <v>1071</v>
      </c>
      <c r="L774" s="189" t="s">
        <v>1072</v>
      </c>
      <c r="M774" s="189" t="s">
        <v>1073</v>
      </c>
      <c r="N774" s="189" t="s">
        <v>1074</v>
      </c>
      <c r="O774" s="189" t="s">
        <v>1075</v>
      </c>
      <c r="P774" s="189" t="s">
        <v>1076</v>
      </c>
    </row>
    <row r="775" spans="1:24" ht="16.5" x14ac:dyDescent="0.3">
      <c r="C775" s="123" t="s">
        <v>896</v>
      </c>
      <c r="D775" s="123" t="s">
        <v>552</v>
      </c>
      <c r="E775" s="130"/>
      <c r="F775" s="189" t="s">
        <v>1271</v>
      </c>
      <c r="G775" s="189">
        <v>1</v>
      </c>
      <c r="H775" s="130"/>
      <c r="I775" s="189"/>
      <c r="J775" s="189"/>
      <c r="K775" s="189"/>
      <c r="L775" s="189"/>
      <c r="M775" s="189"/>
      <c r="N775" s="189"/>
      <c r="O775" s="189"/>
      <c r="P775" s="189"/>
    </row>
    <row r="776" spans="1:24" ht="16.5" x14ac:dyDescent="0.3">
      <c r="C776" s="123" t="s">
        <v>546</v>
      </c>
      <c r="D776" s="123" t="s">
        <v>547</v>
      </c>
      <c r="E776" s="130"/>
      <c r="F776" s="189" t="s">
        <v>1272</v>
      </c>
      <c r="G776" s="189">
        <v>2</v>
      </c>
      <c r="H776" s="130"/>
      <c r="I776" s="189" t="s">
        <v>1282</v>
      </c>
      <c r="J776" s="189" t="s">
        <v>1283</v>
      </c>
      <c r="K776" s="189" t="s">
        <v>1284</v>
      </c>
      <c r="L776" s="189" t="s">
        <v>1285</v>
      </c>
      <c r="M776" s="450" t="s">
        <v>1286</v>
      </c>
      <c r="N776" s="189" t="s">
        <v>1287</v>
      </c>
      <c r="O776" s="189" t="s">
        <v>1288</v>
      </c>
      <c r="P776" t="s">
        <v>1289</v>
      </c>
    </row>
    <row r="777" spans="1:24" ht="16.5" x14ac:dyDescent="0.3">
      <c r="C777" s="123" t="s">
        <v>557</v>
      </c>
      <c r="D777" s="123" t="s">
        <v>548</v>
      </c>
      <c r="E777" s="130"/>
      <c r="F777" s="398" t="s">
        <v>1273</v>
      </c>
      <c r="G777" s="189">
        <v>3</v>
      </c>
      <c r="H777" s="130"/>
      <c r="I777" s="189" t="s">
        <v>1290</v>
      </c>
      <c r="J777" s="189" t="s">
        <v>1291</v>
      </c>
      <c r="K777" s="189" t="s">
        <v>1292</v>
      </c>
      <c r="L777" s="189" t="s">
        <v>1293</v>
      </c>
      <c r="M777" s="450" t="s">
        <v>1294</v>
      </c>
      <c r="N777" s="189" t="s">
        <v>1295</v>
      </c>
      <c r="O777" s="189" t="s">
        <v>1296</v>
      </c>
      <c r="P777" t="s">
        <v>1297</v>
      </c>
    </row>
    <row r="778" spans="1:24" ht="16.5" x14ac:dyDescent="0.3">
      <c r="C778" s="123" t="s">
        <v>508</v>
      </c>
      <c r="D778" s="123" t="s">
        <v>549</v>
      </c>
      <c r="E778" s="130"/>
      <c r="F778" s="189" t="s">
        <v>1274</v>
      </c>
      <c r="G778" s="189">
        <v>4</v>
      </c>
      <c r="H778" s="130"/>
      <c r="I778" s="189" t="s">
        <v>1298</v>
      </c>
      <c r="J778" s="189" t="s">
        <v>1299</v>
      </c>
      <c r="K778" s="189" t="s">
        <v>1300</v>
      </c>
      <c r="L778" s="189" t="s">
        <v>1301</v>
      </c>
      <c r="M778" s="110" t="s">
        <v>1302</v>
      </c>
      <c r="N778" s="189" t="s">
        <v>1303</v>
      </c>
      <c r="O778" s="189" t="s">
        <v>1304</v>
      </c>
      <c r="P778" t="s">
        <v>1305</v>
      </c>
    </row>
    <row r="779" spans="1:24" ht="16.5" x14ac:dyDescent="0.3">
      <c r="C779" s="130"/>
      <c r="D779" s="123" t="s">
        <v>550</v>
      </c>
      <c r="E779" s="130"/>
      <c r="F779" s="189" t="s">
        <v>1275</v>
      </c>
      <c r="G779" s="189">
        <v>5</v>
      </c>
      <c r="H779" s="130"/>
      <c r="I779" s="189" t="s">
        <v>1306</v>
      </c>
      <c r="J779" s="189" t="s">
        <v>1307</v>
      </c>
      <c r="K779" s="189" t="s">
        <v>1308</v>
      </c>
      <c r="L779" s="189" t="s">
        <v>1309</v>
      </c>
      <c r="N779" s="189" t="s">
        <v>1310</v>
      </c>
      <c r="O779" s="189" t="s">
        <v>1311</v>
      </c>
      <c r="P779" s="450" t="s">
        <v>236</v>
      </c>
    </row>
    <row r="780" spans="1:24" ht="16.5" x14ac:dyDescent="0.3">
      <c r="C780" s="138"/>
      <c r="D780" s="130"/>
      <c r="E780" s="130"/>
      <c r="F780" s="189" t="s">
        <v>1276</v>
      </c>
      <c r="G780" s="189">
        <v>6</v>
      </c>
      <c r="H780" s="130"/>
      <c r="I780" s="189" t="s">
        <v>1312</v>
      </c>
      <c r="J780" s="189" t="s">
        <v>1313</v>
      </c>
      <c r="K780" s="189" t="s">
        <v>1314</v>
      </c>
      <c r="L780" s="189" t="s">
        <v>1315</v>
      </c>
      <c r="N780" s="189" t="s">
        <v>1316</v>
      </c>
      <c r="O780" s="189" t="s">
        <v>1317</v>
      </c>
    </row>
    <row r="781" spans="1:24" ht="16.5" x14ac:dyDescent="0.3">
      <c r="C781" s="138"/>
      <c r="D781" s="130"/>
      <c r="E781" s="130"/>
      <c r="F781" s="189" t="s">
        <v>1277</v>
      </c>
      <c r="G781" s="189">
        <v>7</v>
      </c>
      <c r="H781" s="130"/>
      <c r="J781" s="189" t="s">
        <v>1318</v>
      </c>
      <c r="K781" s="189" t="s">
        <v>1319</v>
      </c>
      <c r="L781" s="189" t="s">
        <v>1320</v>
      </c>
      <c r="N781" s="189" t="s">
        <v>1321</v>
      </c>
      <c r="O781" s="189" t="s">
        <v>1322</v>
      </c>
    </row>
    <row r="782" spans="1:24" ht="16.5" x14ac:dyDescent="0.3">
      <c r="C782" s="138"/>
      <c r="D782" s="130"/>
      <c r="E782" s="130"/>
      <c r="F782" s="189" t="s">
        <v>1278</v>
      </c>
      <c r="G782" s="189">
        <v>8</v>
      </c>
      <c r="H782" s="130"/>
      <c r="J782" s="189" t="s">
        <v>1323</v>
      </c>
      <c r="K782" s="189" t="s">
        <v>1324</v>
      </c>
      <c r="L782" s="189" t="s">
        <v>1284</v>
      </c>
      <c r="N782" s="189" t="s">
        <v>1325</v>
      </c>
      <c r="O782" s="189" t="s">
        <v>1326</v>
      </c>
    </row>
    <row r="783" spans="1:24" ht="16.5" x14ac:dyDescent="0.3">
      <c r="C783" s="138"/>
      <c r="D783" s="130"/>
      <c r="E783" s="130"/>
      <c r="H783" s="130"/>
      <c r="J783" s="189" t="s">
        <v>1327</v>
      </c>
      <c r="K783" s="189" t="s">
        <v>1328</v>
      </c>
      <c r="L783" s="189" t="s">
        <v>1329</v>
      </c>
      <c r="N783" s="189" t="s">
        <v>1330</v>
      </c>
      <c r="O783" s="189" t="s">
        <v>1331</v>
      </c>
    </row>
    <row r="784" spans="1:24" ht="16.5" x14ac:dyDescent="0.3">
      <c r="C784" s="138"/>
      <c r="D784" s="130"/>
      <c r="E784" s="130"/>
      <c r="H784" s="130"/>
      <c r="J784" s="189" t="s">
        <v>1332</v>
      </c>
      <c r="K784" s="189" t="s">
        <v>1333</v>
      </c>
      <c r="L784" s="189" t="s">
        <v>1334</v>
      </c>
      <c r="O784" s="189" t="s">
        <v>1335</v>
      </c>
    </row>
    <row r="785" spans="1:38" ht="16.5" x14ac:dyDescent="0.3">
      <c r="C785" s="138"/>
      <c r="D785" s="130"/>
      <c r="E785" s="130"/>
      <c r="H785" s="130"/>
      <c r="J785" s="189" t="s">
        <v>1336</v>
      </c>
      <c r="K785" s="189" t="s">
        <v>1337</v>
      </c>
      <c r="L785" s="189" t="s">
        <v>1338</v>
      </c>
    </row>
    <row r="786" spans="1:38" ht="16.5" x14ac:dyDescent="0.3">
      <c r="C786" s="138"/>
      <c r="D786" s="130"/>
      <c r="E786" s="130"/>
      <c r="F786" s="189" t="s">
        <v>946</v>
      </c>
      <c r="H786" s="130"/>
      <c r="K786" s="189" t="s">
        <v>1339</v>
      </c>
    </row>
    <row r="787" spans="1:38" ht="16.5" x14ac:dyDescent="0.3">
      <c r="C787" s="138"/>
      <c r="D787" s="130"/>
      <c r="E787" s="130"/>
      <c r="F787" s="189"/>
      <c r="H787" s="130"/>
      <c r="K787" s="189" t="s">
        <v>1340</v>
      </c>
    </row>
    <row r="788" spans="1:38" ht="16.5" x14ac:dyDescent="0.3">
      <c r="C788" s="138"/>
      <c r="D788" s="130"/>
      <c r="E788" s="130"/>
      <c r="F788" s="189" t="s">
        <v>1279</v>
      </c>
      <c r="H788" s="130"/>
      <c r="K788" s="189" t="s">
        <v>1341</v>
      </c>
    </row>
    <row r="789" spans="1:38" ht="16.5" x14ac:dyDescent="0.3">
      <c r="C789" s="138"/>
      <c r="D789" s="130"/>
      <c r="E789" s="130"/>
      <c r="F789" s="189" t="s">
        <v>1280</v>
      </c>
      <c r="H789" s="130"/>
      <c r="K789" s="189" t="s">
        <v>1342</v>
      </c>
    </row>
    <row r="790" spans="1:38" ht="16.5" x14ac:dyDescent="0.3">
      <c r="C790" s="138"/>
      <c r="D790" s="130"/>
      <c r="E790" s="130"/>
      <c r="F790" s="189" t="s">
        <v>1281</v>
      </c>
      <c r="H790" s="130"/>
      <c r="K790" s="189" t="s">
        <v>1343</v>
      </c>
    </row>
    <row r="791" spans="1:38" ht="16.5" x14ac:dyDescent="0.3">
      <c r="C791" s="138"/>
      <c r="D791" s="130"/>
      <c r="E791" s="130"/>
      <c r="H791" s="130"/>
      <c r="K791" s="189" t="s">
        <v>1344</v>
      </c>
    </row>
    <row r="792" spans="1:38" ht="16.5" x14ac:dyDescent="0.3">
      <c r="C792" s="138"/>
      <c r="D792" s="130"/>
      <c r="E792" s="130"/>
      <c r="H792" s="130"/>
      <c r="K792" s="189" t="s">
        <v>1345</v>
      </c>
    </row>
    <row r="793" spans="1:38" ht="16.5" x14ac:dyDescent="0.3">
      <c r="C793" s="138"/>
      <c r="D793" s="130"/>
      <c r="E793" s="130"/>
      <c r="H793" s="130"/>
    </row>
    <row r="794" spans="1:38" s="211" customFormat="1" ht="21" x14ac:dyDescent="0.35">
      <c r="A794" s="210" t="s">
        <v>742</v>
      </c>
      <c r="C794" s="212"/>
      <c r="D794" s="212"/>
      <c r="O794" s="331" t="s">
        <v>743</v>
      </c>
      <c r="Q794" s="213"/>
      <c r="S794" s="214"/>
      <c r="X794" s="214"/>
    </row>
    <row r="795" spans="1:38" s="327" customFormat="1" ht="18" customHeight="1" x14ac:dyDescent="0.35">
      <c r="A795" s="326"/>
      <c r="C795" s="328"/>
      <c r="D795" s="328"/>
      <c r="Q795" s="329"/>
      <c r="S795" s="330"/>
      <c r="X795" s="330"/>
    </row>
    <row r="796" spans="1:38" ht="16.5" x14ac:dyDescent="0.3">
      <c r="A796" s="113"/>
      <c r="B796" t="s">
        <v>509</v>
      </c>
      <c r="D796" s="130"/>
      <c r="E796" s="130">
        <f>'0.1_Datos generales organiz.'!$D$6</f>
        <v>0</v>
      </c>
      <c r="F796" t="s">
        <v>1</v>
      </c>
      <c r="G796">
        <f>'0.1_Datos generales organiz.'!J6</f>
        <v>0</v>
      </c>
      <c r="H796" s="130"/>
      <c r="I796" s="130"/>
      <c r="O796" s="113"/>
      <c r="P796" t="s">
        <v>512</v>
      </c>
      <c r="S796" s="154">
        <f>'4.1_Resultados Balears'!N16</f>
        <v>0</v>
      </c>
      <c r="V796" s="130"/>
      <c r="AE796" t="s">
        <v>959</v>
      </c>
      <c r="AG796" t="s">
        <v>960</v>
      </c>
      <c r="AH796" t="s">
        <v>961</v>
      </c>
      <c r="AI796" t="s">
        <v>962</v>
      </c>
      <c r="AJ796" t="s">
        <v>963</v>
      </c>
    </row>
    <row r="797" spans="1:38" ht="16.5" x14ac:dyDescent="0.3">
      <c r="A797" s="113"/>
      <c r="B797" t="s">
        <v>510</v>
      </c>
      <c r="D797" s="130"/>
      <c r="E797" s="130">
        <f>'0.1_Datos generales organiz.'!$D$9</f>
        <v>0</v>
      </c>
      <c r="H797" s="130"/>
      <c r="I797" s="130"/>
      <c r="O797" s="113"/>
      <c r="R797" s="130"/>
      <c r="S797" s="130"/>
      <c r="V797" s="130"/>
      <c r="AC797" t="s">
        <v>960</v>
      </c>
      <c r="AG797" t="s">
        <v>964</v>
      </c>
      <c r="AH797" t="s">
        <v>965</v>
      </c>
      <c r="AI797" t="s">
        <v>966</v>
      </c>
      <c r="AJ797" t="s">
        <v>967</v>
      </c>
    </row>
    <row r="798" spans="1:38" ht="16.5" x14ac:dyDescent="0.3">
      <c r="A798" s="113"/>
      <c r="B798" s="139" t="s">
        <v>511</v>
      </c>
      <c r="D798" s="130"/>
      <c r="E798" s="140">
        <f>'0.1_Datos generales organiz.'!G3</f>
        <v>2024</v>
      </c>
      <c r="H798" s="130"/>
      <c r="J798" s="130"/>
      <c r="K798" s="130"/>
      <c r="O798" s="113"/>
      <c r="P798" s="139"/>
      <c r="Q798" t="s">
        <v>533</v>
      </c>
      <c r="R798" s="130" t="s">
        <v>534</v>
      </c>
      <c r="S798" s="130" t="s">
        <v>535</v>
      </c>
      <c r="V798" t="s">
        <v>533</v>
      </c>
      <c r="W798" s="130" t="s">
        <v>534</v>
      </c>
      <c r="X798" s="130" t="s">
        <v>535</v>
      </c>
      <c r="Y798" s="130"/>
      <c r="Z798" s="130"/>
      <c r="AE798" t="s">
        <v>960</v>
      </c>
      <c r="AF798">
        <v>1</v>
      </c>
    </row>
    <row r="799" spans="1:38" x14ac:dyDescent="0.25">
      <c r="A799" s="113"/>
      <c r="B799" t="s">
        <v>512</v>
      </c>
      <c r="E799" s="154">
        <f>'4.2_Resultados España'!N16</f>
        <v>0</v>
      </c>
      <c r="I799" s="425"/>
      <c r="J799" s="425"/>
      <c r="K799" s="425"/>
      <c r="O799" s="113"/>
      <c r="Q799" s="425">
        <f>'0.1_Datos generales organiz.'!E22</f>
        <v>0</v>
      </c>
      <c r="R799" s="435" t="str">
        <f>IF(ISNUMBER('0.1_Datos generales organiz.'!F22),'0.1_Datos generales organiz.'!F22,"")</f>
        <v/>
      </c>
      <c r="S799" s="425">
        <f>'0.1_Datos generales organiz.'!G22</f>
        <v>0</v>
      </c>
      <c r="V799" s="425">
        <f>'0.1_Datos generales organiz.'!J22</f>
        <v>0</v>
      </c>
      <c r="W799" s="435" t="str">
        <f>IF(ISNUMBER('0.1_Datos generales organiz.'!K22),'0.1_Datos generales organiz.'!K22,"")</f>
        <v/>
      </c>
      <c r="X799" s="425">
        <f>'0.1_Datos generales organiz.'!L22</f>
        <v>0</v>
      </c>
      <c r="Y799" s="425"/>
      <c r="Z799" s="425"/>
      <c r="AE799" t="s">
        <v>961</v>
      </c>
      <c r="AF799">
        <v>2</v>
      </c>
      <c r="AG799" t="s">
        <v>969</v>
      </c>
      <c r="AH799" t="s">
        <v>968</v>
      </c>
      <c r="AI799" t="s">
        <v>962</v>
      </c>
      <c r="AJ799" t="s">
        <v>963</v>
      </c>
    </row>
    <row r="800" spans="1:38" x14ac:dyDescent="0.25">
      <c r="AE800" t="s">
        <v>962</v>
      </c>
      <c r="AF800">
        <v>3</v>
      </c>
      <c r="AG800" t="s">
        <v>970</v>
      </c>
      <c r="AH800" t="s">
        <v>983</v>
      </c>
      <c r="AI800" t="s">
        <v>1014</v>
      </c>
      <c r="AL800" t="str">
        <f ca="1">INDIRECT("Illa_"&amp;(IFERROR(VLOOKUP(AC797,$AE$798:$AF$801,2,0),"")))</f>
        <v>Alcúdia</v>
      </c>
    </row>
    <row r="801" spans="3:38" ht="16.5" x14ac:dyDescent="0.3">
      <c r="I801" s="130"/>
      <c r="AE801" t="s">
        <v>963</v>
      </c>
      <c r="AF801">
        <v>4</v>
      </c>
      <c r="AG801" t="s">
        <v>971</v>
      </c>
      <c r="AH801" t="s">
        <v>987</v>
      </c>
      <c r="AI801" t="s">
        <v>1016</v>
      </c>
    </row>
    <row r="802" spans="3:38" ht="16.5" x14ac:dyDescent="0.3">
      <c r="D802" t="s">
        <v>4</v>
      </c>
      <c r="E802" t="s">
        <v>5</v>
      </c>
      <c r="F802" t="s">
        <v>6</v>
      </c>
      <c r="G802" t="s">
        <v>513</v>
      </c>
      <c r="I802" s="130"/>
      <c r="R802" t="s">
        <v>4</v>
      </c>
      <c r="S802" t="s">
        <v>5</v>
      </c>
      <c r="T802" t="s">
        <v>6</v>
      </c>
      <c r="U802" t="s">
        <v>513</v>
      </c>
      <c r="AG802" t="s">
        <v>972</v>
      </c>
      <c r="AH802" t="s">
        <v>988</v>
      </c>
      <c r="AI802" t="s">
        <v>1017</v>
      </c>
      <c r="AL802">
        <f>VLOOKUP(AC797,AE798:AF801,2,0)</f>
        <v>1</v>
      </c>
    </row>
    <row r="803" spans="3:38" ht="16.5" x14ac:dyDescent="0.3">
      <c r="C803" s="120" t="s">
        <v>511</v>
      </c>
      <c r="D803" s="111" t="str">
        <f>IF(ISNUMBER('0.1_Datos generales organiz.'!#REF!),'0.1_Datos generales organiz.'!#REF!,"")</f>
        <v/>
      </c>
      <c r="E803" s="111" t="str">
        <f>IF(ISNUMBER('0.1_Datos generales organiz.'!#REF!),'0.1_Datos generales organiz.'!#REF!,"")</f>
        <v/>
      </c>
      <c r="F803" s="111" t="str">
        <f>IF(ISNUMBER('0.1_Datos generales organiz.'!#REF!),'0.1_Datos generales organiz.'!#REF!,"")</f>
        <v/>
      </c>
      <c r="G803" s="111">
        <f>IF(ISNUMBER('0.1_Datos generales organiz.'!G3),'0.1_Datos generales organiz.'!G3,"")</f>
        <v>2024</v>
      </c>
      <c r="I803" s="130"/>
      <c r="Q803" s="120" t="s">
        <v>511</v>
      </c>
      <c r="R803" s="111" t="str">
        <f>IF(ISNUMBER('0.1_Datos generales organiz.'!#REF!),'0.1_Datos generales organiz.'!#REF!,"")</f>
        <v/>
      </c>
      <c r="S803" s="111" t="str">
        <f>IF(ISNUMBER('0.1_Datos generales organiz.'!#REF!),'0.1_Datos generales organiz.'!#REF!,"")</f>
        <v/>
      </c>
      <c r="T803" s="111" t="str">
        <f>IF(ISNUMBER('0.1_Datos generales organiz.'!#REF!),'0.1_Datos generales organiz.'!#REF!,"")</f>
        <v/>
      </c>
      <c r="U803" s="111">
        <f>IF(ISNUMBER('0.1_Datos generales organiz.'!G3),'0.1_Datos generales organiz.'!G3,"")</f>
        <v>2024</v>
      </c>
      <c r="AG803" t="s">
        <v>973</v>
      </c>
      <c r="AH803" t="s">
        <v>989</v>
      </c>
      <c r="AI803" t="s">
        <v>1021</v>
      </c>
    </row>
    <row r="804" spans="3:38" ht="16.5" x14ac:dyDescent="0.3">
      <c r="C804" s="120" t="s">
        <v>514</v>
      </c>
      <c r="D804" s="141" t="e">
        <f>ROUND('0.1_Datos generales organiz.'!#REF!,2)</f>
        <v>#REF!</v>
      </c>
      <c r="E804" s="141" t="e">
        <f>ROUND('0.1_Datos generales organiz.'!#REF!,2)</f>
        <v>#REF!</v>
      </c>
      <c r="F804" s="141" t="e">
        <f>ROUND('0.1_Datos generales organiz.'!#REF!,2)</f>
        <v>#REF!</v>
      </c>
      <c r="G804" s="141">
        <f>ROUND('0.1_Datos generales organiz.'!H22,2)</f>
        <v>0</v>
      </c>
      <c r="H804" s="142" t="s">
        <v>515</v>
      </c>
      <c r="I804" s="130"/>
      <c r="Q804" s="120" t="s">
        <v>514</v>
      </c>
      <c r="R804" s="141"/>
      <c r="S804" s="141"/>
      <c r="T804" s="141"/>
      <c r="U804" s="141"/>
      <c r="V804" s="142" t="s">
        <v>515</v>
      </c>
      <c r="AG804" t="s">
        <v>974</v>
      </c>
      <c r="AH804" t="s">
        <v>994</v>
      </c>
      <c r="AL804" t="str">
        <f>"Illa_"&amp;(IFERROR(VLOOKUP(AC797,AE798:AF801,2,0),""))</f>
        <v>Illa_1</v>
      </c>
    </row>
    <row r="805" spans="3:38" ht="16.5" x14ac:dyDescent="0.3">
      <c r="C805" s="120" t="s">
        <v>516</v>
      </c>
      <c r="D805" s="141" t="e">
        <f>ROUND('0.1_Datos generales organiz.'!#REF!,2)</f>
        <v>#REF!</v>
      </c>
      <c r="E805" s="141" t="e">
        <f>ROUND('0.1_Datos generales organiz.'!#REF!,2)</f>
        <v>#REF!</v>
      </c>
      <c r="F805" s="141" t="e">
        <f>ROUND('0.1_Datos generales organiz.'!#REF!,2)</f>
        <v>#REF!</v>
      </c>
      <c r="G805" s="141" t="e">
        <f>ROUND('0.1_Datos generales organiz.'!#REF!,2)</f>
        <v>#REF!</v>
      </c>
      <c r="H805" s="142" t="s">
        <v>515</v>
      </c>
      <c r="I805" s="130"/>
      <c r="Q805" s="120" t="s">
        <v>516</v>
      </c>
      <c r="R805" s="141"/>
      <c r="S805" s="141"/>
      <c r="T805" s="141"/>
      <c r="U805" s="141"/>
      <c r="V805" s="142" t="s">
        <v>515</v>
      </c>
      <c r="AG805" t="s">
        <v>975</v>
      </c>
      <c r="AH805" t="s">
        <v>1003</v>
      </c>
    </row>
    <row r="806" spans="3:38" ht="16.5" x14ac:dyDescent="0.3">
      <c r="C806" s="120" t="s">
        <v>3</v>
      </c>
      <c r="D806" s="141" t="e">
        <f>ROUND('0.1_Datos generales organiz.'!#REF!,2)</f>
        <v>#REF!</v>
      </c>
      <c r="E806" s="141" t="e">
        <f>ROUND('0.1_Datos generales organiz.'!#REF!,2)</f>
        <v>#REF!</v>
      </c>
      <c r="F806" s="141" t="e">
        <f>ROUND('0.1_Datos generales organiz.'!#REF!,2)</f>
        <v>#REF!</v>
      </c>
      <c r="G806" s="141" t="e">
        <f>ROUND('0.1_Datos generales organiz.'!#REF!,2)</f>
        <v>#REF!</v>
      </c>
      <c r="H806" s="142" t="s">
        <v>515</v>
      </c>
      <c r="I806" s="130"/>
      <c r="Q806" s="120" t="s">
        <v>3</v>
      </c>
      <c r="R806" s="141"/>
      <c r="S806" s="141"/>
      <c r="T806" s="141"/>
      <c r="U806" s="141"/>
      <c r="V806" s="142" t="s">
        <v>515</v>
      </c>
      <c r="AG806" t="s">
        <v>976</v>
      </c>
      <c r="AH806" t="s">
        <v>1019</v>
      </c>
    </row>
    <row r="807" spans="3:38" ht="16.5" x14ac:dyDescent="0.3">
      <c r="H807" s="142"/>
      <c r="I807" s="130"/>
      <c r="V807" s="142"/>
      <c r="AG807" t="s">
        <v>977</v>
      </c>
    </row>
    <row r="808" spans="3:38" x14ac:dyDescent="0.25">
      <c r="D808" t="s">
        <v>4</v>
      </c>
      <c r="E808" t="s">
        <v>5</v>
      </c>
      <c r="F808" t="s">
        <v>6</v>
      </c>
      <c r="G808" t="s">
        <v>513</v>
      </c>
      <c r="R808" t="s">
        <v>4</v>
      </c>
      <c r="S808" t="s">
        <v>5</v>
      </c>
      <c r="T808" t="s">
        <v>6</v>
      </c>
      <c r="U808" t="s">
        <v>513</v>
      </c>
      <c r="AG808" t="s">
        <v>978</v>
      </c>
    </row>
    <row r="809" spans="3:38" x14ac:dyDescent="0.25">
      <c r="D809" s="143" t="str">
        <f>IF(ISNUMBER(D803),D803,"")</f>
        <v/>
      </c>
      <c r="E809" s="143" t="str">
        <f>IF(ISNUMBER(E803),E803,"")</f>
        <v/>
      </c>
      <c r="F809" s="143" t="str">
        <f>IF(ISNUMBER(F803),F803,"")</f>
        <v/>
      </c>
      <c r="G809" s="143">
        <f>IF(ISNUMBER(G803),G803,"")</f>
        <v>2024</v>
      </c>
      <c r="R809" s="143" t="str">
        <f>IF(ISNUMBER(R803),R803,"")</f>
        <v/>
      </c>
      <c r="S809" s="143" t="str">
        <f>IF(ISNUMBER(S803),S803,"")</f>
        <v/>
      </c>
      <c r="T809" s="143" t="str">
        <f>IF(ISNUMBER(T803),T803,"")</f>
        <v/>
      </c>
      <c r="U809" s="143">
        <f>IF(ISNUMBER(U803),U803,"")</f>
        <v>2024</v>
      </c>
      <c r="AG809" t="s">
        <v>979</v>
      </c>
    </row>
    <row r="810" spans="3:38" x14ac:dyDescent="0.25">
      <c r="C810" s="120" t="s">
        <v>517</v>
      </c>
      <c r="D810" s="141" t="e">
        <f>ROUND('0.1_Datos generales organiz.'!#REF!,2)</f>
        <v>#REF!</v>
      </c>
      <c r="E810" s="141" t="e">
        <f>ROUND('0.1_Datos generales organiz.'!#REF!,2)</f>
        <v>#REF!</v>
      </c>
      <c r="F810" s="141" t="e">
        <f>ROUND('0.1_Datos generales organiz.'!#REF!,2)</f>
        <v>#REF!</v>
      </c>
      <c r="G810" s="141">
        <f>ROUND('4.2_Resultados España'!N16,2)</f>
        <v>0</v>
      </c>
      <c r="H810" s="142" t="s">
        <v>515</v>
      </c>
      <c r="Q810" s="120" t="s">
        <v>517</v>
      </c>
      <c r="R810" s="141" t="e">
        <f>ROUND('0.1_Datos generales organiz.'!#REF!,2)</f>
        <v>#REF!</v>
      </c>
      <c r="S810" s="141" t="e">
        <f>ROUND('0.1_Datos generales organiz.'!#REF!,2)</f>
        <v>#REF!</v>
      </c>
      <c r="T810" s="141" t="e">
        <f>ROUND('0.1_Datos generales organiz.'!#REF!,2)</f>
        <v>#REF!</v>
      </c>
      <c r="U810" s="141">
        <f>ROUND('4.1_Resultados Balears'!N16,2)</f>
        <v>0</v>
      </c>
      <c r="V810" s="142" t="s">
        <v>515</v>
      </c>
      <c r="AG810" t="s">
        <v>980</v>
      </c>
    </row>
    <row r="811" spans="3:38" x14ac:dyDescent="0.25">
      <c r="AG811" t="s">
        <v>981</v>
      </c>
    </row>
    <row r="812" spans="3:38" x14ac:dyDescent="0.25">
      <c r="C812" t="s">
        <v>518</v>
      </c>
      <c r="Q812" t="s">
        <v>518</v>
      </c>
      <c r="AG812" t="s">
        <v>982</v>
      </c>
    </row>
    <row r="813" spans="3:38" x14ac:dyDescent="0.25">
      <c r="D813" s="120" t="s">
        <v>1542</v>
      </c>
      <c r="E813" s="120" t="s">
        <v>1543</v>
      </c>
      <c r="R813" s="120" t="s">
        <v>1542</v>
      </c>
      <c r="S813" s="120" t="s">
        <v>1543</v>
      </c>
      <c r="AG813" t="s">
        <v>984</v>
      </c>
    </row>
    <row r="814" spans="3:38" x14ac:dyDescent="0.25">
      <c r="D814" s="155">
        <f>'4.2_Resultados España'!N13</f>
        <v>0</v>
      </c>
      <c r="E814" s="155">
        <f>'4.2_Resultados España'!N14</f>
        <v>0</v>
      </c>
      <c r="R814" s="155">
        <f>'4.1_Resultados Balears'!N13</f>
        <v>0</v>
      </c>
      <c r="S814" s="155">
        <f>'4.1_Resultados Balears'!N14</f>
        <v>0</v>
      </c>
      <c r="AG814" t="s">
        <v>985</v>
      </c>
    </row>
    <row r="815" spans="3:38" x14ac:dyDescent="0.25">
      <c r="AG815" t="s">
        <v>986</v>
      </c>
    </row>
    <row r="816" spans="3:38" x14ac:dyDescent="0.25">
      <c r="C816" t="s">
        <v>891</v>
      </c>
      <c r="F816" t="s">
        <v>519</v>
      </c>
      <c r="Q816" t="s">
        <v>891</v>
      </c>
      <c r="S816" t="s">
        <v>519</v>
      </c>
      <c r="AG816" t="s">
        <v>990</v>
      </c>
    </row>
    <row r="817" spans="1:33" x14ac:dyDescent="0.25">
      <c r="C817" s="120" t="s">
        <v>1565</v>
      </c>
      <c r="D817" s="120" t="s">
        <v>1570</v>
      </c>
      <c r="E817" s="189" t="s">
        <v>1571</v>
      </c>
      <c r="F817" s="120" t="s">
        <v>1567</v>
      </c>
      <c r="G817" s="120" t="s">
        <v>1566</v>
      </c>
      <c r="H817" s="120" t="s">
        <v>1572</v>
      </c>
      <c r="I817" s="120" t="s">
        <v>1573</v>
      </c>
      <c r="J817" s="120" t="s">
        <v>886</v>
      </c>
      <c r="K817" s="120" t="s">
        <v>1569</v>
      </c>
      <c r="Q817" s="120" t="s">
        <v>1565</v>
      </c>
      <c r="R817" s="120" t="s">
        <v>1562</v>
      </c>
      <c r="S817" s="120" t="s">
        <v>1561</v>
      </c>
      <c r="T817" s="120" t="s">
        <v>1566</v>
      </c>
      <c r="U817" s="120" t="s">
        <v>1567</v>
      </c>
      <c r="V817" s="120" t="s">
        <v>1568</v>
      </c>
      <c r="W817" s="120" t="s">
        <v>1569</v>
      </c>
      <c r="AG817" t="s">
        <v>991</v>
      </c>
    </row>
    <row r="818" spans="1:33" x14ac:dyDescent="0.25">
      <c r="C818" s="144" t="e">
        <f>C819/SUM(C819:K819)</f>
        <v>#DIV/0!</v>
      </c>
      <c r="D818" s="144" t="e">
        <f>D819/SUM(C819:K819)</f>
        <v>#DIV/0!</v>
      </c>
      <c r="E818" s="344" t="e">
        <f>E819/SUM(C819:K819)</f>
        <v>#DIV/0!</v>
      </c>
      <c r="F818" s="144" t="e">
        <f>F819/SUM(C819:K819)</f>
        <v>#DIV/0!</v>
      </c>
      <c r="G818" s="144" t="e">
        <f>G819/SUM(C819:K819)</f>
        <v>#DIV/0!</v>
      </c>
      <c r="H818" s="144" t="e">
        <f>H819/SUM(C819:K819)</f>
        <v>#DIV/0!</v>
      </c>
      <c r="I818" s="144" t="e">
        <f>I819/SUM(C819:K819)</f>
        <v>#DIV/0!</v>
      </c>
      <c r="J818" s="144" t="e">
        <f>J819/SUM(C819:K819)</f>
        <v>#DIV/0!</v>
      </c>
      <c r="K818" s="144" t="e">
        <f>K819/SUM(C819:K819)</f>
        <v>#DIV/0!</v>
      </c>
      <c r="Q818" s="144" t="e">
        <f>Q819/SUM(Q819:W819)</f>
        <v>#DIV/0!</v>
      </c>
      <c r="R818" s="144" t="e">
        <f>R819/SUM(Q819:W819)</f>
        <v>#DIV/0!</v>
      </c>
      <c r="S818" s="144" t="e">
        <f>S819/SUM(Q819:W819)</f>
        <v>#DIV/0!</v>
      </c>
      <c r="T818" s="144" t="e">
        <f>T819/SUM(Q819:W819)</f>
        <v>#DIV/0!</v>
      </c>
      <c r="U818" s="144" t="e">
        <f>U819/SUM(Q819:W819)</f>
        <v>#DIV/0!</v>
      </c>
      <c r="V818" s="144" t="e">
        <f>V819/SUM(Q819:W819)</f>
        <v>#DIV/0!</v>
      </c>
      <c r="W818" s="144" t="e">
        <f>W819/SUM(Q819:W819)</f>
        <v>#DIV/0!</v>
      </c>
      <c r="AG818" t="s">
        <v>992</v>
      </c>
    </row>
    <row r="819" spans="1:33" x14ac:dyDescent="0.25">
      <c r="C819" s="141">
        <f>'4.2_Resultados España'!$N$31</f>
        <v>0</v>
      </c>
      <c r="D819" s="141">
        <f>'4.2_Resultados España'!$N$30</f>
        <v>0</v>
      </c>
      <c r="E819" s="345">
        <f>'4.2_Resultados España'!$N$29</f>
        <v>0</v>
      </c>
      <c r="F819" s="141">
        <f>'4.2_Resultados España'!$N$26</f>
        <v>0</v>
      </c>
      <c r="G819" s="141">
        <f>'4.2_Resultados España'!$N$25</f>
        <v>0</v>
      </c>
      <c r="H819" s="141">
        <f>'4.2_Resultados España'!$N$24</f>
        <v>0</v>
      </c>
      <c r="I819" s="141">
        <f>'4.2_Resultados España'!$N$23</f>
        <v>0</v>
      </c>
      <c r="J819" s="141">
        <f>'4.2_Resultados España'!$N$22</f>
        <v>0</v>
      </c>
      <c r="K819" s="141">
        <f>'4.2_Resultados España'!$N$21</f>
        <v>0</v>
      </c>
      <c r="Q819" s="141">
        <f>'4.1_Resultados Balears'!$N$33</f>
        <v>0</v>
      </c>
      <c r="R819" s="141">
        <f>'4.1_Resultados Balears'!$N$32</f>
        <v>0</v>
      </c>
      <c r="S819" s="141">
        <f>'4.1_Resultados Balears'!$N$29</f>
        <v>0</v>
      </c>
      <c r="T819" s="141">
        <f>'4.1_Resultados Balears'!$N$28</f>
        <v>0</v>
      </c>
      <c r="U819" s="141">
        <f>'4.1_Resultados Balears'!$N$27</f>
        <v>0</v>
      </c>
      <c r="V819" s="141">
        <f>'4.1_Resultados Balears'!$N$26</f>
        <v>0</v>
      </c>
      <c r="W819" s="141">
        <f>'4.1_Resultados Balears'!$N$25</f>
        <v>0</v>
      </c>
      <c r="AG819" t="s">
        <v>993</v>
      </c>
    </row>
    <row r="820" spans="1:33" x14ac:dyDescent="0.25">
      <c r="AG820" t="s">
        <v>995</v>
      </c>
    </row>
    <row r="821" spans="1:33" x14ac:dyDescent="0.25">
      <c r="D821" s="120" t="str">
        <f>D803</f>
        <v/>
      </c>
      <c r="E821" s="120" t="str">
        <f>E803</f>
        <v/>
      </c>
      <c r="F821" s="120" t="str">
        <f>F803</f>
        <v/>
      </c>
      <c r="G821" s="120">
        <f>G803</f>
        <v>2024</v>
      </c>
      <c r="R821" s="120" t="str">
        <f>R803</f>
        <v/>
      </c>
      <c r="S821" s="120" t="str">
        <f>S803</f>
        <v/>
      </c>
      <c r="T821" s="120" t="str">
        <f>T803</f>
        <v/>
      </c>
      <c r="U821" s="120">
        <f>U803</f>
        <v>2024</v>
      </c>
      <c r="AG821" t="s">
        <v>996</v>
      </c>
    </row>
    <row r="822" spans="1:33" x14ac:dyDescent="0.25">
      <c r="C822" s="120" t="s">
        <v>517</v>
      </c>
      <c r="D822" s="145"/>
      <c r="E822" s="145"/>
      <c r="F822" s="145"/>
      <c r="G822" s="145"/>
      <c r="Q822" s="120" t="s">
        <v>517</v>
      </c>
      <c r="R822" s="145"/>
      <c r="S822" s="145"/>
      <c r="T822" s="145"/>
      <c r="U822" s="145"/>
      <c r="AG822" t="s">
        <v>997</v>
      </c>
    </row>
    <row r="823" spans="1:33" x14ac:dyDescent="0.25">
      <c r="C823" s="120" t="s">
        <v>520</v>
      </c>
      <c r="D823" s="146"/>
      <c r="E823" s="146"/>
      <c r="F823" s="146"/>
      <c r="G823" s="146"/>
      <c r="H823" s="142" t="s">
        <v>521</v>
      </c>
      <c r="Q823" s="120" t="s">
        <v>520</v>
      </c>
      <c r="R823" s="146"/>
      <c r="S823" s="146"/>
      <c r="T823" s="146"/>
      <c r="U823" s="146"/>
      <c r="V823" s="142" t="s">
        <v>521</v>
      </c>
      <c r="AG823" t="s">
        <v>998</v>
      </c>
    </row>
    <row r="824" spans="1:33" x14ac:dyDescent="0.25">
      <c r="C824" s="120" t="s">
        <v>522</v>
      </c>
      <c r="D824" s="147"/>
      <c r="E824" s="147"/>
      <c r="F824" s="147"/>
      <c r="G824" s="147"/>
      <c r="H824" s="142" t="s">
        <v>521</v>
      </c>
      <c r="Q824" s="120" t="s">
        <v>522</v>
      </c>
      <c r="R824" s="147"/>
      <c r="S824" s="147"/>
      <c r="T824" s="147"/>
      <c r="U824" s="147"/>
      <c r="V824" s="142" t="s">
        <v>521</v>
      </c>
      <c r="AG824" t="s">
        <v>999</v>
      </c>
    </row>
    <row r="825" spans="1:33" x14ac:dyDescent="0.25">
      <c r="C825" s="120" t="s">
        <v>523</v>
      </c>
      <c r="D825" s="147"/>
      <c r="E825" s="147"/>
      <c r="F825" s="147"/>
      <c r="G825" s="147"/>
      <c r="H825" s="142" t="s">
        <v>521</v>
      </c>
      <c r="Q825" s="120" t="s">
        <v>523</v>
      </c>
      <c r="R825" s="147"/>
      <c r="S825" s="147"/>
      <c r="T825" s="147"/>
      <c r="U825" s="147"/>
      <c r="V825" s="142" t="s">
        <v>521</v>
      </c>
      <c r="AG825" t="s">
        <v>1000</v>
      </c>
    </row>
    <row r="826" spans="1:33" x14ac:dyDescent="0.25">
      <c r="AG826" t="s">
        <v>1001</v>
      </c>
    </row>
    <row r="827" spans="1:33" x14ac:dyDescent="0.25">
      <c r="A827" s="157"/>
      <c r="C827" t="s">
        <v>524</v>
      </c>
      <c r="Q827" t="s">
        <v>524</v>
      </c>
      <c r="AG827" t="s">
        <v>1002</v>
      </c>
    </row>
    <row r="828" spans="1:33" x14ac:dyDescent="0.25">
      <c r="A828" s="157"/>
      <c r="C828" s="120" t="s">
        <v>525</v>
      </c>
      <c r="D828" s="146">
        <v>0.42880000000000001</v>
      </c>
      <c r="F828" t="str">
        <f>IF(ISNUMBER(D831),"Se cumple la condición de reducción","No se cumple la condición de reducción")</f>
        <v>No se cumple la condición de reducción</v>
      </c>
      <c r="Q828" s="120" t="s">
        <v>525</v>
      </c>
      <c r="R828" s="146">
        <v>0.42880000000000001</v>
      </c>
      <c r="T828" t="str">
        <f>IF(ISNUMBER(R831),"Se cumple la condición de reducción","No se cumple la condición de reducción")</f>
        <v>No se cumple la condición de reducción</v>
      </c>
      <c r="AG828" t="s">
        <v>1004</v>
      </c>
    </row>
    <row r="829" spans="1:33" x14ac:dyDescent="0.25">
      <c r="A829" s="157"/>
      <c r="C829" s="120" t="s">
        <v>526</v>
      </c>
      <c r="D829" s="120">
        <v>0.79979999999999996</v>
      </c>
      <c r="F829" t="str">
        <f>IF(ISNUMBER(D831),"Reducción de","Incremento de")</f>
        <v>Incremento de</v>
      </c>
      <c r="H829" s="148">
        <f>IF(ISNUMBER(D830),D830,D831)</f>
        <v>0.86519999999999997</v>
      </c>
      <c r="I829" s="142" t="s">
        <v>521</v>
      </c>
      <c r="Q829" s="120" t="s">
        <v>526</v>
      </c>
      <c r="R829" s="120">
        <v>0.79979999999999996</v>
      </c>
      <c r="T829" t="str">
        <f>IF(ISNUMBER(R831),"Reducción de","Incremento de")</f>
        <v>Incremento de</v>
      </c>
      <c r="V829" s="148">
        <f>IF(ISNUMBER(R830),R830,R831)</f>
        <v>0.86519999999999997</v>
      </c>
      <c r="W829" s="142" t="s">
        <v>521</v>
      </c>
      <c r="AG829" t="s">
        <v>1005</v>
      </c>
    </row>
    <row r="830" spans="1:33" x14ac:dyDescent="0.25">
      <c r="A830" s="157"/>
      <c r="C830" s="149" t="s">
        <v>527</v>
      </c>
      <c r="D830" s="150">
        <f>IF(D829-D828&gt;0,ROUND((D829-D828)/D828,4),"")</f>
        <v>0.86519999999999997</v>
      </c>
      <c r="F830" s="151">
        <f>$D$829-$D$828</f>
        <v>0.37099999999999994</v>
      </c>
      <c r="I830" s="142" t="s">
        <v>521</v>
      </c>
      <c r="Q830" s="149" t="s">
        <v>527</v>
      </c>
      <c r="R830" s="150">
        <f>IF(R829-R828&gt;0,ROUND((R829-R828)/R828,4),"")</f>
        <v>0.86519999999999997</v>
      </c>
      <c r="T830" s="151">
        <f>R829-R828</f>
        <v>0.37099999999999994</v>
      </c>
      <c r="W830" s="142" t="s">
        <v>521</v>
      </c>
      <c r="AG830" t="s">
        <v>1006</v>
      </c>
    </row>
    <row r="831" spans="1:33" x14ac:dyDescent="0.25">
      <c r="A831" s="157"/>
      <c r="C831" s="152" t="s">
        <v>528</v>
      </c>
      <c r="D831" s="153" t="str">
        <f>IF(D828-D829&gt;0,ROUND((D828-D829)/D828,4),"")</f>
        <v/>
      </c>
      <c r="Q831" s="152" t="s">
        <v>528</v>
      </c>
      <c r="R831" s="153" t="str">
        <f>IF(R828-R829&gt;0,ROUND((R828-R829)/R828,4),"")</f>
        <v/>
      </c>
      <c r="AG831" t="s">
        <v>1007</v>
      </c>
    </row>
    <row r="832" spans="1:33" x14ac:dyDescent="0.25">
      <c r="AG832" t="s">
        <v>1008</v>
      </c>
    </row>
    <row r="833" spans="2:33" x14ac:dyDescent="0.25">
      <c r="AG833" t="s">
        <v>1009</v>
      </c>
    </row>
    <row r="834" spans="2:33" x14ac:dyDescent="0.25">
      <c r="AG834" t="s">
        <v>1010</v>
      </c>
    </row>
    <row r="835" spans="2:33" x14ac:dyDescent="0.25">
      <c r="AF835" s="193"/>
      <c r="AG835" t="s">
        <v>1011</v>
      </c>
    </row>
    <row r="836" spans="2:33" x14ac:dyDescent="0.25">
      <c r="F836" s="189"/>
      <c r="G836" s="189" t="s">
        <v>878</v>
      </c>
      <c r="AF836" s="193"/>
      <c r="AG836" t="s">
        <v>1012</v>
      </c>
    </row>
    <row r="837" spans="2:33" x14ac:dyDescent="0.25">
      <c r="F837" s="189" t="s">
        <v>8</v>
      </c>
      <c r="G837" s="189" t="s">
        <v>8</v>
      </c>
      <c r="AF837" s="193"/>
      <c r="AG837" t="s">
        <v>1013</v>
      </c>
    </row>
    <row r="838" spans="2:33" x14ac:dyDescent="0.25">
      <c r="F838" s="189" t="s">
        <v>9</v>
      </c>
      <c r="G838" s="189" t="s">
        <v>897</v>
      </c>
      <c r="AF838" s="193"/>
      <c r="AG838" t="s">
        <v>1015</v>
      </c>
    </row>
    <row r="839" spans="2:33" x14ac:dyDescent="0.25">
      <c r="G839">
        <f>SUM(G842:G1091)</f>
        <v>0</v>
      </c>
      <c r="H839">
        <f>SUM(H842:H1091)</f>
        <v>0</v>
      </c>
      <c r="I839">
        <f t="shared" ref="I839:AD839" si="25">SUM(I842:I1091)</f>
        <v>0</v>
      </c>
      <c r="J839">
        <f t="shared" si="25"/>
        <v>0</v>
      </c>
      <c r="K839">
        <f t="shared" si="25"/>
        <v>0</v>
      </c>
      <c r="L839">
        <f t="shared" si="25"/>
        <v>0</v>
      </c>
      <c r="M839">
        <f t="shared" si="25"/>
        <v>0</v>
      </c>
      <c r="N839">
        <f t="shared" si="25"/>
        <v>0</v>
      </c>
      <c r="O839">
        <f t="shared" si="25"/>
        <v>0</v>
      </c>
      <c r="P839">
        <f t="shared" si="25"/>
        <v>0</v>
      </c>
      <c r="Q839">
        <f t="shared" si="25"/>
        <v>0</v>
      </c>
      <c r="R839">
        <f t="shared" si="25"/>
        <v>0</v>
      </c>
      <c r="S839">
        <f t="shared" si="25"/>
        <v>0</v>
      </c>
      <c r="T839">
        <f t="shared" si="25"/>
        <v>0</v>
      </c>
      <c r="U839">
        <f t="shared" si="25"/>
        <v>0</v>
      </c>
      <c r="V839">
        <f t="shared" si="25"/>
        <v>0</v>
      </c>
      <c r="W839">
        <f t="shared" si="25"/>
        <v>0</v>
      </c>
      <c r="X839">
        <f t="shared" si="25"/>
        <v>0</v>
      </c>
      <c r="Y839">
        <f t="shared" si="25"/>
        <v>0</v>
      </c>
      <c r="Z839">
        <f t="shared" si="25"/>
        <v>0</v>
      </c>
      <c r="AA839">
        <f t="shared" si="25"/>
        <v>0</v>
      </c>
      <c r="AB839">
        <f t="shared" si="25"/>
        <v>0</v>
      </c>
      <c r="AC839">
        <f t="shared" si="25"/>
        <v>0</v>
      </c>
      <c r="AD839">
        <f t="shared" si="25"/>
        <v>0</v>
      </c>
      <c r="AF839" s="193"/>
      <c r="AG839" t="s">
        <v>1018</v>
      </c>
    </row>
    <row r="840" spans="2:33" x14ac:dyDescent="0.25">
      <c r="C840" t="s">
        <v>537</v>
      </c>
      <c r="G840" s="659" t="s">
        <v>887</v>
      </c>
      <c r="H840" s="659"/>
      <c r="I840" s="659"/>
      <c r="J840" s="659"/>
      <c r="K840" s="659" t="s">
        <v>1094</v>
      </c>
      <c r="L840" s="659"/>
      <c r="M840" s="659"/>
      <c r="N840" s="659"/>
      <c r="O840" s="659" t="s">
        <v>1095</v>
      </c>
      <c r="P840" s="659"/>
      <c r="Q840" s="659"/>
      <c r="R840" s="659"/>
      <c r="S840" s="659" t="s">
        <v>885</v>
      </c>
      <c r="T840" s="659"/>
      <c r="U840" s="659"/>
      <c r="V840" s="659"/>
      <c r="W840" s="659" t="s">
        <v>1090</v>
      </c>
      <c r="X840" s="659"/>
      <c r="Y840" s="659"/>
      <c r="Z840" s="659"/>
      <c r="AA840" s="659" t="s">
        <v>1089</v>
      </c>
      <c r="AB840" s="659"/>
      <c r="AC840" s="659"/>
      <c r="AD840" s="659"/>
      <c r="AF840" s="193"/>
      <c r="AG840" t="s">
        <v>1020</v>
      </c>
    </row>
    <row r="841" spans="2:33" x14ac:dyDescent="0.25">
      <c r="F841" t="s">
        <v>1265</v>
      </c>
      <c r="G841" t="s">
        <v>892</v>
      </c>
      <c r="H841" t="s">
        <v>893</v>
      </c>
      <c r="I841" t="s">
        <v>894</v>
      </c>
      <c r="J841" t="s">
        <v>895</v>
      </c>
      <c r="K841" t="s">
        <v>892</v>
      </c>
      <c r="L841" t="s">
        <v>893</v>
      </c>
      <c r="M841" t="s">
        <v>894</v>
      </c>
      <c r="N841" t="s">
        <v>895</v>
      </c>
      <c r="O841" t="s">
        <v>892</v>
      </c>
      <c r="P841" t="s">
        <v>893</v>
      </c>
      <c r="Q841" t="s">
        <v>894</v>
      </c>
      <c r="R841" t="s">
        <v>895</v>
      </c>
      <c r="S841" t="s">
        <v>892</v>
      </c>
      <c r="T841" t="s">
        <v>893</v>
      </c>
      <c r="U841" t="s">
        <v>894</v>
      </c>
      <c r="V841" t="s">
        <v>895</v>
      </c>
      <c r="W841" t="s">
        <v>892</v>
      </c>
      <c r="X841" t="s">
        <v>893</v>
      </c>
      <c r="Y841" t="s">
        <v>894</v>
      </c>
      <c r="Z841" t="s">
        <v>895</v>
      </c>
      <c r="AA841" t="s">
        <v>892</v>
      </c>
      <c r="AB841" t="s">
        <v>893</v>
      </c>
      <c r="AC841" t="s">
        <v>894</v>
      </c>
      <c r="AD841" t="s">
        <v>895</v>
      </c>
      <c r="AF841" s="193"/>
      <c r="AG841" t="s">
        <v>1022</v>
      </c>
    </row>
    <row r="842" spans="2:33" x14ac:dyDescent="0.25">
      <c r="B842">
        <v>1</v>
      </c>
      <c r="C842" t="str">
        <f>IF('0.1_Datos generales organiz.'!E44="","",'0.1_Datos generales organiz.'!E44)</f>
        <v/>
      </c>
      <c r="D842" t="str">
        <f>IF(C842="","",IF('0.1_Datos generales organiz.'!G44="no","",Dades!C842))</f>
        <v/>
      </c>
      <c r="E842" t="str">
        <f>IFERROR(INDEX($D$842:$D$1091,MATCH(0,INDEX(COUNTIF($E$841:E841,$D$842:$D$1091),),)),"")</f>
        <v/>
      </c>
      <c r="F842" t="str">
        <f>"="&amp;E842</f>
        <v>=</v>
      </c>
      <c r="G842">
        <f>IF(F842="","",DSUM('1.1_Instalaciones fijas'!$E$14:$R$36,"e1",$F$841:$F842)+DSUM('1.1_Instalaciones fijas'!$E$43:$L$58,"e1",$F$841:$F842))</f>
        <v>0</v>
      </c>
      <c r="H842">
        <f>IF(F842="","",DSUM('1.1_Instalaciones fijas'!$E$14:$R$36,"e2",$F$841:$F842)+DSUM('1.1_Instalaciones fijas'!$E$43:$L$58,"e2",$F$841:$F842))</f>
        <v>0</v>
      </c>
      <c r="I842">
        <f>IF(F842="","",DSUM('1.1_Instalaciones fijas'!$E$14:$R$36,"e3",$F$841:$F842)+DSUM('1.1_Instalaciones fijas'!$E$43:$L$58,"e3",$F$841:$F842))</f>
        <v>0</v>
      </c>
      <c r="J842">
        <f>IF(F842="","",DSUM('1.1_Instalaciones fijas'!$E$14:$R$36,"emissions",$F$841:$F842)+DSUM('1.1_Instalaciones fijas'!$E$43:$L$58,"emissions",$F$841:$F842))</f>
        <v>0</v>
      </c>
      <c r="K842">
        <f>IF(F842="","",DSUM('1.2_Vehículos y maquinaria'!$E$22:$S$44,"e1",$F$841:$F842)+DSUM('1.2_Vehículos y maquinaria'!$E$50:$S$70,"emissions",$F$841:$F842))</f>
        <v>0</v>
      </c>
      <c r="L842">
        <f>IF(F842="","",DSUM('1.2_Vehículos y maquinaria'!$E$22:$S$44,"e2",$F$841:$F842))</f>
        <v>0</v>
      </c>
      <c r="M842">
        <f>IF(F842="","",DSUM('1.2_Vehículos y maquinaria'!$E$22:$S$44,"e3",$F$841:$F842))</f>
        <v>0</v>
      </c>
      <c r="N842">
        <f>IF(F842="","",DSUM('1.2_Vehículos y maquinaria'!$E$22:$S$44,"emissions",$F$841:$F842)+DSUM('1.2_Vehículos y maquinaria'!$E$50:$S$70,"emissions",$F$841:$F842))</f>
        <v>0</v>
      </c>
      <c r="O842">
        <f>IF(F842="","",DSUM('1.2_Vehículos y maquinaria'!$E$82:$S$92,"e1",$F$841:$F842))</f>
        <v>0</v>
      </c>
      <c r="P842">
        <f>IF(F842="","",DSUM('1.2_Vehículos y maquinaria'!$E$82:$S$92,"e2",$F$841:$F842))</f>
        <v>0</v>
      </c>
      <c r="Q842">
        <f>IF(F842="","",DSUM('1.2_Vehículos y maquinaria'!$E$82:$S$92,"e3",$F$841:$F842))</f>
        <v>0</v>
      </c>
      <c r="R842">
        <f>IF(F842="","",DSUM('1.2_Vehículos y maquinaria'!$E$82:$S$92,"emissions",$F$841:$F842))</f>
        <v>0</v>
      </c>
      <c r="S842">
        <f>IF(F842="","",DSUM('1.2_Vehículos y maquinaria'!$E$99:$S$109,"e1",$F$841:$F842))</f>
        <v>0</v>
      </c>
      <c r="T842">
        <f>IF(F842="","",DSUM('1.2_Vehículos y maquinaria'!$E$99:$S$109,"e2",$F$841:$F842))</f>
        <v>0</v>
      </c>
      <c r="U842">
        <f>IF(F842="","",DSUM('1.2_Vehículos y maquinaria'!$E$99:$S$109,"e3",$F$841:$F842))</f>
        <v>0</v>
      </c>
      <c r="V842">
        <f>IF(F842="","",DSUM('1.2_Vehículos y maquinaria'!$E$99:$S$109,"emissions",$F$841:$F842))</f>
        <v>0</v>
      </c>
      <c r="W842">
        <f>IF(F842="","",DSUM('1.3_Emisiones de proceso'!$E$17:$M$32,"e1",$F$841:$F842))</f>
        <v>0</v>
      </c>
      <c r="X842">
        <f>IF(F842="","",DSUM('1.3_Emisiones de proceso'!$E$17:$M$32,"e2",$F$841:$F842))</f>
        <v>0</v>
      </c>
      <c r="Y842">
        <f>IF(F842="","",DSUM('1.3_Emisiones de proceso'!$E$17:$M$32,"e3",$F$841:$F842))</f>
        <v>0</v>
      </c>
      <c r="Z842">
        <f>IF(F842="","",DSUM('1.3_Emisiones de proceso'!$E$17:$M$32,"emissions",$F$841:$F842))</f>
        <v>0</v>
      </c>
      <c r="AA842">
        <f>IF(F842="","",DSUM('1.3_Emisiones de proceso'!$E$39:$M$54,"e1",$F$841:$F842))</f>
        <v>0</v>
      </c>
      <c r="AB842">
        <f>IF(F842="","",DSUM('1.3_Emisiones de proceso'!$E$39:$M$54,"e2",$F$841:$F842))</f>
        <v>0</v>
      </c>
      <c r="AC842">
        <f>IF(F842="","",DSUM('1.3_Emisiones de proceso'!$E$39:$M$54,"e3",$F$841:$F842))</f>
        <v>0</v>
      </c>
      <c r="AD842">
        <f>IF(F842="","",DSUM('1.3_Emisiones de proceso'!$E$39:$M$54,"emissions",$F$841:$F842))</f>
        <v>0</v>
      </c>
      <c r="AF842" s="193"/>
      <c r="AG842" t="s">
        <v>1023</v>
      </c>
    </row>
    <row r="843" spans="2:33" x14ac:dyDescent="0.25">
      <c r="B843">
        <v>2</v>
      </c>
      <c r="C843" t="str">
        <f>IF('0.1_Datos generales organiz.'!E45="","",'0.1_Datos generales organiz.'!E45)</f>
        <v/>
      </c>
      <c r="D843" t="str">
        <f>IF(C843="","",IF('0.1_Datos generales organiz.'!G45="no","",Dades!C843))</f>
        <v/>
      </c>
      <c r="E843" t="str">
        <f>IFERROR(INDEX($D$842:$D$1091,MATCH(0,INDEX(COUNTIF($E$841:E842,$D$842:$D$1091),),)),"")</f>
        <v/>
      </c>
      <c r="F843" t="str">
        <f t="shared" ref="F843:F906" si="26">"="&amp;E843</f>
        <v>=</v>
      </c>
      <c r="G843">
        <f>IF(F843="","",DSUM('1.1_Instalaciones fijas'!$E$14:$R$36,"e1",$F$841:$F843)+DSUM('1.1_Instalaciones fijas'!$E$43:$L$58,"e1",$F$841:$F843)-SUM(G$842:G842))</f>
        <v>0</v>
      </c>
      <c r="H843">
        <f>IF(F843="","",DSUM('1.1_Instalaciones fijas'!$E$14:$R$36,"e2",$F$841:$F843)+DSUM('1.1_Instalaciones fijas'!$E$43:$L$58,"e2",$F$841:$F843)-SUM(H$842:H842))</f>
        <v>0</v>
      </c>
      <c r="I843">
        <f>IF(F843="","",DSUM('1.1_Instalaciones fijas'!$E$14:$R$36,"e3",$F$841:$F843)+DSUM('1.1_Instalaciones fijas'!$E$43:$L$58,"e3",$F$841:$F843)-SUM(I$842:I842))</f>
        <v>0</v>
      </c>
      <c r="J843">
        <f>IF(F843="","",DSUM('1.1_Instalaciones fijas'!$E$14:$R$36,"emissions",$F$841:$F843)+DSUM('1.1_Instalaciones fijas'!$E$43:$L$58,"emissions",$F$841:$F843)-SUM(J$842:J842))</f>
        <v>0</v>
      </c>
      <c r="K843">
        <f>IF(F843="","",DSUM('1.2_Vehículos y maquinaria'!$E$22:$S$44,"e1",$F$841:$F843)+DSUM('1.2_Vehículos y maquinaria'!$E$50:$S$70,"emissions",$F$841:$F843)-SUM(K$842:K842))</f>
        <v>0</v>
      </c>
      <c r="L843">
        <f>IF(F843="","",DSUM('1.2_Vehículos y maquinaria'!$E$22:$S$44,"e2",$F$841:$F843)-SUM(L$842:L842))</f>
        <v>0</v>
      </c>
      <c r="M843">
        <f>IF(F843="","",DSUM('1.2_Vehículos y maquinaria'!$E$22:$S$44,"e3",$F$841:$F843)-SUM(M$842:M842))</f>
        <v>0</v>
      </c>
      <c r="N843">
        <f>IF(F843="","",DSUM('1.2_Vehículos y maquinaria'!$E$22:$S$44,"emissions",$F$841:$F843)+DSUM('1.2_Vehículos y maquinaria'!$E$50:$S$70,"emissions",$F$841:$F843)-SUM(N$842:N842))</f>
        <v>0</v>
      </c>
      <c r="O843">
        <f>IF(F843="","",DSUM('1.2_Vehículos y maquinaria'!$E$82:$S$92,"e1",$F$841:$F843)-SUM(O$842:O842))</f>
        <v>0</v>
      </c>
      <c r="P843">
        <f>IF(F843="","",DSUM('1.2_Vehículos y maquinaria'!$E$82:$S$92,"e2",$F$841:$F843)-SUM(P$842:P842))</f>
        <v>0</v>
      </c>
      <c r="Q843">
        <f>IF(F843="","",DSUM('1.2_Vehículos y maquinaria'!$E$82:$S$92,"e3",$F$841:$F843)-SUM(Q$842:Q842))</f>
        <v>0</v>
      </c>
      <c r="R843">
        <f>IF(F843="","",DSUM('1.2_Vehículos y maquinaria'!$E$82:$S$92,"emissions",$F$841:$F843)-SUM(R$842:R842))</f>
        <v>0</v>
      </c>
      <c r="S843">
        <f>IF(F843="","",DSUM('1.2_Vehículos y maquinaria'!$E$99:$S$109,"e1",$F$841:$F843)-SUM(S$842:S842))</f>
        <v>0</v>
      </c>
      <c r="T843">
        <f>IF(F843="","",DSUM('1.2_Vehículos y maquinaria'!$E$99:$S$109,"e2",$F$841:$F843)-SUM(T$842:T842))</f>
        <v>0</v>
      </c>
      <c r="U843">
        <f>IF(F843="","",DSUM('1.2_Vehículos y maquinaria'!$E$99:$S$109,"e3",$F$841:$F843)-SUM(U$842:U842))</f>
        <v>0</v>
      </c>
      <c r="V843">
        <f>IF(F843="","",DSUM('1.2_Vehículos y maquinaria'!$E$99:$S$109,"emissions",$F$841:$F843)-SUM(V$842:V842))</f>
        <v>0</v>
      </c>
      <c r="W843">
        <f>IF(F843="","",DSUM('1.3_Emisiones de proceso'!$E$17:$M$32,"e1",$F$841:$F843)-SUM(W$842:W842))</f>
        <v>0</v>
      </c>
      <c r="X843">
        <f>IF(F843="","",DSUM('1.3_Emisiones de proceso'!$E$17:$M$32,"e2",$F$841:$F843)-SUM(X$842:X842))</f>
        <v>0</v>
      </c>
      <c r="Y843">
        <f>IF(F843="","",DSUM('1.3_Emisiones de proceso'!$E$17:$M$32,"e3",$F$841:$F843)-SUM(Y$842:Y842))</f>
        <v>0</v>
      </c>
      <c r="Z843">
        <f>IF(F843="","",DSUM('1.3_Emisiones de proceso'!$E$17:$M$32,"emissions",$F$841:$F843)-SUM(Z$842:Z842))</f>
        <v>0</v>
      </c>
      <c r="AA843">
        <f>IF(F843="","",DSUM('1.3_Emisiones de proceso'!$E$39:$M$54,"e1",$F$841:$F843)-SUM(AA$842:AA842))</f>
        <v>0</v>
      </c>
      <c r="AB843">
        <f>IF(F843="","",DSUM('1.3_Emisiones de proceso'!$E$39:$M$54,"e2",$F$841:$F843)-SUM(AB$842:AB842))</f>
        <v>0</v>
      </c>
      <c r="AC843">
        <f>IF(F843="","",DSUM('1.3_Emisiones de proceso'!$E$39:$M$54,"e3",$F$841:$F843)-SUM(AC$842:AC842))</f>
        <v>0</v>
      </c>
      <c r="AD843">
        <f>IF(F843="","",DSUM('1.3_Emisiones de proceso'!$E$39:$M$54,"emissions",$F$841:$F843)-SUM(AD$842:AD842))</f>
        <v>0</v>
      </c>
      <c r="AG843" t="s">
        <v>1024</v>
      </c>
    </row>
    <row r="844" spans="2:33" x14ac:dyDescent="0.25">
      <c r="B844">
        <v>3</v>
      </c>
      <c r="C844" t="str">
        <f>IF('0.1_Datos generales organiz.'!E46="","",'0.1_Datos generales organiz.'!E46)</f>
        <v/>
      </c>
      <c r="D844" t="str">
        <f>IF(C844="","",IF('0.1_Datos generales organiz.'!G46="no","",Dades!C844))</f>
        <v/>
      </c>
      <c r="E844" t="str">
        <f>IFERROR(INDEX($D$842:$D$1091,MATCH(0,INDEX(COUNTIF($E$841:E843,$D$842:$D$1091),),)),"")</f>
        <v/>
      </c>
      <c r="F844" t="str">
        <f t="shared" si="26"/>
        <v>=</v>
      </c>
      <c r="G844">
        <f>IF(F844="","",DSUM('1.1_Instalaciones fijas'!$E$14:$R$36,"e1",$F$841:$F844)+DSUM('1.1_Instalaciones fijas'!$E$43:$L$58,"e1",$F$841:$F844)-SUM(G$842:G843))</f>
        <v>0</v>
      </c>
      <c r="H844">
        <f>IF(F844="","",DSUM('1.1_Instalaciones fijas'!$E$14:$R$36,"e2",$F$841:$F844)+DSUM('1.1_Instalaciones fijas'!$E$43:$L$58,"e2",$F$841:$F844)-SUM(H$842:H843))</f>
        <v>0</v>
      </c>
      <c r="I844">
        <f>IF(F844="","",DSUM('1.1_Instalaciones fijas'!$E$14:$R$36,"e3",$F$841:$F844)+DSUM('1.1_Instalaciones fijas'!$E$43:$L$58,"e3",$F$841:$F844)-SUM(I$842:I843))</f>
        <v>0</v>
      </c>
      <c r="J844">
        <f>IF(F844="","",DSUM('1.1_Instalaciones fijas'!$E$14:$R$36,"emissions",$F$841:$F844)+DSUM('1.1_Instalaciones fijas'!$E$43:$L$58,"emissions",$F$841:$F844)-SUM(J$842:J843))</f>
        <v>0</v>
      </c>
      <c r="K844">
        <f>IF(F844="","",DSUM('1.2_Vehículos y maquinaria'!$E$22:$S$44,"e1",$F$841:$F844)+DSUM('1.2_Vehículos y maquinaria'!$E$50:$S$70,"emissions",$F$841:$F844)-SUM(K$842:K843))</f>
        <v>0</v>
      </c>
      <c r="L844">
        <f>IF(F844="","",DSUM('1.2_Vehículos y maquinaria'!$E$22:$S$44,"e2",$F$841:$F844)-SUM(L$842:L843))</f>
        <v>0</v>
      </c>
      <c r="M844">
        <f>IF(F844="","",DSUM('1.2_Vehículos y maquinaria'!$E$22:$S$44,"e3",$F$841:$F844)-SUM(M$842:M843))</f>
        <v>0</v>
      </c>
      <c r="N844">
        <f>IF(F844="","",DSUM('1.2_Vehículos y maquinaria'!$E$22:$S$44,"emissions",$F$841:$F844)+DSUM('1.2_Vehículos y maquinaria'!$E$50:$S$70,"emissions",$F$841:$F844)-SUM(N$842:N843))</f>
        <v>0</v>
      </c>
      <c r="O844">
        <f>IF(F844="","",DSUM('1.2_Vehículos y maquinaria'!$E$82:$S$92,"e1",$F$841:$F844)-SUM(O$842:O843))</f>
        <v>0</v>
      </c>
      <c r="P844">
        <f>IF(F844="","",DSUM('1.2_Vehículos y maquinaria'!$E$82:$S$92,"e2",$F$841:$F844)-SUM(P$842:P843))</f>
        <v>0</v>
      </c>
      <c r="Q844">
        <f>IF(F844="","",DSUM('1.2_Vehículos y maquinaria'!$E$82:$S$92,"e3",$F$841:$F844)-SUM(Q$842:Q843))</f>
        <v>0</v>
      </c>
      <c r="R844">
        <f>IF(F844="","",DSUM('1.2_Vehículos y maquinaria'!$E$82:$S$92,"emissions",$F$841:$F844)-SUM(R$842:R843))</f>
        <v>0</v>
      </c>
      <c r="S844">
        <f>IF(F844="","",DSUM('1.2_Vehículos y maquinaria'!$E$99:$S$109,"e1",$F$841:$F844)-SUM(S$842:S843))</f>
        <v>0</v>
      </c>
      <c r="T844">
        <f>IF(F844="","",DSUM('1.2_Vehículos y maquinaria'!$E$99:$S$109,"e2",$F$841:$F844)-SUM(T$842:T843))</f>
        <v>0</v>
      </c>
      <c r="U844">
        <f>IF(F844="","",DSUM('1.2_Vehículos y maquinaria'!$E$99:$S$109,"e3",$F$841:$F844)-SUM(U$842:U843))</f>
        <v>0</v>
      </c>
      <c r="V844">
        <f>IF(F844="","",DSUM('1.2_Vehículos y maquinaria'!$E$99:$S$109,"emissions",$F$841:$F844)-SUM(V$842:V843))</f>
        <v>0</v>
      </c>
      <c r="W844">
        <f>IF(F844="","",DSUM('1.3_Emisiones de proceso'!$E$17:$M$32,"e1",$F$841:$F844)-SUM(W$842:W843))</f>
        <v>0</v>
      </c>
      <c r="X844">
        <f>IF(F844="","",DSUM('1.3_Emisiones de proceso'!$E$17:$M$32,"e2",$F$841:$F844)-SUM(X$842:X843))</f>
        <v>0</v>
      </c>
      <c r="Y844">
        <f>IF(F844="","",DSUM('1.3_Emisiones de proceso'!$E$17:$M$32,"e3",$F$841:$F844)-SUM(Y$842:Y843))</f>
        <v>0</v>
      </c>
      <c r="Z844">
        <f>IF(F844="","",DSUM('1.3_Emisiones de proceso'!$E$17:$M$32,"emissions",$F$841:$F844)-SUM(Z$842:Z843))</f>
        <v>0</v>
      </c>
      <c r="AA844">
        <f>IF(F844="","",DSUM('1.3_Emisiones de proceso'!$E$39:$M$54,"e1",$F$841:$F844)-SUM(AA$842:AA843))</f>
        <v>0</v>
      </c>
      <c r="AB844">
        <f>IF(F844="","",DSUM('1.3_Emisiones de proceso'!$E$39:$M$54,"e2",$F$841:$F844)-SUM(AB$842:AB843))</f>
        <v>0</v>
      </c>
      <c r="AC844">
        <f>IF(F844="","",DSUM('1.3_Emisiones de proceso'!$E$39:$M$54,"e3",$F$841:$F844)-SUM(AC$842:AC843))</f>
        <v>0</v>
      </c>
      <c r="AD844">
        <f>IF(F844="","",DSUM('1.3_Emisiones de proceso'!$E$39:$M$54,"emissions",$F$841:$F844)-SUM(AD$842:AD843))</f>
        <v>0</v>
      </c>
      <c r="AF844" s="193"/>
      <c r="AG844" t="s">
        <v>1025</v>
      </c>
    </row>
    <row r="845" spans="2:33" x14ac:dyDescent="0.25">
      <c r="B845">
        <v>4</v>
      </c>
      <c r="C845" t="str">
        <f>IF('0.1_Datos generales organiz.'!E47="","",'0.1_Datos generales organiz.'!E47)</f>
        <v/>
      </c>
      <c r="D845" t="str">
        <f>IF(C845="","",IF('0.1_Datos generales organiz.'!G47="no","",Dades!C845))</f>
        <v/>
      </c>
      <c r="E845" t="str">
        <f>IFERROR(INDEX($D$842:$D$1091,MATCH(0,INDEX(COUNTIF($E$841:E844,$D$842:$D$1091),),)),"")</f>
        <v/>
      </c>
      <c r="F845" t="str">
        <f t="shared" si="26"/>
        <v>=</v>
      </c>
      <c r="G845">
        <f>IF(F845="","",DSUM('1.1_Instalaciones fijas'!$E$14:$R$36,"e1",$F$841:$F845)+DSUM('1.1_Instalaciones fijas'!$E$43:$L$58,"e1",$F$841:$F845)-SUM(G$842:G844))</f>
        <v>0</v>
      </c>
      <c r="H845">
        <f>IF(F845="","",DSUM('1.1_Instalaciones fijas'!$E$14:$R$36,"e2",$F$841:$F845)+DSUM('1.1_Instalaciones fijas'!$E$43:$L$58,"e2",$F$841:$F845)-SUM(H$842:H844))</f>
        <v>0</v>
      </c>
      <c r="I845">
        <f>IF(F845="","",DSUM('1.1_Instalaciones fijas'!$E$14:$R$36,"e3",$F$841:$F845)+DSUM('1.1_Instalaciones fijas'!$E$43:$L$58,"e3",$F$841:$F845)-SUM(I$842:I844))</f>
        <v>0</v>
      </c>
      <c r="J845">
        <f>IF(F845="","",DSUM('1.1_Instalaciones fijas'!$E$14:$R$36,"emissions",$F$841:$F845)+DSUM('1.1_Instalaciones fijas'!$E$43:$L$58,"emissions",$F$841:$F845)-SUM(J$842:J844))</f>
        <v>0</v>
      </c>
      <c r="K845">
        <f>IF(F845="","",DSUM('1.2_Vehículos y maquinaria'!$E$22:$S$44,"e1",$F$841:$F845)+DSUM('1.2_Vehículos y maquinaria'!$E$50:$S$70,"emissions",$F$841:$F845)-SUM(K$842:K844))</f>
        <v>0</v>
      </c>
      <c r="L845">
        <f>IF(F845="","",DSUM('1.2_Vehículos y maquinaria'!$E$22:$S$44,"e2",$F$841:$F845)-SUM(L$842:L844))</f>
        <v>0</v>
      </c>
      <c r="M845">
        <f>IF(F845="","",DSUM('1.2_Vehículos y maquinaria'!$E$22:$S$44,"e3",$F$841:$F845)-SUM(M$842:M844))</f>
        <v>0</v>
      </c>
      <c r="N845">
        <f>IF(F845="","",DSUM('1.2_Vehículos y maquinaria'!$E$22:$S$44,"emissions",$F$841:$F845)+DSUM('1.2_Vehículos y maquinaria'!$E$50:$S$70,"emissions",$F$841:$F845)-SUM(N$842:N844))</f>
        <v>0</v>
      </c>
      <c r="O845">
        <f>IF(F845="","",DSUM('1.2_Vehículos y maquinaria'!$E$82:$S$92,"e1",$F$841:$F845)-SUM(O$842:O844))</f>
        <v>0</v>
      </c>
      <c r="P845">
        <f>IF(F845="","",DSUM('1.2_Vehículos y maquinaria'!$E$82:$S$92,"e2",$F$841:$F845)-SUM(P$842:P844))</f>
        <v>0</v>
      </c>
      <c r="Q845">
        <f>IF(F845="","",DSUM('1.2_Vehículos y maquinaria'!$E$82:$S$92,"e3",$F$841:$F845)-SUM(Q$842:Q844))</f>
        <v>0</v>
      </c>
      <c r="R845">
        <f>IF(F845="","",DSUM('1.2_Vehículos y maquinaria'!$E$82:$S$92,"emissions",$F$841:$F845)-SUM(R$842:R844))</f>
        <v>0</v>
      </c>
      <c r="S845">
        <f>IF(F845="","",DSUM('1.2_Vehículos y maquinaria'!$E$99:$S$109,"e1",$F$841:$F845)-SUM(S$842:S844))</f>
        <v>0</v>
      </c>
      <c r="T845">
        <f>IF(F845="","",DSUM('1.2_Vehículos y maquinaria'!$E$99:$S$109,"e2",$F$841:$F845)-SUM(T$842:T844))</f>
        <v>0</v>
      </c>
      <c r="U845">
        <f>IF(F845="","",DSUM('1.2_Vehículos y maquinaria'!$E$99:$S$109,"e3",$F$841:$F845)-SUM(U$842:U844))</f>
        <v>0</v>
      </c>
      <c r="V845">
        <f>IF(F845="","",DSUM('1.2_Vehículos y maquinaria'!$E$99:$S$109,"emissions",$F$841:$F845)-SUM(V$842:V844))</f>
        <v>0</v>
      </c>
      <c r="W845">
        <f>IF(F845="","",DSUM('1.3_Emisiones de proceso'!$E$17:$M$32,"e1",$F$841:$F845)-SUM(W$842:W844))</f>
        <v>0</v>
      </c>
      <c r="X845">
        <f>IF(F845="","",DSUM('1.3_Emisiones de proceso'!$E$17:$M$32,"e2",$F$841:$F845)-SUM(X$842:X844))</f>
        <v>0</v>
      </c>
      <c r="Y845">
        <f>IF(F845="","",DSUM('1.3_Emisiones de proceso'!$E$17:$M$32,"e3",$F$841:$F845)-SUM(Y$842:Y844))</f>
        <v>0</v>
      </c>
      <c r="Z845">
        <f>IF(F845="","",DSUM('1.3_Emisiones de proceso'!$E$17:$M$32,"emissions",$F$841:$F845)-SUM(Z$842:Z844))</f>
        <v>0</v>
      </c>
      <c r="AA845">
        <f>IF(F845="","",DSUM('1.3_Emisiones de proceso'!$E$39:$M$54,"e1",$F$841:$F845)-SUM(AA$842:AA844))</f>
        <v>0</v>
      </c>
      <c r="AB845">
        <f>IF(F845="","",DSUM('1.3_Emisiones de proceso'!$E$39:$M$54,"e2",$F$841:$F845)-SUM(AB$842:AB844))</f>
        <v>0</v>
      </c>
      <c r="AC845">
        <f>IF(F845="","",DSUM('1.3_Emisiones de proceso'!$E$39:$M$54,"e3",$F$841:$F845)-SUM(AC$842:AC844))</f>
        <v>0</v>
      </c>
      <c r="AD845">
        <f>IF(F845="","",DSUM('1.3_Emisiones de proceso'!$E$39:$M$54,"emissions",$F$841:$F845)-SUM(AD$842:AD844))</f>
        <v>0</v>
      </c>
      <c r="AF845" s="193"/>
      <c r="AG845" t="s">
        <v>1026</v>
      </c>
    </row>
    <row r="846" spans="2:33" x14ac:dyDescent="0.25">
      <c r="B846">
        <v>5</v>
      </c>
      <c r="C846" t="str">
        <f>IF('0.1_Datos generales organiz.'!E48="","",'0.1_Datos generales organiz.'!E48)</f>
        <v/>
      </c>
      <c r="D846" t="str">
        <f>IF(C846="","",IF('0.1_Datos generales organiz.'!G48="no","",Dades!C846))</f>
        <v/>
      </c>
      <c r="E846" t="str">
        <f>IFERROR(INDEX($D$842:$D$1091,MATCH(0,INDEX(COUNTIF($E$841:E845,$D$842:$D$1091),),)),"")</f>
        <v/>
      </c>
      <c r="F846" t="str">
        <f t="shared" si="26"/>
        <v>=</v>
      </c>
      <c r="G846">
        <f>IF(F846="","",DSUM('1.1_Instalaciones fijas'!$E$14:$R$36,"e1",$F$841:$F846)+DSUM('1.1_Instalaciones fijas'!$E$43:$L$58,"e1",$F$841:$F846)-SUM(G$842:G845))</f>
        <v>0</v>
      </c>
      <c r="H846">
        <f>IF(F846="","",DSUM('1.1_Instalaciones fijas'!$E$14:$R$36,"e2",$F$841:$F846)+DSUM('1.1_Instalaciones fijas'!$E$43:$L$58,"e2",$F$841:$F846)-SUM(H$842:H845))</f>
        <v>0</v>
      </c>
      <c r="I846">
        <f>IF(F846="","",DSUM('1.1_Instalaciones fijas'!$E$14:$R$36,"e3",$F$841:$F846)+DSUM('1.1_Instalaciones fijas'!$E$43:$L$58,"e3",$F$841:$F846)-SUM(I$842:I845))</f>
        <v>0</v>
      </c>
      <c r="J846">
        <f>IF(F846="","",DSUM('1.1_Instalaciones fijas'!$E$14:$R$36,"emissions",$F$841:$F846)+DSUM('1.1_Instalaciones fijas'!$E$43:$L$58,"emissions",$F$841:$F846)-SUM(J$842:J845))</f>
        <v>0</v>
      </c>
      <c r="K846">
        <f>IF(F846="","",DSUM('1.2_Vehículos y maquinaria'!$E$22:$S$44,"e1",$F$841:$F846)+DSUM('1.2_Vehículos y maquinaria'!$E$50:$S$70,"emissions",$F$841:$F846)-SUM(K$842:K845))</f>
        <v>0</v>
      </c>
      <c r="L846">
        <f>IF(F846="","",DSUM('1.2_Vehículos y maquinaria'!$E$22:$S$44,"e2",$F$841:$F846)-SUM(L$842:L845))</f>
        <v>0</v>
      </c>
      <c r="M846">
        <f>IF(F846="","",DSUM('1.2_Vehículos y maquinaria'!$E$22:$S$44,"e3",$F$841:$F846)-SUM(M$842:M845))</f>
        <v>0</v>
      </c>
      <c r="N846">
        <f>IF(F846="","",DSUM('1.2_Vehículos y maquinaria'!$E$22:$S$44,"emissions",$F$841:$F846)+DSUM('1.2_Vehículos y maquinaria'!$E$50:$S$70,"emissions",$F$841:$F846)-SUM(N$842:N845))</f>
        <v>0</v>
      </c>
      <c r="O846">
        <f>IF(F846="","",DSUM('1.2_Vehículos y maquinaria'!$E$82:$S$92,"e1",$F$841:$F846)-SUM(O$842:O845))</f>
        <v>0</v>
      </c>
      <c r="P846">
        <f>IF(F846="","",DSUM('1.2_Vehículos y maquinaria'!$E$82:$S$92,"e2",$F$841:$F846)-SUM(P$842:P845))</f>
        <v>0</v>
      </c>
      <c r="Q846">
        <f>IF(F846="","",DSUM('1.2_Vehículos y maquinaria'!$E$82:$S$92,"e3",$F$841:$F846)-SUM(Q$842:Q845))</f>
        <v>0</v>
      </c>
      <c r="R846">
        <f>IF(F846="","",DSUM('1.2_Vehículos y maquinaria'!$E$82:$S$92,"emissions",$F$841:$F846)-SUM(R$842:R845))</f>
        <v>0</v>
      </c>
      <c r="S846">
        <f>IF(F846="","",DSUM('1.2_Vehículos y maquinaria'!$E$99:$S$109,"e1",$F$841:$F846)-SUM(S$842:S845))</f>
        <v>0</v>
      </c>
      <c r="T846">
        <f>IF(F846="","",DSUM('1.2_Vehículos y maquinaria'!$E$99:$S$109,"e2",$F$841:$F846)-SUM(T$842:T845))</f>
        <v>0</v>
      </c>
      <c r="U846">
        <f>IF(F846="","",DSUM('1.2_Vehículos y maquinaria'!$E$99:$S$109,"e3",$F$841:$F846)-SUM(U$842:U845))</f>
        <v>0</v>
      </c>
      <c r="V846">
        <f>IF(F846="","",DSUM('1.2_Vehículos y maquinaria'!$E$99:$S$109,"emissions",$F$841:$F846)-SUM(V$842:V845))</f>
        <v>0</v>
      </c>
      <c r="W846">
        <f>IF(F846="","",DSUM('1.3_Emisiones de proceso'!$E$17:$M$32,"e1",$F$841:$F846)-SUM(W$842:W845))</f>
        <v>0</v>
      </c>
      <c r="X846">
        <f>IF(F846="","",DSUM('1.3_Emisiones de proceso'!$E$17:$M$32,"e2",$F$841:$F846)-SUM(X$842:X845))</f>
        <v>0</v>
      </c>
      <c r="Y846">
        <f>IF(F846="","",DSUM('1.3_Emisiones de proceso'!$E$17:$M$32,"e3",$F$841:$F846)-SUM(Y$842:Y845))</f>
        <v>0</v>
      </c>
      <c r="Z846">
        <f>IF(F846="","",DSUM('1.3_Emisiones de proceso'!$E$17:$M$32,"emissions",$F$841:$F846)-SUM(Z$842:Z845))</f>
        <v>0</v>
      </c>
      <c r="AA846">
        <f>IF(F846="","",DSUM('1.3_Emisiones de proceso'!$E$39:$M$54,"e1",$F$841:$F846)-SUM(AA$842:AA845))</f>
        <v>0</v>
      </c>
      <c r="AB846">
        <f>IF(F846="","",DSUM('1.3_Emisiones de proceso'!$E$39:$M$54,"e2",$F$841:$F846)-SUM(AB$842:AB845))</f>
        <v>0</v>
      </c>
      <c r="AC846">
        <f>IF(F846="","",DSUM('1.3_Emisiones de proceso'!$E$39:$M$54,"e3",$F$841:$F846)-SUM(AC$842:AC845))</f>
        <v>0</v>
      </c>
      <c r="AD846">
        <f>IF(F846="","",DSUM('1.3_Emisiones de proceso'!$E$39:$M$54,"emissions",$F$841:$F846)-SUM(AD$842:AD845))</f>
        <v>0</v>
      </c>
      <c r="AF846" s="193"/>
      <c r="AG846" t="s">
        <v>1027</v>
      </c>
    </row>
    <row r="847" spans="2:33" x14ac:dyDescent="0.25">
      <c r="B847">
        <v>6</v>
      </c>
      <c r="C847" t="str">
        <f>IF('0.1_Datos generales organiz.'!E49="","",'0.1_Datos generales organiz.'!E49)</f>
        <v/>
      </c>
      <c r="D847" t="str">
        <f>IF(C847="","",IF('0.1_Datos generales organiz.'!G49="no","",Dades!C847))</f>
        <v/>
      </c>
      <c r="E847" t="str">
        <f>IFERROR(INDEX($D$842:$D$1091,MATCH(0,INDEX(COUNTIF($E$841:E846,$D$842:$D$1091),),)),"")</f>
        <v/>
      </c>
      <c r="F847" t="str">
        <f t="shared" si="26"/>
        <v>=</v>
      </c>
      <c r="G847">
        <f>IF(F847="","",DSUM('1.1_Instalaciones fijas'!$E$14:$R$36,"e1",$F$841:$F847)+DSUM('1.1_Instalaciones fijas'!$E$43:$L$58,"e1",$F$841:$F847)-SUM(G$842:G846))</f>
        <v>0</v>
      </c>
      <c r="H847">
        <f>IF(F847="","",DSUM('1.1_Instalaciones fijas'!$E$14:$R$36,"e2",$F$841:$F847)+DSUM('1.1_Instalaciones fijas'!$E$43:$L$58,"e2",$F$841:$F847)-SUM(H$842:H846))</f>
        <v>0</v>
      </c>
      <c r="I847">
        <f>IF(F847="","",DSUM('1.1_Instalaciones fijas'!$E$14:$R$36,"e3",$F$841:$F847)+DSUM('1.1_Instalaciones fijas'!$E$43:$L$58,"e3",$F$841:$F847)-SUM(I$842:I846))</f>
        <v>0</v>
      </c>
      <c r="J847">
        <f>IF(F847="","",DSUM('1.1_Instalaciones fijas'!$E$14:$R$36,"emissions",$F$841:$F847)+DSUM('1.1_Instalaciones fijas'!$E$43:$L$58,"emissions",$F$841:$F847)-SUM(J$842:J846))</f>
        <v>0</v>
      </c>
      <c r="K847">
        <f>IF(F847="","",DSUM('1.2_Vehículos y maquinaria'!$E$22:$S$44,"e1",$F$841:$F847)+DSUM('1.2_Vehículos y maquinaria'!$E$50:$S$70,"emissions",$F$841:$F847)-SUM(K$842:K846))</f>
        <v>0</v>
      </c>
      <c r="L847">
        <f>IF(F847="","",DSUM('1.2_Vehículos y maquinaria'!$E$22:$S$44,"e2",$F$841:$F847)-SUM(L$842:L846))</f>
        <v>0</v>
      </c>
      <c r="M847">
        <f>IF(F847="","",DSUM('1.2_Vehículos y maquinaria'!$E$22:$S$44,"e3",$F$841:$F847)-SUM(M$842:M846))</f>
        <v>0</v>
      </c>
      <c r="N847">
        <f>IF(F847="","",DSUM('1.2_Vehículos y maquinaria'!$E$22:$S$44,"emissions",$F$841:$F847)+DSUM('1.2_Vehículos y maquinaria'!$E$50:$S$70,"emissions",$F$841:$F847)-SUM(N$842:N846))</f>
        <v>0</v>
      </c>
      <c r="O847">
        <f>IF(F847="","",DSUM('1.2_Vehículos y maquinaria'!$E$82:$S$92,"e1",$F$841:$F847)-SUM(O$842:O846))</f>
        <v>0</v>
      </c>
      <c r="P847">
        <f>IF(F847="","",DSUM('1.2_Vehículos y maquinaria'!$E$82:$S$92,"e2",$F$841:$F847)-SUM(P$842:P846))</f>
        <v>0</v>
      </c>
      <c r="Q847">
        <f>IF(F847="","",DSUM('1.2_Vehículos y maquinaria'!$E$82:$S$92,"e3",$F$841:$F847)-SUM(Q$842:Q846))</f>
        <v>0</v>
      </c>
      <c r="R847">
        <f>IF(F847="","",DSUM('1.2_Vehículos y maquinaria'!$E$82:$S$92,"emissions",$F$841:$F847)-SUM(R$842:R846))</f>
        <v>0</v>
      </c>
      <c r="S847">
        <f>IF(F847="","",DSUM('1.2_Vehículos y maquinaria'!$E$99:$S$109,"e1",$F$841:$F847)-SUM(S$842:S846))</f>
        <v>0</v>
      </c>
      <c r="T847">
        <f>IF(F847="","",DSUM('1.2_Vehículos y maquinaria'!$E$99:$S$109,"e2",$F$841:$F847)-SUM(T$842:T846))</f>
        <v>0</v>
      </c>
      <c r="U847">
        <f>IF(F847="","",DSUM('1.2_Vehículos y maquinaria'!$E$99:$S$109,"e3",$F$841:$F847)-SUM(U$842:U846))</f>
        <v>0</v>
      </c>
      <c r="V847">
        <f>IF(F847="","",DSUM('1.2_Vehículos y maquinaria'!$E$99:$S$109,"emissions",$F$841:$F847)-SUM(V$842:V846))</f>
        <v>0</v>
      </c>
      <c r="W847">
        <f>IF(F847="","",DSUM('1.3_Emisiones de proceso'!$E$17:$M$32,"e1",$F$841:$F847)-SUM(W$842:W846))</f>
        <v>0</v>
      </c>
      <c r="X847">
        <f>IF(F847="","",DSUM('1.3_Emisiones de proceso'!$E$17:$M$32,"e2",$F$841:$F847)-SUM(X$842:X846))</f>
        <v>0</v>
      </c>
      <c r="Y847">
        <f>IF(F847="","",DSUM('1.3_Emisiones de proceso'!$E$17:$M$32,"e3",$F$841:$F847)-SUM(Y$842:Y846))</f>
        <v>0</v>
      </c>
      <c r="Z847">
        <f>IF(F847="","",DSUM('1.3_Emisiones de proceso'!$E$17:$M$32,"emissions",$F$841:$F847)-SUM(Z$842:Z846))</f>
        <v>0</v>
      </c>
      <c r="AA847">
        <f>IF(F847="","",DSUM('1.3_Emisiones de proceso'!$E$39:$M$54,"e1",$F$841:$F847)-SUM(AA$842:AA846))</f>
        <v>0</v>
      </c>
      <c r="AB847">
        <f>IF(F847="","",DSUM('1.3_Emisiones de proceso'!$E$39:$M$54,"e2",$F$841:$F847)-SUM(AB$842:AB846))</f>
        <v>0</v>
      </c>
      <c r="AC847">
        <f>IF(F847="","",DSUM('1.3_Emisiones de proceso'!$E$39:$M$54,"e3",$F$841:$F847)-SUM(AC$842:AC846))</f>
        <v>0</v>
      </c>
      <c r="AD847">
        <f>IF(F847="","",DSUM('1.3_Emisiones de proceso'!$E$39:$M$54,"emissions",$F$841:$F847)-SUM(AD$842:AD846))</f>
        <v>0</v>
      </c>
      <c r="AF847" s="193"/>
      <c r="AG847" t="s">
        <v>1028</v>
      </c>
    </row>
    <row r="848" spans="2:33" x14ac:dyDescent="0.25">
      <c r="B848">
        <v>7</v>
      </c>
      <c r="C848" t="str">
        <f>IF('0.1_Datos generales organiz.'!E50="","",'0.1_Datos generales organiz.'!E50)</f>
        <v/>
      </c>
      <c r="D848" t="str">
        <f>IF(C848="","",IF('0.1_Datos generales organiz.'!G50="no","",Dades!C848))</f>
        <v/>
      </c>
      <c r="E848" t="str">
        <f>IFERROR(INDEX($D$842:$D$1091,MATCH(0,INDEX(COUNTIF($E$841:E847,$D$842:$D$1091),),)),"")</f>
        <v/>
      </c>
      <c r="F848" t="str">
        <f t="shared" si="26"/>
        <v>=</v>
      </c>
      <c r="G848">
        <f>IF(F848="","",DSUM('1.1_Instalaciones fijas'!$E$14:$R$36,"e1",$F$841:$F848)+DSUM('1.1_Instalaciones fijas'!$E$43:$L$58,"e1",$F$841:$F848)-SUM(G$842:G847))</f>
        <v>0</v>
      </c>
      <c r="H848">
        <f>IF(F848="","",DSUM('1.1_Instalaciones fijas'!$E$14:$R$36,"e2",$F$841:$F848)+DSUM('1.1_Instalaciones fijas'!$E$43:$L$58,"e2",$F$841:$F848)-SUM(H$842:H847))</f>
        <v>0</v>
      </c>
      <c r="I848">
        <f>IF(F848="","",DSUM('1.1_Instalaciones fijas'!$E$14:$R$36,"e3",$F$841:$F848)+DSUM('1.1_Instalaciones fijas'!$E$43:$L$58,"e3",$F$841:$F848)-SUM(I$842:I847))</f>
        <v>0</v>
      </c>
      <c r="J848">
        <f>IF(F848="","",DSUM('1.1_Instalaciones fijas'!$E$14:$R$36,"emissions",$F$841:$F848)+DSUM('1.1_Instalaciones fijas'!$E$43:$L$58,"emissions",$F$841:$F848)-SUM(J$842:J847))</f>
        <v>0</v>
      </c>
      <c r="K848">
        <f>IF(F848="","",DSUM('1.2_Vehículos y maquinaria'!$E$22:$S$44,"e1",$F$841:$F848)+DSUM('1.2_Vehículos y maquinaria'!$E$50:$S$70,"emissions",$F$841:$F848)-SUM(K$842:K847))</f>
        <v>0</v>
      </c>
      <c r="L848">
        <f>IF(F848="","",DSUM('1.2_Vehículos y maquinaria'!$E$22:$S$44,"e2",$F$841:$F848)-SUM(L$842:L847))</f>
        <v>0</v>
      </c>
      <c r="M848">
        <f>IF(F848="","",DSUM('1.2_Vehículos y maquinaria'!$E$22:$S$44,"e3",$F$841:$F848)-SUM(M$842:M847))</f>
        <v>0</v>
      </c>
      <c r="N848">
        <f>IF(F848="","",DSUM('1.2_Vehículos y maquinaria'!$E$22:$S$44,"emissions",$F$841:$F848)+DSUM('1.2_Vehículos y maquinaria'!$E$50:$S$70,"emissions",$F$841:$F848)-SUM(N$842:N847))</f>
        <v>0</v>
      </c>
      <c r="O848">
        <f>IF(F848="","",DSUM('1.2_Vehículos y maquinaria'!$E$82:$S$92,"e1",$F$841:$F848)-SUM(O$842:O847))</f>
        <v>0</v>
      </c>
      <c r="P848">
        <f>IF(F848="","",DSUM('1.2_Vehículos y maquinaria'!$E$82:$S$92,"e2",$F$841:$F848)-SUM(P$842:P847))</f>
        <v>0</v>
      </c>
      <c r="Q848">
        <f>IF(F848="","",DSUM('1.2_Vehículos y maquinaria'!$E$82:$S$92,"e3",$F$841:$F848)-SUM(Q$842:Q847))</f>
        <v>0</v>
      </c>
      <c r="R848">
        <f>IF(F848="","",DSUM('1.2_Vehículos y maquinaria'!$E$82:$S$92,"emissions",$F$841:$F848)-SUM(R$842:R847))</f>
        <v>0</v>
      </c>
      <c r="S848">
        <f>IF(F848="","",DSUM('1.2_Vehículos y maquinaria'!$E$99:$S$109,"e1",$F$841:$F848)-SUM(S$842:S847))</f>
        <v>0</v>
      </c>
      <c r="T848">
        <f>IF(F848="","",DSUM('1.2_Vehículos y maquinaria'!$E$99:$S$109,"e2",$F$841:$F848)-SUM(T$842:T847))</f>
        <v>0</v>
      </c>
      <c r="U848">
        <f>IF(F848="","",DSUM('1.2_Vehículos y maquinaria'!$E$99:$S$109,"e3",$F$841:$F848)-SUM(U$842:U847))</f>
        <v>0</v>
      </c>
      <c r="V848">
        <f>IF(F848="","",DSUM('1.2_Vehículos y maquinaria'!$E$99:$S$109,"emissions",$F$841:$F848)-SUM(V$842:V847))</f>
        <v>0</v>
      </c>
      <c r="W848">
        <f>IF(F848="","",DSUM('1.3_Emisiones de proceso'!$E$17:$M$32,"e1",$F$841:$F848)-SUM(W$842:W847))</f>
        <v>0</v>
      </c>
      <c r="X848">
        <f>IF(F848="","",DSUM('1.3_Emisiones de proceso'!$E$17:$M$32,"e2",$F$841:$F848)-SUM(X$842:X847))</f>
        <v>0</v>
      </c>
      <c r="Y848">
        <f>IF(F848="","",DSUM('1.3_Emisiones de proceso'!$E$17:$M$32,"e3",$F$841:$F848)-SUM(Y$842:Y847))</f>
        <v>0</v>
      </c>
      <c r="Z848">
        <f>IF(F848="","",DSUM('1.3_Emisiones de proceso'!$E$17:$M$32,"emissions",$F$841:$F848)-SUM(Z$842:Z847))</f>
        <v>0</v>
      </c>
      <c r="AA848">
        <f>IF(F848="","",DSUM('1.3_Emisiones de proceso'!$E$39:$M$54,"e1",$F$841:$F848)-SUM(AA$842:AA847))</f>
        <v>0</v>
      </c>
      <c r="AB848">
        <f>IF(F848="","",DSUM('1.3_Emisiones de proceso'!$E$39:$M$54,"e2",$F$841:$F848)-SUM(AB$842:AB847))</f>
        <v>0</v>
      </c>
      <c r="AC848">
        <f>IF(F848="","",DSUM('1.3_Emisiones de proceso'!$E$39:$M$54,"e3",$F$841:$F848)-SUM(AC$842:AC847))</f>
        <v>0</v>
      </c>
      <c r="AD848">
        <f>IF(F848="","",DSUM('1.3_Emisiones de proceso'!$E$39:$M$54,"emissions",$F$841:$F848)-SUM(AD$842:AD847))</f>
        <v>0</v>
      </c>
      <c r="AF848" s="193"/>
      <c r="AG848" t="s">
        <v>1029</v>
      </c>
    </row>
    <row r="849" spans="2:33" x14ac:dyDescent="0.25">
      <c r="B849">
        <v>8</v>
      </c>
      <c r="C849" t="str">
        <f>IF('0.1_Datos generales organiz.'!E51="","",'0.1_Datos generales organiz.'!E51)</f>
        <v/>
      </c>
      <c r="D849" t="str">
        <f>IF(C849="","",IF('0.1_Datos generales organiz.'!G51="no","",Dades!C849))</f>
        <v/>
      </c>
      <c r="E849" t="str">
        <f>IFERROR(INDEX($D$842:$D$1091,MATCH(0,INDEX(COUNTIF($E$841:E848,$D$842:$D$1091),),)),"")</f>
        <v/>
      </c>
      <c r="F849" t="str">
        <f t="shared" si="26"/>
        <v>=</v>
      </c>
      <c r="G849">
        <f>IF(F849="","",DSUM('1.1_Instalaciones fijas'!$E$14:$R$36,"e1",$F$841:$F849)+DSUM('1.1_Instalaciones fijas'!$E$43:$L$58,"e1",$F$841:$F849)-SUM(G$842:G848))</f>
        <v>0</v>
      </c>
      <c r="H849">
        <f>IF(F849="","",DSUM('1.1_Instalaciones fijas'!$E$14:$R$36,"e2",$F$841:$F849)+DSUM('1.1_Instalaciones fijas'!$E$43:$L$58,"e2",$F$841:$F849)-SUM(H$842:H848))</f>
        <v>0</v>
      </c>
      <c r="I849">
        <f>IF(F849="","",DSUM('1.1_Instalaciones fijas'!$E$14:$R$36,"e3",$F$841:$F849)+DSUM('1.1_Instalaciones fijas'!$E$43:$L$58,"e3",$F$841:$F849)-SUM(I$842:I848))</f>
        <v>0</v>
      </c>
      <c r="J849">
        <f>IF(F849="","",DSUM('1.1_Instalaciones fijas'!$E$14:$R$36,"emissions",$F$841:$F849)+DSUM('1.1_Instalaciones fijas'!$E$43:$L$58,"emissions",$F$841:$F849)-SUM(J$842:J848))</f>
        <v>0</v>
      </c>
      <c r="K849">
        <f>IF(F849="","",DSUM('1.2_Vehículos y maquinaria'!$E$22:$S$44,"e1",$F$841:$F849)+DSUM('1.2_Vehículos y maquinaria'!$E$50:$S$70,"emissions",$F$841:$F849)-SUM(K$842:K848))</f>
        <v>0</v>
      </c>
      <c r="L849">
        <f>IF(F849="","",DSUM('1.2_Vehículos y maquinaria'!$E$22:$S$44,"e2",$F$841:$F849)-SUM(L$842:L848))</f>
        <v>0</v>
      </c>
      <c r="M849">
        <f>IF(F849="","",DSUM('1.2_Vehículos y maquinaria'!$E$22:$S$44,"e3",$F$841:$F849)-SUM(M$842:M848))</f>
        <v>0</v>
      </c>
      <c r="N849">
        <f>IF(F849="","",DSUM('1.2_Vehículos y maquinaria'!$E$22:$S$44,"emissions",$F$841:$F849)+DSUM('1.2_Vehículos y maquinaria'!$E$50:$S$70,"emissions",$F$841:$F849)-SUM(N$842:N848))</f>
        <v>0</v>
      </c>
      <c r="O849">
        <f>IF(F849="","",DSUM('1.2_Vehículos y maquinaria'!$E$82:$S$92,"e1",$F$841:$F849)-SUM(O$842:O848))</f>
        <v>0</v>
      </c>
      <c r="P849">
        <f>IF(F849="","",DSUM('1.2_Vehículos y maquinaria'!$E$82:$S$92,"e2",$F$841:$F849)-SUM(P$842:P848))</f>
        <v>0</v>
      </c>
      <c r="Q849">
        <f>IF(F849="","",DSUM('1.2_Vehículos y maquinaria'!$E$82:$S$92,"e3",$F$841:$F849)-SUM(Q$842:Q848))</f>
        <v>0</v>
      </c>
      <c r="R849">
        <f>IF(F849="","",DSUM('1.2_Vehículos y maquinaria'!$E$82:$S$92,"emissions",$F$841:$F849)-SUM(R$842:R848))</f>
        <v>0</v>
      </c>
      <c r="S849">
        <f>IF(F849="","",DSUM('1.2_Vehículos y maquinaria'!$E$99:$S$109,"e1",$F$841:$F849)-SUM(S$842:S848))</f>
        <v>0</v>
      </c>
      <c r="T849">
        <f>IF(F849="","",DSUM('1.2_Vehículos y maquinaria'!$E$99:$S$109,"e2",$F$841:$F849)-SUM(T$842:T848))</f>
        <v>0</v>
      </c>
      <c r="U849">
        <f>IF(F849="","",DSUM('1.2_Vehículos y maquinaria'!$E$99:$S$109,"e3",$F$841:$F849)-SUM(U$842:U848))</f>
        <v>0</v>
      </c>
      <c r="V849">
        <f>IF(F849="","",DSUM('1.2_Vehículos y maquinaria'!$E$99:$S$109,"emissions",$F$841:$F849)-SUM(V$842:V848))</f>
        <v>0</v>
      </c>
      <c r="W849">
        <f>IF(F849="","",DSUM('1.3_Emisiones de proceso'!$E$17:$M$32,"e1",$F$841:$F849)-SUM(W$842:W848))</f>
        <v>0</v>
      </c>
      <c r="X849">
        <f>IF(F849="","",DSUM('1.3_Emisiones de proceso'!$E$17:$M$32,"e2",$F$841:$F849)-SUM(X$842:X848))</f>
        <v>0</v>
      </c>
      <c r="Y849">
        <f>IF(F849="","",DSUM('1.3_Emisiones de proceso'!$E$17:$M$32,"e3",$F$841:$F849)-SUM(Y$842:Y848))</f>
        <v>0</v>
      </c>
      <c r="Z849">
        <f>IF(F849="","",DSUM('1.3_Emisiones de proceso'!$E$17:$M$32,"emissions",$F$841:$F849)-SUM(Z$842:Z848))</f>
        <v>0</v>
      </c>
      <c r="AA849">
        <f>IF(F849="","",DSUM('1.3_Emisiones de proceso'!$E$39:$M$54,"e1",$F$841:$F849)-SUM(AA$842:AA848))</f>
        <v>0</v>
      </c>
      <c r="AB849">
        <f>IF(F849="","",DSUM('1.3_Emisiones de proceso'!$E$39:$M$54,"e2",$F$841:$F849)-SUM(AB$842:AB848))</f>
        <v>0</v>
      </c>
      <c r="AC849">
        <f>IF(F849="","",DSUM('1.3_Emisiones de proceso'!$E$39:$M$54,"e3",$F$841:$F849)-SUM(AC$842:AC848))</f>
        <v>0</v>
      </c>
      <c r="AD849">
        <f>IF(F849="","",DSUM('1.3_Emisiones de proceso'!$E$39:$M$54,"emissions",$F$841:$F849)-SUM(AD$842:AD848))</f>
        <v>0</v>
      </c>
      <c r="AF849" s="193"/>
      <c r="AG849" t="s">
        <v>1030</v>
      </c>
    </row>
    <row r="850" spans="2:33" x14ac:dyDescent="0.25">
      <c r="B850">
        <v>9</v>
      </c>
      <c r="C850" t="str">
        <f>IF('0.1_Datos generales organiz.'!E52="","",'0.1_Datos generales organiz.'!E52)</f>
        <v/>
      </c>
      <c r="D850" t="str">
        <f>IF(C850="","",IF('0.1_Datos generales organiz.'!G52="no","",Dades!C850))</f>
        <v/>
      </c>
      <c r="E850" t="str">
        <f>IFERROR(INDEX($D$842:$D$1091,MATCH(0,INDEX(COUNTIF($E$841:E849,$D$842:$D$1091),),)),"")</f>
        <v/>
      </c>
      <c r="F850" t="str">
        <f t="shared" si="26"/>
        <v>=</v>
      </c>
      <c r="G850">
        <f>IF(F850="","",DSUM('1.1_Instalaciones fijas'!$E$14:$R$36,"e1",$F$841:$F850)+DSUM('1.1_Instalaciones fijas'!$E$43:$L$58,"e1",$F$841:$F850)-SUM(G$842:G849))</f>
        <v>0</v>
      </c>
      <c r="H850">
        <f>IF(F850="","",DSUM('1.1_Instalaciones fijas'!$E$14:$R$36,"e2",$F$841:$F850)+DSUM('1.1_Instalaciones fijas'!$E$43:$L$58,"e2",$F$841:$F850)-SUM(H$842:H849))</f>
        <v>0</v>
      </c>
      <c r="I850">
        <f>IF(F850="","",DSUM('1.1_Instalaciones fijas'!$E$14:$R$36,"e3",$F$841:$F850)+DSUM('1.1_Instalaciones fijas'!$E$43:$L$58,"e3",$F$841:$F850)-SUM(I$842:I849))</f>
        <v>0</v>
      </c>
      <c r="J850">
        <f>IF(F850="","",DSUM('1.1_Instalaciones fijas'!$E$14:$R$36,"emissions",$F$841:$F850)+DSUM('1.1_Instalaciones fijas'!$E$43:$L$58,"emissions",$F$841:$F850)-SUM(J$842:J849))</f>
        <v>0</v>
      </c>
      <c r="K850">
        <f>IF(F850="","",DSUM('1.2_Vehículos y maquinaria'!$E$22:$S$44,"e1",$F$841:$F850)+DSUM('1.2_Vehículos y maquinaria'!$E$50:$S$70,"emissions",$F$841:$F850)-SUM(K$842:K849))</f>
        <v>0</v>
      </c>
      <c r="L850">
        <f>IF(F850="","",DSUM('1.2_Vehículos y maquinaria'!$E$22:$S$44,"e2",$F$841:$F850)-SUM(L$842:L849))</f>
        <v>0</v>
      </c>
      <c r="M850">
        <f>IF(F850="","",DSUM('1.2_Vehículos y maquinaria'!$E$22:$S$44,"e3",$F$841:$F850)-SUM(M$842:M849))</f>
        <v>0</v>
      </c>
      <c r="N850">
        <f>IF(F850="","",DSUM('1.2_Vehículos y maquinaria'!$E$22:$S$44,"emissions",$F$841:$F850)+DSUM('1.2_Vehículos y maquinaria'!$E$50:$S$70,"emissions",$F$841:$F850)-SUM(N$842:N849))</f>
        <v>0</v>
      </c>
      <c r="O850">
        <f>IF(F850="","",DSUM('1.2_Vehículos y maquinaria'!$E$82:$S$92,"e1",$F$841:$F850)-SUM(O$842:O849))</f>
        <v>0</v>
      </c>
      <c r="P850">
        <f>IF(F850="","",DSUM('1.2_Vehículos y maquinaria'!$E$82:$S$92,"e2",$F$841:$F850)-SUM(P$842:P849))</f>
        <v>0</v>
      </c>
      <c r="Q850">
        <f>IF(F850="","",DSUM('1.2_Vehículos y maquinaria'!$E$82:$S$92,"e3",$F$841:$F850)-SUM(Q$842:Q849))</f>
        <v>0</v>
      </c>
      <c r="R850">
        <f>IF(F850="","",DSUM('1.2_Vehículos y maquinaria'!$E$82:$S$92,"emissions",$F$841:$F850)-SUM(R$842:R849))</f>
        <v>0</v>
      </c>
      <c r="S850">
        <f>IF(F850="","",DSUM('1.2_Vehículos y maquinaria'!$E$99:$S$109,"e1",$F$841:$F850)-SUM(S$842:S849))</f>
        <v>0</v>
      </c>
      <c r="T850">
        <f>IF(F850="","",DSUM('1.2_Vehículos y maquinaria'!$E$99:$S$109,"e2",$F$841:$F850)-SUM(T$842:T849))</f>
        <v>0</v>
      </c>
      <c r="U850">
        <f>IF(F850="","",DSUM('1.2_Vehículos y maquinaria'!$E$99:$S$109,"e3",$F$841:$F850)-SUM(U$842:U849))</f>
        <v>0</v>
      </c>
      <c r="V850">
        <f>IF(F850="","",DSUM('1.2_Vehículos y maquinaria'!$E$99:$S$109,"emissions",$F$841:$F850)-SUM(V$842:V849))</f>
        <v>0</v>
      </c>
      <c r="W850">
        <f>IF(F850="","",DSUM('1.3_Emisiones de proceso'!$E$17:$M$32,"e1",$F$841:$F850)-SUM(W$842:W849))</f>
        <v>0</v>
      </c>
      <c r="X850">
        <f>IF(F850="","",DSUM('1.3_Emisiones de proceso'!$E$17:$M$32,"e2",$F$841:$F850)-SUM(X$842:X849))</f>
        <v>0</v>
      </c>
      <c r="Y850">
        <f>IF(F850="","",DSUM('1.3_Emisiones de proceso'!$E$17:$M$32,"e3",$F$841:$F850)-SUM(Y$842:Y849))</f>
        <v>0</v>
      </c>
      <c r="Z850">
        <f>IF(F850="","",DSUM('1.3_Emisiones de proceso'!$E$17:$M$32,"emissions",$F$841:$F850)-SUM(Z$842:Z849))</f>
        <v>0</v>
      </c>
      <c r="AA850">
        <f>IF(F850="","",DSUM('1.3_Emisiones de proceso'!$E$39:$M$54,"e1",$F$841:$F850)-SUM(AA$842:AA849))</f>
        <v>0</v>
      </c>
      <c r="AB850">
        <f>IF(F850="","",DSUM('1.3_Emisiones de proceso'!$E$39:$M$54,"e2",$F$841:$F850)-SUM(AB$842:AB849))</f>
        <v>0</v>
      </c>
      <c r="AC850">
        <f>IF(F850="","",DSUM('1.3_Emisiones de proceso'!$E$39:$M$54,"e3",$F$841:$F850)-SUM(AC$842:AC849))</f>
        <v>0</v>
      </c>
      <c r="AD850">
        <f>IF(F850="","",DSUM('1.3_Emisiones de proceso'!$E$39:$M$54,"emissions",$F$841:$F850)-SUM(AD$842:AD849))</f>
        <v>0</v>
      </c>
      <c r="AF850" s="193"/>
      <c r="AG850" t="s">
        <v>1031</v>
      </c>
    </row>
    <row r="851" spans="2:33" x14ac:dyDescent="0.25">
      <c r="B851">
        <v>10</v>
      </c>
      <c r="C851" t="str">
        <f>IF('0.1_Datos generales organiz.'!E53="","",'0.1_Datos generales organiz.'!E53)</f>
        <v/>
      </c>
      <c r="D851" t="str">
        <f>IF(C851="","",IF('0.1_Datos generales organiz.'!G53="no","",Dades!C851))</f>
        <v/>
      </c>
      <c r="E851" t="str">
        <f>IFERROR(INDEX($D$842:$D$1091,MATCH(0,INDEX(COUNTIF($E$841:E850,$D$842:$D$1091),),)),"")</f>
        <v/>
      </c>
      <c r="F851" t="str">
        <f t="shared" si="26"/>
        <v>=</v>
      </c>
      <c r="G851">
        <f>IF(F851="","",DSUM('1.1_Instalaciones fijas'!$E$14:$R$36,"e1",$F$841:$F851)+DSUM('1.1_Instalaciones fijas'!$E$43:$L$58,"e1",$F$841:$F851)-SUM(G$842:G850))</f>
        <v>0</v>
      </c>
      <c r="H851">
        <f>IF(F851="","",DSUM('1.1_Instalaciones fijas'!$E$14:$R$36,"e2",$F$841:$F851)+DSUM('1.1_Instalaciones fijas'!$E$43:$L$58,"e2",$F$841:$F851)-SUM(H$842:H850))</f>
        <v>0</v>
      </c>
      <c r="I851">
        <f>IF(F851="","",DSUM('1.1_Instalaciones fijas'!$E$14:$R$36,"e3",$F$841:$F851)+DSUM('1.1_Instalaciones fijas'!$E$43:$L$58,"e3",$F$841:$F851)-SUM(I$842:I850))</f>
        <v>0</v>
      </c>
      <c r="J851">
        <f>IF(F851="","",DSUM('1.1_Instalaciones fijas'!$E$14:$R$36,"emissions",$F$841:$F851)+DSUM('1.1_Instalaciones fijas'!$E$43:$L$58,"emissions",$F$841:$F851)-SUM(J$842:J850))</f>
        <v>0</v>
      </c>
      <c r="K851">
        <f>IF(F851="","",DSUM('1.2_Vehículos y maquinaria'!$E$22:$S$44,"e1",$F$841:$F851)+DSUM('1.2_Vehículos y maquinaria'!$E$50:$S$70,"emissions",$F$841:$F851)-SUM(K$842:K850))</f>
        <v>0</v>
      </c>
      <c r="L851">
        <f>IF(F851="","",DSUM('1.2_Vehículos y maquinaria'!$E$22:$S$44,"e2",$F$841:$F851)-SUM(L$842:L850))</f>
        <v>0</v>
      </c>
      <c r="M851">
        <f>IF(F851="","",DSUM('1.2_Vehículos y maquinaria'!$E$22:$S$44,"e3",$F$841:$F851)-SUM(M$842:M850))</f>
        <v>0</v>
      </c>
      <c r="N851">
        <f>IF(F851="","",DSUM('1.2_Vehículos y maquinaria'!$E$22:$S$44,"emissions",$F$841:$F851)+DSUM('1.2_Vehículos y maquinaria'!$E$50:$S$70,"emissions",$F$841:$F851)-SUM(N$842:N850))</f>
        <v>0</v>
      </c>
      <c r="O851">
        <f>IF(F851="","",DSUM('1.2_Vehículos y maquinaria'!$E$82:$S$92,"e1",$F$841:$F851)-SUM(O$842:O850))</f>
        <v>0</v>
      </c>
      <c r="P851">
        <f>IF(F851="","",DSUM('1.2_Vehículos y maquinaria'!$E$82:$S$92,"e2",$F$841:$F851)-SUM(P$842:P850))</f>
        <v>0</v>
      </c>
      <c r="Q851">
        <f>IF(F851="","",DSUM('1.2_Vehículos y maquinaria'!$E$82:$S$92,"e3",$F$841:$F851)-SUM(Q$842:Q850))</f>
        <v>0</v>
      </c>
      <c r="R851">
        <f>IF(F851="","",DSUM('1.2_Vehículos y maquinaria'!$E$82:$S$92,"emissions",$F$841:$F851)-SUM(R$842:R850))</f>
        <v>0</v>
      </c>
      <c r="S851">
        <f>IF(F851="","",DSUM('1.2_Vehículos y maquinaria'!$E$99:$S$109,"e1",$F$841:$F851)-SUM(S$842:S850))</f>
        <v>0</v>
      </c>
      <c r="T851">
        <f>IF(F851="","",DSUM('1.2_Vehículos y maquinaria'!$E$99:$S$109,"e2",$F$841:$F851)-SUM(T$842:T850))</f>
        <v>0</v>
      </c>
      <c r="U851">
        <f>IF(F851="","",DSUM('1.2_Vehículos y maquinaria'!$E$99:$S$109,"e3",$F$841:$F851)-SUM(U$842:U850))</f>
        <v>0</v>
      </c>
      <c r="V851">
        <f>IF(F851="","",DSUM('1.2_Vehículos y maquinaria'!$E$99:$S$109,"emissions",$F$841:$F851)-SUM(V$842:V850))</f>
        <v>0</v>
      </c>
      <c r="W851">
        <f>IF(F851="","",DSUM('1.3_Emisiones de proceso'!$E$17:$M$32,"e1",$F$841:$F851)-SUM(W$842:W850))</f>
        <v>0</v>
      </c>
      <c r="X851">
        <f>IF(F851="","",DSUM('1.3_Emisiones de proceso'!$E$17:$M$32,"e2",$F$841:$F851)-SUM(X$842:X850))</f>
        <v>0</v>
      </c>
      <c r="Y851">
        <f>IF(F851="","",DSUM('1.3_Emisiones de proceso'!$E$17:$M$32,"e3",$F$841:$F851)-SUM(Y$842:Y850))</f>
        <v>0</v>
      </c>
      <c r="Z851">
        <f>IF(F851="","",DSUM('1.3_Emisiones de proceso'!$E$17:$M$32,"emissions",$F$841:$F851)-SUM(Z$842:Z850))</f>
        <v>0</v>
      </c>
      <c r="AA851">
        <f>IF(F851="","",DSUM('1.3_Emisiones de proceso'!$E$39:$M$54,"e1",$F$841:$F851)-SUM(AA$842:AA850))</f>
        <v>0</v>
      </c>
      <c r="AB851">
        <f>IF(F851="","",DSUM('1.3_Emisiones de proceso'!$E$39:$M$54,"e2",$F$841:$F851)-SUM(AB$842:AB850))</f>
        <v>0</v>
      </c>
      <c r="AC851">
        <f>IF(F851="","",DSUM('1.3_Emisiones de proceso'!$E$39:$M$54,"e3",$F$841:$F851)-SUM(AC$842:AC850))</f>
        <v>0</v>
      </c>
      <c r="AD851">
        <f>IF(F851="","",DSUM('1.3_Emisiones de proceso'!$E$39:$M$54,"emissions",$F$841:$F851)-SUM(AD$842:AD850))</f>
        <v>0</v>
      </c>
      <c r="AF851" s="193"/>
      <c r="AG851" t="s">
        <v>1032</v>
      </c>
    </row>
    <row r="852" spans="2:33" x14ac:dyDescent="0.25">
      <c r="B852">
        <v>11</v>
      </c>
      <c r="C852" t="str">
        <f>IF('0.1_Datos generales organiz.'!E54="","",'0.1_Datos generales organiz.'!E54)</f>
        <v/>
      </c>
      <c r="D852" t="str">
        <f>IF(C852="","",IF('0.1_Datos generales organiz.'!G54="no","",Dades!C852))</f>
        <v/>
      </c>
      <c r="E852" t="str">
        <f>IFERROR(INDEX($D$842:$D$1091,MATCH(0,INDEX(COUNTIF($E$841:E851,$D$842:$D$1091),),)),"")</f>
        <v/>
      </c>
      <c r="F852" t="str">
        <f t="shared" si="26"/>
        <v>=</v>
      </c>
      <c r="G852">
        <f>IF(F852="","",DSUM('1.1_Instalaciones fijas'!$E$14:$R$36,"e1",$F$841:$F852)+DSUM('1.1_Instalaciones fijas'!$E$43:$L$58,"e1",$F$841:$F852)-SUM(G$842:G851))</f>
        <v>0</v>
      </c>
      <c r="H852">
        <f>IF(F852="","",DSUM('1.1_Instalaciones fijas'!$E$14:$R$36,"e2",$F$841:$F852)+DSUM('1.1_Instalaciones fijas'!$E$43:$L$58,"e2",$F$841:$F852)-SUM(H$842:H851))</f>
        <v>0</v>
      </c>
      <c r="I852">
        <f>IF(F852="","",DSUM('1.1_Instalaciones fijas'!$E$14:$R$36,"e3",$F$841:$F852)+DSUM('1.1_Instalaciones fijas'!$E$43:$L$58,"e3",$F$841:$F852)-SUM(I$842:I851))</f>
        <v>0</v>
      </c>
      <c r="J852">
        <f>IF(F852="","",DSUM('1.1_Instalaciones fijas'!$E$14:$R$36,"emissions",$F$841:$F852)+DSUM('1.1_Instalaciones fijas'!$E$43:$L$58,"emissions",$F$841:$F852)-SUM(J$842:J851))</f>
        <v>0</v>
      </c>
      <c r="K852">
        <f>IF(F852="","",DSUM('1.2_Vehículos y maquinaria'!$E$22:$S$44,"e1",$F$841:$F852)+DSUM('1.2_Vehículos y maquinaria'!$E$50:$S$70,"emissions",$F$841:$F852)-SUM(K$842:K851))</f>
        <v>0</v>
      </c>
      <c r="L852">
        <f>IF(F852="","",DSUM('1.2_Vehículos y maquinaria'!$E$22:$S$44,"e2",$F$841:$F852)-SUM(L$842:L851))</f>
        <v>0</v>
      </c>
      <c r="M852">
        <f>IF(F852="","",DSUM('1.2_Vehículos y maquinaria'!$E$22:$S$44,"e3",$F$841:$F852)-SUM(M$842:M851))</f>
        <v>0</v>
      </c>
      <c r="N852">
        <f>IF(F852="","",DSUM('1.2_Vehículos y maquinaria'!$E$22:$S$44,"emissions",$F$841:$F852)+DSUM('1.2_Vehículos y maquinaria'!$E$50:$S$70,"emissions",$F$841:$F852)-SUM(N$842:N851))</f>
        <v>0</v>
      </c>
      <c r="O852">
        <f>IF(F852="","",DSUM('1.2_Vehículos y maquinaria'!$E$82:$S$92,"e1",$F$841:$F852)-SUM(O$842:O851))</f>
        <v>0</v>
      </c>
      <c r="P852">
        <f>IF(F852="","",DSUM('1.2_Vehículos y maquinaria'!$E$82:$S$92,"e2",$F$841:$F852)-SUM(P$842:P851))</f>
        <v>0</v>
      </c>
      <c r="Q852">
        <f>IF(F852="","",DSUM('1.2_Vehículos y maquinaria'!$E$82:$S$92,"e3",$F$841:$F852)-SUM(Q$842:Q851))</f>
        <v>0</v>
      </c>
      <c r="R852">
        <f>IF(F852="","",DSUM('1.2_Vehículos y maquinaria'!$E$82:$S$92,"emissions",$F$841:$F852)-SUM(R$842:R851))</f>
        <v>0</v>
      </c>
      <c r="S852">
        <f>IF(F852="","",DSUM('1.2_Vehículos y maquinaria'!$E$99:$S$109,"e1",$F$841:$F852)-SUM(S$842:S851))</f>
        <v>0</v>
      </c>
      <c r="T852">
        <f>IF(F852="","",DSUM('1.2_Vehículos y maquinaria'!$E$99:$S$109,"e2",$F$841:$F852)-SUM(T$842:T851))</f>
        <v>0</v>
      </c>
      <c r="U852">
        <f>IF(F852="","",DSUM('1.2_Vehículos y maquinaria'!$E$99:$S$109,"e3",$F$841:$F852)-SUM(U$842:U851))</f>
        <v>0</v>
      </c>
      <c r="V852">
        <f>IF(F852="","",DSUM('1.2_Vehículos y maquinaria'!$E$99:$S$109,"emissions",$F$841:$F852)-SUM(V$842:V851))</f>
        <v>0</v>
      </c>
      <c r="W852">
        <f>IF(F852="","",DSUM('1.3_Emisiones de proceso'!$E$17:$M$32,"e1",$F$841:$F852)-SUM(W$842:W851))</f>
        <v>0</v>
      </c>
      <c r="X852">
        <f>IF(F852="","",DSUM('1.3_Emisiones de proceso'!$E$17:$M$32,"e2",$F$841:$F852)-SUM(X$842:X851))</f>
        <v>0</v>
      </c>
      <c r="Y852">
        <f>IF(F852="","",DSUM('1.3_Emisiones de proceso'!$E$17:$M$32,"e3",$F$841:$F852)-SUM(Y$842:Y851))</f>
        <v>0</v>
      </c>
      <c r="Z852">
        <f>IF(F852="","",DSUM('1.3_Emisiones de proceso'!$E$17:$M$32,"emissions",$F$841:$F852)-SUM(Z$842:Z851))</f>
        <v>0</v>
      </c>
      <c r="AA852">
        <f>IF(F852="","",DSUM('1.3_Emisiones de proceso'!$E$39:$M$54,"e1",$F$841:$F852)-SUM(AA$842:AA851))</f>
        <v>0</v>
      </c>
      <c r="AB852">
        <f>IF(F852="","",DSUM('1.3_Emisiones de proceso'!$E$39:$M$54,"e2",$F$841:$F852)-SUM(AB$842:AB851))</f>
        <v>0</v>
      </c>
      <c r="AC852">
        <f>IF(F852="","",DSUM('1.3_Emisiones de proceso'!$E$39:$M$54,"e3",$F$841:$F852)-SUM(AC$842:AC851))</f>
        <v>0</v>
      </c>
      <c r="AD852">
        <f>IF(F852="","",DSUM('1.3_Emisiones de proceso'!$E$39:$M$54,"emissions",$F$841:$F852)-SUM(AD$842:AD851))</f>
        <v>0</v>
      </c>
      <c r="AF852" s="193"/>
    </row>
    <row r="853" spans="2:33" x14ac:dyDescent="0.25">
      <c r="B853">
        <v>12</v>
      </c>
      <c r="C853" t="str">
        <f>IF('0.1_Datos generales organiz.'!E55="","",'0.1_Datos generales organiz.'!E55)</f>
        <v/>
      </c>
      <c r="D853" t="str">
        <f>IF(C853="","",IF('0.1_Datos generales organiz.'!G55="no","",Dades!C853))</f>
        <v/>
      </c>
      <c r="E853" t="str">
        <f>IFERROR(INDEX($D$842:$D$1091,MATCH(0,INDEX(COUNTIF($E$841:E852,$D$842:$D$1091),),)),"")</f>
        <v/>
      </c>
      <c r="F853" t="str">
        <f t="shared" si="26"/>
        <v>=</v>
      </c>
      <c r="G853">
        <f>IF(F853="","",DSUM('1.1_Instalaciones fijas'!$E$14:$R$36,"e1",$F$841:$F853)+DSUM('1.1_Instalaciones fijas'!$E$43:$L$58,"e1",$F$841:$F853)-SUM(G$842:G852))</f>
        <v>0</v>
      </c>
      <c r="H853">
        <f>IF(F853="","",DSUM('1.1_Instalaciones fijas'!$E$14:$R$36,"e2",$F$841:$F853)+DSUM('1.1_Instalaciones fijas'!$E$43:$L$58,"e2",$F$841:$F853)-SUM(H$842:H852))</f>
        <v>0</v>
      </c>
      <c r="I853">
        <f>IF(F853="","",DSUM('1.1_Instalaciones fijas'!$E$14:$R$36,"e3",$F$841:$F853)+DSUM('1.1_Instalaciones fijas'!$E$43:$L$58,"e3",$F$841:$F853)-SUM(I$842:I852))</f>
        <v>0</v>
      </c>
      <c r="J853">
        <f>IF(F853="","",DSUM('1.1_Instalaciones fijas'!$E$14:$R$36,"emissions",$F$841:$F853)+DSUM('1.1_Instalaciones fijas'!$E$43:$L$58,"emissions",$F$841:$F853)-SUM(J$842:J852))</f>
        <v>0</v>
      </c>
      <c r="K853">
        <f>IF(F853="","",DSUM('1.2_Vehículos y maquinaria'!$E$22:$S$44,"e1",$F$841:$F853)+DSUM('1.2_Vehículos y maquinaria'!$E$50:$S$70,"emissions",$F$841:$F853)-SUM(K$842:K852))</f>
        <v>0</v>
      </c>
      <c r="L853">
        <f>IF(F853="","",DSUM('1.2_Vehículos y maquinaria'!$E$22:$S$44,"e2",$F$841:$F853)-SUM(L$842:L852))</f>
        <v>0</v>
      </c>
      <c r="M853">
        <f>IF(F853="","",DSUM('1.2_Vehículos y maquinaria'!$E$22:$S$44,"e3",$F$841:$F853)-SUM(M$842:M852))</f>
        <v>0</v>
      </c>
      <c r="N853">
        <f>IF(F853="","",DSUM('1.2_Vehículos y maquinaria'!$E$22:$S$44,"emissions",$F$841:$F853)+DSUM('1.2_Vehículos y maquinaria'!$E$50:$S$70,"emissions",$F$841:$F853)-SUM(N$842:N852))</f>
        <v>0</v>
      </c>
      <c r="O853">
        <f>IF(F853="","",DSUM('1.2_Vehículos y maquinaria'!$E$82:$S$92,"e1",$F$841:$F853)-SUM(O$842:O852))</f>
        <v>0</v>
      </c>
      <c r="P853">
        <f>IF(F853="","",DSUM('1.2_Vehículos y maquinaria'!$E$82:$S$92,"e2",$F$841:$F853)-SUM(P$842:P852))</f>
        <v>0</v>
      </c>
      <c r="Q853">
        <f>IF(F853="","",DSUM('1.2_Vehículos y maquinaria'!$E$82:$S$92,"e3",$F$841:$F853)-SUM(Q$842:Q852))</f>
        <v>0</v>
      </c>
      <c r="R853">
        <f>IF(F853="","",DSUM('1.2_Vehículos y maquinaria'!$E$82:$S$92,"emissions",$F$841:$F853)-SUM(R$842:R852))</f>
        <v>0</v>
      </c>
      <c r="S853">
        <f>IF(F853="","",DSUM('1.2_Vehículos y maquinaria'!$E$99:$S$109,"e1",$F$841:$F853)-SUM(S$842:S852))</f>
        <v>0</v>
      </c>
      <c r="T853">
        <f>IF(F853="","",DSUM('1.2_Vehículos y maquinaria'!$E$99:$S$109,"e2",$F$841:$F853)-SUM(T$842:T852))</f>
        <v>0</v>
      </c>
      <c r="U853">
        <f>IF(F853="","",DSUM('1.2_Vehículos y maquinaria'!$E$99:$S$109,"e3",$F$841:$F853)-SUM(U$842:U852))</f>
        <v>0</v>
      </c>
      <c r="V853">
        <f>IF(F853="","",DSUM('1.2_Vehículos y maquinaria'!$E$99:$S$109,"emissions",$F$841:$F853)-SUM(V$842:V852))</f>
        <v>0</v>
      </c>
      <c r="W853">
        <f>IF(F853="","",DSUM('1.3_Emisiones de proceso'!$E$17:$M$32,"e1",$F$841:$F853)-SUM(W$842:W852))</f>
        <v>0</v>
      </c>
      <c r="X853">
        <f>IF(F853="","",DSUM('1.3_Emisiones de proceso'!$E$17:$M$32,"e2",$F$841:$F853)-SUM(X$842:X852))</f>
        <v>0</v>
      </c>
      <c r="Y853">
        <f>IF(F853="","",DSUM('1.3_Emisiones de proceso'!$E$17:$M$32,"e3",$F$841:$F853)-SUM(Y$842:Y852))</f>
        <v>0</v>
      </c>
      <c r="Z853">
        <f>IF(F853="","",DSUM('1.3_Emisiones de proceso'!$E$17:$M$32,"emissions",$F$841:$F853)-SUM(Z$842:Z852))</f>
        <v>0</v>
      </c>
      <c r="AA853">
        <f>IF(F853="","",DSUM('1.3_Emisiones de proceso'!$E$39:$M$54,"e1",$F$841:$F853)-SUM(AA$842:AA852))</f>
        <v>0</v>
      </c>
      <c r="AB853">
        <f>IF(F853="","",DSUM('1.3_Emisiones de proceso'!$E$39:$M$54,"e2",$F$841:$F853)-SUM(AB$842:AB852))</f>
        <v>0</v>
      </c>
      <c r="AC853">
        <f>IF(F853="","",DSUM('1.3_Emisiones de proceso'!$E$39:$M$54,"e3",$F$841:$F853)-SUM(AC$842:AC852))</f>
        <v>0</v>
      </c>
      <c r="AD853">
        <f>IF(F853="","",DSUM('1.3_Emisiones de proceso'!$E$39:$M$54,"emissions",$F$841:$F853)-SUM(AD$842:AD852))</f>
        <v>0</v>
      </c>
      <c r="AF853" s="193"/>
    </row>
    <row r="854" spans="2:33" x14ac:dyDescent="0.25">
      <c r="B854">
        <v>13</v>
      </c>
      <c r="C854" t="str">
        <f>IF('0.1_Datos generales organiz.'!E56="","",'0.1_Datos generales organiz.'!E56)</f>
        <v/>
      </c>
      <c r="D854" t="str">
        <f>IF(C854="","",IF('0.1_Datos generales organiz.'!G56="no","",Dades!C854))</f>
        <v/>
      </c>
      <c r="E854" t="str">
        <f>IFERROR(INDEX($D$842:$D$1091,MATCH(0,INDEX(COUNTIF($E$841:E853,$D$842:$D$1091),),)),"")</f>
        <v/>
      </c>
      <c r="F854" t="str">
        <f t="shared" si="26"/>
        <v>=</v>
      </c>
      <c r="G854">
        <f>IF(F854="","",DSUM('1.1_Instalaciones fijas'!$E$14:$R$36,"e1",$F$841:$F854)+DSUM('1.1_Instalaciones fijas'!$E$43:$L$58,"e1",$F$841:$F854)-SUM(G$842:G853))</f>
        <v>0</v>
      </c>
      <c r="H854">
        <f>IF(F854="","",DSUM('1.1_Instalaciones fijas'!$E$14:$R$36,"e2",$F$841:$F854)+DSUM('1.1_Instalaciones fijas'!$E$43:$L$58,"e2",$F$841:$F854)-SUM(H$842:H853))</f>
        <v>0</v>
      </c>
      <c r="I854">
        <f>IF(F854="","",DSUM('1.1_Instalaciones fijas'!$E$14:$R$36,"e3",$F$841:$F854)+DSUM('1.1_Instalaciones fijas'!$E$43:$L$58,"e3",$F$841:$F854)-SUM(I$842:I853))</f>
        <v>0</v>
      </c>
      <c r="J854">
        <f>IF(F854="","",DSUM('1.1_Instalaciones fijas'!$E$14:$R$36,"emissions",$F$841:$F854)+DSUM('1.1_Instalaciones fijas'!$E$43:$L$58,"emissions",$F$841:$F854)-SUM(J$842:J853))</f>
        <v>0</v>
      </c>
      <c r="K854">
        <f>IF(F854="","",DSUM('1.2_Vehículos y maquinaria'!$E$22:$S$44,"e1",$F$841:$F854)+DSUM('1.2_Vehículos y maquinaria'!$E$50:$S$70,"emissions",$F$841:$F854)-SUM(K$842:K853))</f>
        <v>0</v>
      </c>
      <c r="L854">
        <f>IF(F854="","",DSUM('1.2_Vehículos y maquinaria'!$E$22:$S$44,"e2",$F$841:$F854)-SUM(L$842:L853))</f>
        <v>0</v>
      </c>
      <c r="M854">
        <f>IF(F854="","",DSUM('1.2_Vehículos y maquinaria'!$E$22:$S$44,"e3",$F$841:$F854)-SUM(M$842:M853))</f>
        <v>0</v>
      </c>
      <c r="N854">
        <f>IF(F854="","",DSUM('1.2_Vehículos y maquinaria'!$E$22:$S$44,"emissions",$F$841:$F854)+DSUM('1.2_Vehículos y maquinaria'!$E$50:$S$70,"emissions",$F$841:$F854)-SUM(N$842:N853))</f>
        <v>0</v>
      </c>
      <c r="O854">
        <f>IF(F854="","",DSUM('1.2_Vehículos y maquinaria'!$E$82:$S$92,"e1",$F$841:$F854)-SUM(O$842:O853))</f>
        <v>0</v>
      </c>
      <c r="P854">
        <f>IF(F854="","",DSUM('1.2_Vehículos y maquinaria'!$E$82:$S$92,"e2",$F$841:$F854)-SUM(P$842:P853))</f>
        <v>0</v>
      </c>
      <c r="Q854">
        <f>IF(F854="","",DSUM('1.2_Vehículos y maquinaria'!$E$82:$S$92,"e3",$F$841:$F854)-SUM(Q$842:Q853))</f>
        <v>0</v>
      </c>
      <c r="R854">
        <f>IF(F854="","",DSUM('1.2_Vehículos y maquinaria'!$E$82:$S$92,"emissions",$F$841:$F854)-SUM(R$842:R853))</f>
        <v>0</v>
      </c>
      <c r="S854">
        <f>IF(F854="","",DSUM('1.2_Vehículos y maquinaria'!$E$99:$S$109,"e1",$F$841:$F854)-SUM(S$842:S853))</f>
        <v>0</v>
      </c>
      <c r="T854">
        <f>IF(F854="","",DSUM('1.2_Vehículos y maquinaria'!$E$99:$S$109,"e2",$F$841:$F854)-SUM(T$842:T853))</f>
        <v>0</v>
      </c>
      <c r="U854">
        <f>IF(F854="","",DSUM('1.2_Vehículos y maquinaria'!$E$99:$S$109,"e3",$F$841:$F854)-SUM(U$842:U853))</f>
        <v>0</v>
      </c>
      <c r="V854">
        <f>IF(F854="","",DSUM('1.2_Vehículos y maquinaria'!$E$99:$S$109,"emissions",$F$841:$F854)-SUM(V$842:V853))</f>
        <v>0</v>
      </c>
      <c r="W854">
        <f>IF(F854="","",DSUM('1.3_Emisiones de proceso'!$E$17:$M$32,"e1",$F$841:$F854)-SUM(W$842:W853))</f>
        <v>0</v>
      </c>
      <c r="X854">
        <f>IF(F854="","",DSUM('1.3_Emisiones de proceso'!$E$17:$M$32,"e2",$F$841:$F854)-SUM(X$842:X853))</f>
        <v>0</v>
      </c>
      <c r="Y854">
        <f>IF(F854="","",DSUM('1.3_Emisiones de proceso'!$E$17:$M$32,"e3",$F$841:$F854)-SUM(Y$842:Y853))</f>
        <v>0</v>
      </c>
      <c r="Z854">
        <f>IF(F854="","",DSUM('1.3_Emisiones de proceso'!$E$17:$M$32,"emissions",$F$841:$F854)-SUM(Z$842:Z853))</f>
        <v>0</v>
      </c>
      <c r="AA854">
        <f>IF(F854="","",DSUM('1.3_Emisiones de proceso'!$E$39:$M$54,"e1",$F$841:$F854)-SUM(AA$842:AA853))</f>
        <v>0</v>
      </c>
      <c r="AB854">
        <f>IF(F854="","",DSUM('1.3_Emisiones de proceso'!$E$39:$M$54,"e2",$F$841:$F854)-SUM(AB$842:AB853))</f>
        <v>0</v>
      </c>
      <c r="AC854">
        <f>IF(F854="","",DSUM('1.3_Emisiones de proceso'!$E$39:$M$54,"e3",$F$841:$F854)-SUM(AC$842:AC853))</f>
        <v>0</v>
      </c>
      <c r="AD854">
        <f>IF(F854="","",DSUM('1.3_Emisiones de proceso'!$E$39:$M$54,"emissions",$F$841:$F854)-SUM(AD$842:AD853))</f>
        <v>0</v>
      </c>
      <c r="AF854" s="193"/>
    </row>
    <row r="855" spans="2:33" x14ac:dyDescent="0.25">
      <c r="B855">
        <v>14</v>
      </c>
      <c r="C855" t="str">
        <f>IF('0.1_Datos generales organiz.'!E57="","",'0.1_Datos generales organiz.'!E57)</f>
        <v/>
      </c>
      <c r="D855" t="str">
        <f>IF(C855="","",IF('0.1_Datos generales organiz.'!G57="no","",Dades!C855))</f>
        <v/>
      </c>
      <c r="E855" t="str">
        <f>IFERROR(INDEX($D$842:$D$1091,MATCH(0,INDEX(COUNTIF($E$841:E854,$D$842:$D$1091),),)),"")</f>
        <v/>
      </c>
      <c r="F855" t="str">
        <f t="shared" si="26"/>
        <v>=</v>
      </c>
      <c r="G855">
        <f>IF(F855="","",DSUM('1.1_Instalaciones fijas'!$E$14:$R$36,"e1",$F$841:$F855)+DSUM('1.1_Instalaciones fijas'!$E$43:$L$58,"e1",$F$841:$F855)-SUM(G$842:G854))</f>
        <v>0</v>
      </c>
      <c r="H855">
        <f>IF(F855="","",DSUM('1.1_Instalaciones fijas'!$E$14:$R$36,"e2",$F$841:$F855)+DSUM('1.1_Instalaciones fijas'!$E$43:$L$58,"e2",$F$841:$F855)-SUM(H$842:H854))</f>
        <v>0</v>
      </c>
      <c r="I855">
        <f>IF(F855="","",DSUM('1.1_Instalaciones fijas'!$E$14:$R$36,"e3",$F$841:$F855)+DSUM('1.1_Instalaciones fijas'!$E$43:$L$58,"e3",$F$841:$F855)-SUM(I$842:I854))</f>
        <v>0</v>
      </c>
      <c r="J855">
        <f>IF(F855="","",DSUM('1.1_Instalaciones fijas'!$E$14:$R$36,"emissions",$F$841:$F855)+DSUM('1.1_Instalaciones fijas'!$E$43:$L$58,"emissions",$F$841:$F855)-SUM(J$842:J854))</f>
        <v>0</v>
      </c>
      <c r="K855">
        <f>IF(F855="","",DSUM('1.2_Vehículos y maquinaria'!$E$22:$S$44,"e1",$F$841:$F855)+DSUM('1.2_Vehículos y maquinaria'!$E$50:$S$70,"emissions",$F$841:$F855)-SUM(K$842:K854))</f>
        <v>0</v>
      </c>
      <c r="L855">
        <f>IF(F855="","",DSUM('1.2_Vehículos y maquinaria'!$E$22:$S$44,"e2",$F$841:$F855)-SUM(L$842:L854))</f>
        <v>0</v>
      </c>
      <c r="M855">
        <f>IF(F855="","",DSUM('1.2_Vehículos y maquinaria'!$E$22:$S$44,"e3",$F$841:$F855)-SUM(M$842:M854))</f>
        <v>0</v>
      </c>
      <c r="N855">
        <f>IF(F855="","",DSUM('1.2_Vehículos y maquinaria'!$E$22:$S$44,"emissions",$F$841:$F855)+DSUM('1.2_Vehículos y maquinaria'!$E$50:$S$70,"emissions",$F$841:$F855)-SUM(N$842:N854))</f>
        <v>0</v>
      </c>
      <c r="O855">
        <f>IF(F855="","",DSUM('1.2_Vehículos y maquinaria'!$E$82:$S$92,"e1",$F$841:$F855)-SUM(O$842:O854))</f>
        <v>0</v>
      </c>
      <c r="P855">
        <f>IF(F855="","",DSUM('1.2_Vehículos y maquinaria'!$E$82:$S$92,"e2",$F$841:$F855)-SUM(P$842:P854))</f>
        <v>0</v>
      </c>
      <c r="Q855">
        <f>IF(F855="","",DSUM('1.2_Vehículos y maquinaria'!$E$82:$S$92,"e3",$F$841:$F855)-SUM(Q$842:Q854))</f>
        <v>0</v>
      </c>
      <c r="R855">
        <f>IF(F855="","",DSUM('1.2_Vehículos y maquinaria'!$E$82:$S$92,"emissions",$F$841:$F855)-SUM(R$842:R854))</f>
        <v>0</v>
      </c>
      <c r="S855">
        <f>IF(F855="","",DSUM('1.2_Vehículos y maquinaria'!$E$99:$S$109,"e1",$F$841:$F855)-SUM(S$842:S854))</f>
        <v>0</v>
      </c>
      <c r="T855">
        <f>IF(F855="","",DSUM('1.2_Vehículos y maquinaria'!$E$99:$S$109,"e2",$F$841:$F855)-SUM(T$842:T854))</f>
        <v>0</v>
      </c>
      <c r="U855">
        <f>IF(F855="","",DSUM('1.2_Vehículos y maquinaria'!$E$99:$S$109,"e3",$F$841:$F855)-SUM(U$842:U854))</f>
        <v>0</v>
      </c>
      <c r="V855">
        <f>IF(F855="","",DSUM('1.2_Vehículos y maquinaria'!$E$99:$S$109,"emissions",$F$841:$F855)-SUM(V$842:V854))</f>
        <v>0</v>
      </c>
      <c r="W855">
        <f>IF(F855="","",DSUM('1.3_Emisiones de proceso'!$E$17:$M$32,"e1",$F$841:$F855)-SUM(W$842:W854))</f>
        <v>0</v>
      </c>
      <c r="X855">
        <f>IF(F855="","",DSUM('1.3_Emisiones de proceso'!$E$17:$M$32,"e2",$F$841:$F855)-SUM(X$842:X854))</f>
        <v>0</v>
      </c>
      <c r="Y855">
        <f>IF(F855="","",DSUM('1.3_Emisiones de proceso'!$E$17:$M$32,"e3",$F$841:$F855)-SUM(Y$842:Y854))</f>
        <v>0</v>
      </c>
      <c r="Z855">
        <f>IF(F855="","",DSUM('1.3_Emisiones de proceso'!$E$17:$M$32,"emissions",$F$841:$F855)-SUM(Z$842:Z854))</f>
        <v>0</v>
      </c>
      <c r="AA855">
        <f>IF(F855="","",DSUM('1.3_Emisiones de proceso'!$E$39:$M$54,"e1",$F$841:$F855)-SUM(AA$842:AA854))</f>
        <v>0</v>
      </c>
      <c r="AB855">
        <f>IF(F855="","",DSUM('1.3_Emisiones de proceso'!$E$39:$M$54,"e2",$F$841:$F855)-SUM(AB$842:AB854))</f>
        <v>0</v>
      </c>
      <c r="AC855">
        <f>IF(F855="","",DSUM('1.3_Emisiones de proceso'!$E$39:$M$54,"e3",$F$841:$F855)-SUM(AC$842:AC854))</f>
        <v>0</v>
      </c>
      <c r="AD855">
        <f>IF(F855="","",DSUM('1.3_Emisiones de proceso'!$E$39:$M$54,"emissions",$F$841:$F855)-SUM(AD$842:AD854))</f>
        <v>0</v>
      </c>
      <c r="AF855" s="193"/>
    </row>
    <row r="856" spans="2:33" x14ac:dyDescent="0.25">
      <c r="B856">
        <v>15</v>
      </c>
      <c r="C856" t="str">
        <f>IF('0.1_Datos generales organiz.'!E58="","",'0.1_Datos generales organiz.'!E58)</f>
        <v/>
      </c>
      <c r="D856" t="str">
        <f>IF(C856="","",IF('0.1_Datos generales organiz.'!G58="no","",Dades!C856))</f>
        <v/>
      </c>
      <c r="E856" t="str">
        <f>IFERROR(INDEX($D$842:$D$1091,MATCH(0,INDEX(COUNTIF($E$841:E855,$D$842:$D$1091),),)),"")</f>
        <v/>
      </c>
      <c r="F856" t="str">
        <f t="shared" si="26"/>
        <v>=</v>
      </c>
      <c r="G856">
        <f>IF(F856="","",DSUM('1.1_Instalaciones fijas'!$E$14:$R$36,"e1",$F$841:$F856)+DSUM('1.1_Instalaciones fijas'!$E$43:$L$58,"e1",$F$841:$F856)-SUM(G$842:G855))</f>
        <v>0</v>
      </c>
      <c r="H856">
        <f>IF(F856="","",DSUM('1.1_Instalaciones fijas'!$E$14:$R$36,"e2",$F$841:$F856)+DSUM('1.1_Instalaciones fijas'!$E$43:$L$58,"e2",$F$841:$F856)-SUM(H$842:H855))</f>
        <v>0</v>
      </c>
      <c r="I856">
        <f>IF(F856="","",DSUM('1.1_Instalaciones fijas'!$E$14:$R$36,"e3",$F$841:$F856)+DSUM('1.1_Instalaciones fijas'!$E$43:$L$58,"e3",$F$841:$F856)-SUM(I$842:I855))</f>
        <v>0</v>
      </c>
      <c r="J856">
        <f>IF(F856="","",DSUM('1.1_Instalaciones fijas'!$E$14:$R$36,"emissions",$F$841:$F856)+DSUM('1.1_Instalaciones fijas'!$E$43:$L$58,"emissions",$F$841:$F856)-SUM(J$842:J855))</f>
        <v>0</v>
      </c>
      <c r="K856">
        <f>IF(F856="","",DSUM('1.2_Vehículos y maquinaria'!$E$22:$S$44,"e1",$F$841:$F856)+DSUM('1.2_Vehículos y maquinaria'!$E$50:$S$70,"emissions",$F$841:$F856)-SUM(K$842:K855))</f>
        <v>0</v>
      </c>
      <c r="L856">
        <f>IF(F856="","",DSUM('1.2_Vehículos y maquinaria'!$E$22:$S$44,"e2",$F$841:$F856)-SUM(L$842:L855))</f>
        <v>0</v>
      </c>
      <c r="M856">
        <f>IF(F856="","",DSUM('1.2_Vehículos y maquinaria'!$E$22:$S$44,"e3",$F$841:$F856)-SUM(M$842:M855))</f>
        <v>0</v>
      </c>
      <c r="N856">
        <f>IF(F856="","",DSUM('1.2_Vehículos y maquinaria'!$E$22:$S$44,"emissions",$F$841:$F856)+DSUM('1.2_Vehículos y maquinaria'!$E$50:$S$70,"emissions",$F$841:$F856)-SUM(N$842:N855))</f>
        <v>0</v>
      </c>
      <c r="O856">
        <f>IF(F856="","",DSUM('1.2_Vehículos y maquinaria'!$E$82:$S$92,"e1",$F$841:$F856)-SUM(O$842:O855))</f>
        <v>0</v>
      </c>
      <c r="P856">
        <f>IF(F856="","",DSUM('1.2_Vehículos y maquinaria'!$E$82:$S$92,"e2",$F$841:$F856)-SUM(P$842:P855))</f>
        <v>0</v>
      </c>
      <c r="Q856">
        <f>IF(F856="","",DSUM('1.2_Vehículos y maquinaria'!$E$82:$S$92,"e3",$F$841:$F856)-SUM(Q$842:Q855))</f>
        <v>0</v>
      </c>
      <c r="R856">
        <f>IF(F856="","",DSUM('1.2_Vehículos y maquinaria'!$E$82:$S$92,"emissions",$F$841:$F856)-SUM(R$842:R855))</f>
        <v>0</v>
      </c>
      <c r="S856">
        <f>IF(F856="","",DSUM('1.2_Vehículos y maquinaria'!$E$99:$S$109,"e1",$F$841:$F856)-SUM(S$842:S855))</f>
        <v>0</v>
      </c>
      <c r="T856">
        <f>IF(F856="","",DSUM('1.2_Vehículos y maquinaria'!$E$99:$S$109,"e2",$F$841:$F856)-SUM(T$842:T855))</f>
        <v>0</v>
      </c>
      <c r="U856">
        <f>IF(F856="","",DSUM('1.2_Vehículos y maquinaria'!$E$99:$S$109,"e3",$F$841:$F856)-SUM(U$842:U855))</f>
        <v>0</v>
      </c>
      <c r="V856">
        <f>IF(F856="","",DSUM('1.2_Vehículos y maquinaria'!$E$99:$S$109,"emissions",$F$841:$F856)-SUM(V$842:V855))</f>
        <v>0</v>
      </c>
      <c r="W856">
        <f>IF(F856="","",DSUM('1.3_Emisiones de proceso'!$E$17:$M$32,"e1",$F$841:$F856)-SUM(W$842:W855))</f>
        <v>0</v>
      </c>
      <c r="X856">
        <f>IF(F856="","",DSUM('1.3_Emisiones de proceso'!$E$17:$M$32,"e2",$F$841:$F856)-SUM(X$842:X855))</f>
        <v>0</v>
      </c>
      <c r="Y856">
        <f>IF(F856="","",DSUM('1.3_Emisiones de proceso'!$E$17:$M$32,"e3",$F$841:$F856)-SUM(Y$842:Y855))</f>
        <v>0</v>
      </c>
      <c r="Z856">
        <f>IF(F856="","",DSUM('1.3_Emisiones de proceso'!$E$17:$M$32,"emissions",$F$841:$F856)-SUM(Z$842:Z855))</f>
        <v>0</v>
      </c>
      <c r="AA856">
        <f>IF(F856="","",DSUM('1.3_Emisiones de proceso'!$E$39:$M$54,"e1",$F$841:$F856)-SUM(AA$842:AA855))</f>
        <v>0</v>
      </c>
      <c r="AB856">
        <f>IF(F856="","",DSUM('1.3_Emisiones de proceso'!$E$39:$M$54,"e2",$F$841:$F856)-SUM(AB$842:AB855))</f>
        <v>0</v>
      </c>
      <c r="AC856">
        <f>IF(F856="","",DSUM('1.3_Emisiones de proceso'!$E$39:$M$54,"e3",$F$841:$F856)-SUM(AC$842:AC855))</f>
        <v>0</v>
      </c>
      <c r="AD856">
        <f>IF(F856="","",DSUM('1.3_Emisiones de proceso'!$E$39:$M$54,"emissions",$F$841:$F856)-SUM(AD$842:AD855))</f>
        <v>0</v>
      </c>
      <c r="AF856" s="193"/>
    </row>
    <row r="857" spans="2:33" x14ac:dyDescent="0.25">
      <c r="B857">
        <v>16</v>
      </c>
      <c r="C857" t="str">
        <f>IF('0.1_Datos generales organiz.'!E59="","",'0.1_Datos generales organiz.'!E59)</f>
        <v/>
      </c>
      <c r="D857" t="str">
        <f>IF(C857="","",IF('0.1_Datos generales organiz.'!G59="no","",Dades!C857))</f>
        <v/>
      </c>
      <c r="E857" t="str">
        <f>IFERROR(INDEX($D$842:$D$1091,MATCH(0,INDEX(COUNTIF($E$841:E856,$D$842:$D$1091),),)),"")</f>
        <v/>
      </c>
      <c r="F857" t="str">
        <f t="shared" si="26"/>
        <v>=</v>
      </c>
      <c r="G857">
        <f>IF(F857="","",DSUM('1.1_Instalaciones fijas'!$E$14:$R$36,"e1",$F$841:$F857)+DSUM('1.1_Instalaciones fijas'!$E$43:$L$58,"e1",$F$841:$F857)-SUM(G$842:G856))</f>
        <v>0</v>
      </c>
      <c r="H857">
        <f>IF(F857="","",DSUM('1.1_Instalaciones fijas'!$E$14:$R$36,"e2",$F$841:$F857)+DSUM('1.1_Instalaciones fijas'!$E$43:$L$58,"e2",$F$841:$F857)-SUM(H$842:H856))</f>
        <v>0</v>
      </c>
      <c r="I857">
        <f>IF(F857="","",DSUM('1.1_Instalaciones fijas'!$E$14:$R$36,"e3",$F$841:$F857)+DSUM('1.1_Instalaciones fijas'!$E$43:$L$58,"e3",$F$841:$F857)-SUM(I$842:I856))</f>
        <v>0</v>
      </c>
      <c r="J857">
        <f>IF(F857="","",DSUM('1.1_Instalaciones fijas'!$E$14:$R$36,"emissions",$F$841:$F857)+DSUM('1.1_Instalaciones fijas'!$E$43:$L$58,"emissions",$F$841:$F857)-SUM(J$842:J856))</f>
        <v>0</v>
      </c>
      <c r="K857">
        <f>IF(F857="","",DSUM('1.2_Vehículos y maquinaria'!$E$22:$S$44,"e1",$F$841:$F857)+DSUM('1.2_Vehículos y maquinaria'!$E$50:$S$70,"emissions",$F$841:$F857)-SUM(K$842:K856))</f>
        <v>0</v>
      </c>
      <c r="L857">
        <f>IF(F857="","",DSUM('1.2_Vehículos y maquinaria'!$E$22:$S$44,"e2",$F$841:$F857)-SUM(L$842:L856))</f>
        <v>0</v>
      </c>
      <c r="M857">
        <f>IF(F857="","",DSUM('1.2_Vehículos y maquinaria'!$E$22:$S$44,"e3",$F$841:$F857)-SUM(M$842:M856))</f>
        <v>0</v>
      </c>
      <c r="N857">
        <f>IF(F857="","",DSUM('1.2_Vehículos y maquinaria'!$E$22:$S$44,"emissions",$F$841:$F857)+DSUM('1.2_Vehículos y maquinaria'!$E$50:$S$70,"emissions",$F$841:$F857)-SUM(N$842:N856))</f>
        <v>0</v>
      </c>
      <c r="O857">
        <f>IF(F857="","",DSUM('1.2_Vehículos y maquinaria'!$E$82:$S$92,"e1",$F$841:$F857)-SUM(O$842:O856))</f>
        <v>0</v>
      </c>
      <c r="P857">
        <f>IF(F857="","",DSUM('1.2_Vehículos y maquinaria'!$E$82:$S$92,"e2",$F$841:$F857)-SUM(P$842:P856))</f>
        <v>0</v>
      </c>
      <c r="Q857">
        <f>IF(F857="","",DSUM('1.2_Vehículos y maquinaria'!$E$82:$S$92,"e3",$F$841:$F857)-SUM(Q$842:Q856))</f>
        <v>0</v>
      </c>
      <c r="R857">
        <f>IF(F857="","",DSUM('1.2_Vehículos y maquinaria'!$E$82:$S$92,"emissions",$F$841:$F857)-SUM(R$842:R856))</f>
        <v>0</v>
      </c>
      <c r="S857">
        <f>IF(F857="","",DSUM('1.2_Vehículos y maquinaria'!$E$99:$S$109,"e1",$F$841:$F857)-SUM(S$842:S856))</f>
        <v>0</v>
      </c>
      <c r="T857">
        <f>IF(F857="","",DSUM('1.2_Vehículos y maquinaria'!$E$99:$S$109,"e2",$F$841:$F857)-SUM(T$842:T856))</f>
        <v>0</v>
      </c>
      <c r="U857">
        <f>IF(F857="","",DSUM('1.2_Vehículos y maquinaria'!$E$99:$S$109,"e3",$F$841:$F857)-SUM(U$842:U856))</f>
        <v>0</v>
      </c>
      <c r="V857">
        <f>IF(F857="","",DSUM('1.2_Vehículos y maquinaria'!$E$99:$S$109,"emissions",$F$841:$F857)-SUM(V$842:V856))</f>
        <v>0</v>
      </c>
      <c r="W857">
        <f>IF(F857="","",DSUM('1.3_Emisiones de proceso'!$E$17:$M$32,"e1",$F$841:$F857)-SUM(W$842:W856))</f>
        <v>0</v>
      </c>
      <c r="X857">
        <f>IF(F857="","",DSUM('1.3_Emisiones de proceso'!$E$17:$M$32,"e2",$F$841:$F857)-SUM(X$842:X856))</f>
        <v>0</v>
      </c>
      <c r="Y857">
        <f>IF(F857="","",DSUM('1.3_Emisiones de proceso'!$E$17:$M$32,"e3",$F$841:$F857)-SUM(Y$842:Y856))</f>
        <v>0</v>
      </c>
      <c r="Z857">
        <f>IF(F857="","",DSUM('1.3_Emisiones de proceso'!$E$17:$M$32,"emissions",$F$841:$F857)-SUM(Z$842:Z856))</f>
        <v>0</v>
      </c>
      <c r="AA857">
        <f>IF(F857="","",DSUM('1.3_Emisiones de proceso'!$E$39:$M$54,"e1",$F$841:$F857)-SUM(AA$842:AA856))</f>
        <v>0</v>
      </c>
      <c r="AB857">
        <f>IF(F857="","",DSUM('1.3_Emisiones de proceso'!$E$39:$M$54,"e2",$F$841:$F857)-SUM(AB$842:AB856))</f>
        <v>0</v>
      </c>
      <c r="AC857">
        <f>IF(F857="","",DSUM('1.3_Emisiones de proceso'!$E$39:$M$54,"e3",$F$841:$F857)-SUM(AC$842:AC856))</f>
        <v>0</v>
      </c>
      <c r="AD857">
        <f>IF(F857="","",DSUM('1.3_Emisiones de proceso'!$E$39:$M$54,"emissions",$F$841:$F857)-SUM(AD$842:AD856))</f>
        <v>0</v>
      </c>
      <c r="AF857" s="193"/>
    </row>
    <row r="858" spans="2:33" x14ac:dyDescent="0.25">
      <c r="B858">
        <v>17</v>
      </c>
      <c r="C858" t="str">
        <f>IF('0.1_Datos generales organiz.'!E60="","",'0.1_Datos generales organiz.'!E60)</f>
        <v/>
      </c>
      <c r="D858" t="str">
        <f>IF(C858="","",IF('0.1_Datos generales organiz.'!G60="no","",Dades!C858))</f>
        <v/>
      </c>
      <c r="E858" t="str">
        <f>IFERROR(INDEX($D$842:$D$1091,MATCH(0,INDEX(COUNTIF($E$841:E857,$D$842:$D$1091),),)),"")</f>
        <v/>
      </c>
      <c r="F858" t="str">
        <f t="shared" si="26"/>
        <v>=</v>
      </c>
      <c r="G858">
        <f>IF(F858="","",DSUM('1.1_Instalaciones fijas'!$E$14:$R$36,"e1",$F$841:$F858)+DSUM('1.1_Instalaciones fijas'!$E$43:$L$58,"e1",$F$841:$F858)-SUM(G$842:G857))</f>
        <v>0</v>
      </c>
      <c r="H858">
        <f>IF(F858="","",DSUM('1.1_Instalaciones fijas'!$E$14:$R$36,"e2",$F$841:$F858)+DSUM('1.1_Instalaciones fijas'!$E$43:$L$58,"e2",$F$841:$F858)-SUM(H$842:H857))</f>
        <v>0</v>
      </c>
      <c r="I858">
        <f>IF(F858="","",DSUM('1.1_Instalaciones fijas'!$E$14:$R$36,"e3",$F$841:$F858)+DSUM('1.1_Instalaciones fijas'!$E$43:$L$58,"e3",$F$841:$F858)-SUM(I$842:I857))</f>
        <v>0</v>
      </c>
      <c r="J858">
        <f>IF(F858="","",DSUM('1.1_Instalaciones fijas'!$E$14:$R$36,"emissions",$F$841:$F858)+DSUM('1.1_Instalaciones fijas'!$E$43:$L$58,"emissions",$F$841:$F858)-SUM(J$842:J857))</f>
        <v>0</v>
      </c>
      <c r="K858">
        <f>IF(F858="","",DSUM('1.2_Vehículos y maquinaria'!$E$22:$S$44,"e1",$F$841:$F858)+DSUM('1.2_Vehículos y maquinaria'!$E$50:$S$70,"emissions",$F$841:$F858)-SUM(K$842:K857))</f>
        <v>0</v>
      </c>
      <c r="L858">
        <f>IF(F858="","",DSUM('1.2_Vehículos y maquinaria'!$E$22:$S$44,"e2",$F$841:$F858)-SUM(L$842:L857))</f>
        <v>0</v>
      </c>
      <c r="M858">
        <f>IF(F858="","",DSUM('1.2_Vehículos y maquinaria'!$E$22:$S$44,"e3",$F$841:$F858)-SUM(M$842:M857))</f>
        <v>0</v>
      </c>
      <c r="N858">
        <f>IF(F858="","",DSUM('1.2_Vehículos y maquinaria'!$E$22:$S$44,"emissions",$F$841:$F858)+DSUM('1.2_Vehículos y maquinaria'!$E$50:$S$70,"emissions",$F$841:$F858)-SUM(N$842:N857))</f>
        <v>0</v>
      </c>
      <c r="O858">
        <f>IF(F858="","",DSUM('1.2_Vehículos y maquinaria'!$E$82:$S$92,"e1",$F$841:$F858)-SUM(O$842:O857))</f>
        <v>0</v>
      </c>
      <c r="P858">
        <f>IF(F858="","",DSUM('1.2_Vehículos y maquinaria'!$E$82:$S$92,"e2",$F$841:$F858)-SUM(P$842:P857))</f>
        <v>0</v>
      </c>
      <c r="Q858">
        <f>IF(F858="","",DSUM('1.2_Vehículos y maquinaria'!$E$82:$S$92,"e3",$F$841:$F858)-SUM(Q$842:Q857))</f>
        <v>0</v>
      </c>
      <c r="R858">
        <f>IF(F858="","",DSUM('1.2_Vehículos y maquinaria'!$E$82:$S$92,"emissions",$F$841:$F858)-SUM(R$842:R857))</f>
        <v>0</v>
      </c>
      <c r="S858">
        <f>IF(F858="","",DSUM('1.2_Vehículos y maquinaria'!$E$99:$S$109,"e1",$F$841:$F858)-SUM(S$842:S857))</f>
        <v>0</v>
      </c>
      <c r="T858">
        <f>IF(F858="","",DSUM('1.2_Vehículos y maquinaria'!$E$99:$S$109,"e2",$F$841:$F858)-SUM(T$842:T857))</f>
        <v>0</v>
      </c>
      <c r="U858">
        <f>IF(F858="","",DSUM('1.2_Vehículos y maquinaria'!$E$99:$S$109,"e3",$F$841:$F858)-SUM(U$842:U857))</f>
        <v>0</v>
      </c>
      <c r="V858">
        <f>IF(F858="","",DSUM('1.2_Vehículos y maquinaria'!$E$99:$S$109,"emissions",$F$841:$F858)-SUM(V$842:V857))</f>
        <v>0</v>
      </c>
      <c r="W858">
        <f>IF(F858="","",DSUM('1.3_Emisiones de proceso'!$E$17:$M$32,"e1",$F$841:$F858)-SUM(W$842:W857))</f>
        <v>0</v>
      </c>
      <c r="X858">
        <f>IF(F858="","",DSUM('1.3_Emisiones de proceso'!$E$17:$M$32,"e2",$F$841:$F858)-SUM(X$842:X857))</f>
        <v>0</v>
      </c>
      <c r="Y858">
        <f>IF(F858="","",DSUM('1.3_Emisiones de proceso'!$E$17:$M$32,"e3",$F$841:$F858)-SUM(Y$842:Y857))</f>
        <v>0</v>
      </c>
      <c r="Z858">
        <f>IF(F858="","",DSUM('1.3_Emisiones de proceso'!$E$17:$M$32,"emissions",$F$841:$F858)-SUM(Z$842:Z857))</f>
        <v>0</v>
      </c>
      <c r="AA858">
        <f>IF(F858="","",DSUM('1.3_Emisiones de proceso'!$E$39:$M$54,"e1",$F$841:$F858)-SUM(AA$842:AA857))</f>
        <v>0</v>
      </c>
      <c r="AB858">
        <f>IF(F858="","",DSUM('1.3_Emisiones de proceso'!$E$39:$M$54,"e2",$F$841:$F858)-SUM(AB$842:AB857))</f>
        <v>0</v>
      </c>
      <c r="AC858">
        <f>IF(F858="","",DSUM('1.3_Emisiones de proceso'!$E$39:$M$54,"e3",$F$841:$F858)-SUM(AC$842:AC857))</f>
        <v>0</v>
      </c>
      <c r="AD858">
        <f>IF(F858="","",DSUM('1.3_Emisiones de proceso'!$E$39:$M$54,"emissions",$F$841:$F858)-SUM(AD$842:AD857))</f>
        <v>0</v>
      </c>
      <c r="AF858" s="193"/>
    </row>
    <row r="859" spans="2:33" x14ac:dyDescent="0.25">
      <c r="B859">
        <v>18</v>
      </c>
      <c r="C859" t="str">
        <f>IF('0.1_Datos generales organiz.'!E61="","",'0.1_Datos generales organiz.'!E61)</f>
        <v/>
      </c>
      <c r="D859" t="str">
        <f>IF(C859="","",IF('0.1_Datos generales organiz.'!G61="no","",Dades!C859))</f>
        <v/>
      </c>
      <c r="E859" t="str">
        <f>IFERROR(INDEX($D$842:$D$1091,MATCH(0,INDEX(COUNTIF($E$841:E858,$D$842:$D$1091),),)),"")</f>
        <v/>
      </c>
      <c r="F859" t="str">
        <f t="shared" si="26"/>
        <v>=</v>
      </c>
      <c r="G859">
        <f>IF(F859="","",DSUM('1.1_Instalaciones fijas'!$E$14:$R$36,"e1",$F$841:$F859)+DSUM('1.1_Instalaciones fijas'!$E$43:$L$58,"e1",$F$841:$F859)-SUM(G$842:G858))</f>
        <v>0</v>
      </c>
      <c r="H859">
        <f>IF(F859="","",DSUM('1.1_Instalaciones fijas'!$E$14:$R$36,"e2",$F$841:$F859)+DSUM('1.1_Instalaciones fijas'!$E$43:$L$58,"e2",$F$841:$F859)-SUM(H$842:H858))</f>
        <v>0</v>
      </c>
      <c r="I859">
        <f>IF(F859="","",DSUM('1.1_Instalaciones fijas'!$E$14:$R$36,"e3",$F$841:$F859)+DSUM('1.1_Instalaciones fijas'!$E$43:$L$58,"e3",$F$841:$F859)-SUM(I$842:I858))</f>
        <v>0</v>
      </c>
      <c r="J859">
        <f>IF(F859="","",DSUM('1.1_Instalaciones fijas'!$E$14:$R$36,"emissions",$F$841:$F859)+DSUM('1.1_Instalaciones fijas'!$E$43:$L$58,"emissions",$F$841:$F859)-SUM(J$842:J858))</f>
        <v>0</v>
      </c>
      <c r="K859">
        <f>IF(F859="","",DSUM('1.2_Vehículos y maquinaria'!$E$22:$S$44,"e1",$F$841:$F859)+DSUM('1.2_Vehículos y maquinaria'!$E$50:$S$70,"emissions",$F$841:$F859)-SUM(K$842:K858))</f>
        <v>0</v>
      </c>
      <c r="L859">
        <f>IF(F859="","",DSUM('1.2_Vehículos y maquinaria'!$E$22:$S$44,"e2",$F$841:$F859)-SUM(L$842:L858))</f>
        <v>0</v>
      </c>
      <c r="M859">
        <f>IF(F859="","",DSUM('1.2_Vehículos y maquinaria'!$E$22:$S$44,"e3",$F$841:$F859)-SUM(M$842:M858))</f>
        <v>0</v>
      </c>
      <c r="N859">
        <f>IF(F859="","",DSUM('1.2_Vehículos y maquinaria'!$E$22:$S$44,"emissions",$F$841:$F859)+DSUM('1.2_Vehículos y maquinaria'!$E$50:$S$70,"emissions",$F$841:$F859)-SUM(N$842:N858))</f>
        <v>0</v>
      </c>
      <c r="O859">
        <f>IF(F859="","",DSUM('1.2_Vehículos y maquinaria'!$E$82:$S$92,"e1",$F$841:$F859)-SUM(O$842:O858))</f>
        <v>0</v>
      </c>
      <c r="P859">
        <f>IF(F859="","",DSUM('1.2_Vehículos y maquinaria'!$E$82:$S$92,"e2",$F$841:$F859)-SUM(P$842:P858))</f>
        <v>0</v>
      </c>
      <c r="Q859">
        <f>IF(F859="","",DSUM('1.2_Vehículos y maquinaria'!$E$82:$S$92,"e3",$F$841:$F859)-SUM(Q$842:Q858))</f>
        <v>0</v>
      </c>
      <c r="R859">
        <f>IF(F859="","",DSUM('1.2_Vehículos y maquinaria'!$E$82:$S$92,"emissions",$F$841:$F859)-SUM(R$842:R858))</f>
        <v>0</v>
      </c>
      <c r="S859">
        <f>IF(F859="","",DSUM('1.2_Vehículos y maquinaria'!$E$99:$S$109,"e1",$F$841:$F859)-SUM(S$842:S858))</f>
        <v>0</v>
      </c>
      <c r="T859">
        <f>IF(F859="","",DSUM('1.2_Vehículos y maquinaria'!$E$99:$S$109,"e2",$F$841:$F859)-SUM(T$842:T858))</f>
        <v>0</v>
      </c>
      <c r="U859">
        <f>IF(F859="","",DSUM('1.2_Vehículos y maquinaria'!$E$99:$S$109,"e3",$F$841:$F859)-SUM(U$842:U858))</f>
        <v>0</v>
      </c>
      <c r="V859">
        <f>IF(F859="","",DSUM('1.2_Vehículos y maquinaria'!$E$99:$S$109,"emissions",$F$841:$F859)-SUM(V$842:V858))</f>
        <v>0</v>
      </c>
      <c r="W859">
        <f>IF(F859="","",DSUM('1.3_Emisiones de proceso'!$E$17:$M$32,"e1",$F$841:$F859)-SUM(W$842:W858))</f>
        <v>0</v>
      </c>
      <c r="X859">
        <f>IF(F859="","",DSUM('1.3_Emisiones de proceso'!$E$17:$M$32,"e2",$F$841:$F859)-SUM(X$842:X858))</f>
        <v>0</v>
      </c>
      <c r="Y859">
        <f>IF(F859="","",DSUM('1.3_Emisiones de proceso'!$E$17:$M$32,"e3",$F$841:$F859)-SUM(Y$842:Y858))</f>
        <v>0</v>
      </c>
      <c r="Z859">
        <f>IF(F859="","",DSUM('1.3_Emisiones de proceso'!$E$17:$M$32,"emissions",$F$841:$F859)-SUM(Z$842:Z858))</f>
        <v>0</v>
      </c>
      <c r="AA859">
        <f>IF(F859="","",DSUM('1.3_Emisiones de proceso'!$E$39:$M$54,"e1",$F$841:$F859)-SUM(AA$842:AA858))</f>
        <v>0</v>
      </c>
      <c r="AB859">
        <f>IF(F859="","",DSUM('1.3_Emisiones de proceso'!$E$39:$M$54,"e2",$F$841:$F859)-SUM(AB$842:AB858))</f>
        <v>0</v>
      </c>
      <c r="AC859">
        <f>IF(F859="","",DSUM('1.3_Emisiones de proceso'!$E$39:$M$54,"e3",$F$841:$F859)-SUM(AC$842:AC858))</f>
        <v>0</v>
      </c>
      <c r="AD859">
        <f>IF(F859="","",DSUM('1.3_Emisiones de proceso'!$E$39:$M$54,"emissions",$F$841:$F859)-SUM(AD$842:AD858))</f>
        <v>0</v>
      </c>
      <c r="AF859" s="193"/>
    </row>
    <row r="860" spans="2:33" x14ac:dyDescent="0.25">
      <c r="B860">
        <v>19</v>
      </c>
      <c r="C860" t="str">
        <f>IF('0.1_Datos generales organiz.'!E62="","",'0.1_Datos generales organiz.'!E62)</f>
        <v/>
      </c>
      <c r="D860" t="str">
        <f>IF(C860="","",IF('0.1_Datos generales organiz.'!G62="no","",Dades!C860))</f>
        <v/>
      </c>
      <c r="E860" t="str">
        <f>IFERROR(INDEX($D$842:$D$1091,MATCH(0,INDEX(COUNTIF($E$841:E859,$D$842:$D$1091),),)),"")</f>
        <v/>
      </c>
      <c r="F860" t="str">
        <f t="shared" si="26"/>
        <v>=</v>
      </c>
      <c r="G860">
        <f>IF(F860="","",DSUM('1.1_Instalaciones fijas'!$E$14:$R$36,"e1",$F$841:$F860)+DSUM('1.1_Instalaciones fijas'!$E$43:$L$58,"e1",$F$841:$F860)-SUM(G$842:G859))</f>
        <v>0</v>
      </c>
      <c r="H860">
        <f>IF(F860="","",DSUM('1.1_Instalaciones fijas'!$E$14:$R$36,"e2",$F$841:$F860)+DSUM('1.1_Instalaciones fijas'!$E$43:$L$58,"e2",$F$841:$F860)-SUM(H$842:H859))</f>
        <v>0</v>
      </c>
      <c r="I860">
        <f>IF(F860="","",DSUM('1.1_Instalaciones fijas'!$E$14:$R$36,"e3",$F$841:$F860)+DSUM('1.1_Instalaciones fijas'!$E$43:$L$58,"e3",$F$841:$F860)-SUM(I$842:I859))</f>
        <v>0</v>
      </c>
      <c r="J860">
        <f>IF(F860="","",DSUM('1.1_Instalaciones fijas'!$E$14:$R$36,"emissions",$F$841:$F860)+DSUM('1.1_Instalaciones fijas'!$E$43:$L$58,"emissions",$F$841:$F860)-SUM(J$842:J859))</f>
        <v>0</v>
      </c>
      <c r="K860">
        <f>IF(F860="","",DSUM('1.2_Vehículos y maquinaria'!$E$22:$S$44,"e1",$F$841:$F860)+DSUM('1.2_Vehículos y maquinaria'!$E$50:$S$70,"emissions",$F$841:$F860)-SUM(K$842:K859))</f>
        <v>0</v>
      </c>
      <c r="L860">
        <f>IF(F860="","",DSUM('1.2_Vehículos y maquinaria'!$E$22:$S$44,"e2",$F$841:$F860)-SUM(L$842:L859))</f>
        <v>0</v>
      </c>
      <c r="M860">
        <f>IF(F860="","",DSUM('1.2_Vehículos y maquinaria'!$E$22:$S$44,"e3",$F$841:$F860)-SUM(M$842:M859))</f>
        <v>0</v>
      </c>
      <c r="N860">
        <f>IF(F860="","",DSUM('1.2_Vehículos y maquinaria'!$E$22:$S$44,"emissions",$F$841:$F860)+DSUM('1.2_Vehículos y maquinaria'!$E$50:$S$70,"emissions",$F$841:$F860)-SUM(N$842:N859))</f>
        <v>0</v>
      </c>
      <c r="O860">
        <f>IF(F860="","",DSUM('1.2_Vehículos y maquinaria'!$E$82:$S$92,"e1",$F$841:$F860)-SUM(O$842:O859))</f>
        <v>0</v>
      </c>
      <c r="P860">
        <f>IF(F860="","",DSUM('1.2_Vehículos y maquinaria'!$E$82:$S$92,"e2",$F$841:$F860)-SUM(P$842:P859))</f>
        <v>0</v>
      </c>
      <c r="Q860">
        <f>IF(F860="","",DSUM('1.2_Vehículos y maquinaria'!$E$82:$S$92,"e3",$F$841:$F860)-SUM(Q$842:Q859))</f>
        <v>0</v>
      </c>
      <c r="R860">
        <f>IF(F860="","",DSUM('1.2_Vehículos y maquinaria'!$E$82:$S$92,"emissions",$F$841:$F860)-SUM(R$842:R859))</f>
        <v>0</v>
      </c>
      <c r="S860">
        <f>IF(F860="","",DSUM('1.2_Vehículos y maquinaria'!$E$99:$S$109,"e1",$F$841:$F860)-SUM(S$842:S859))</f>
        <v>0</v>
      </c>
      <c r="T860">
        <f>IF(F860="","",DSUM('1.2_Vehículos y maquinaria'!$E$99:$S$109,"e2",$F$841:$F860)-SUM(T$842:T859))</f>
        <v>0</v>
      </c>
      <c r="U860">
        <f>IF(F860="","",DSUM('1.2_Vehículos y maquinaria'!$E$99:$S$109,"e3",$F$841:$F860)-SUM(U$842:U859))</f>
        <v>0</v>
      </c>
      <c r="V860">
        <f>IF(F860="","",DSUM('1.2_Vehículos y maquinaria'!$E$99:$S$109,"emissions",$F$841:$F860)-SUM(V$842:V859))</f>
        <v>0</v>
      </c>
      <c r="W860">
        <f>IF(F860="","",DSUM('1.3_Emisiones de proceso'!$E$17:$M$32,"e1",$F$841:$F860)-SUM(W$842:W859))</f>
        <v>0</v>
      </c>
      <c r="X860">
        <f>IF(F860="","",DSUM('1.3_Emisiones de proceso'!$E$17:$M$32,"e2",$F$841:$F860)-SUM(X$842:X859))</f>
        <v>0</v>
      </c>
      <c r="Y860">
        <f>IF(F860="","",DSUM('1.3_Emisiones de proceso'!$E$17:$M$32,"e3",$F$841:$F860)-SUM(Y$842:Y859))</f>
        <v>0</v>
      </c>
      <c r="Z860">
        <f>IF(F860="","",DSUM('1.3_Emisiones de proceso'!$E$17:$M$32,"emissions",$F$841:$F860)-SUM(Z$842:Z859))</f>
        <v>0</v>
      </c>
      <c r="AA860">
        <f>IF(F860="","",DSUM('1.3_Emisiones de proceso'!$E$39:$M$54,"e1",$F$841:$F860)-SUM(AA$842:AA859))</f>
        <v>0</v>
      </c>
      <c r="AB860">
        <f>IF(F860="","",DSUM('1.3_Emisiones de proceso'!$E$39:$M$54,"e2",$F$841:$F860)-SUM(AB$842:AB859))</f>
        <v>0</v>
      </c>
      <c r="AC860">
        <f>IF(F860="","",DSUM('1.3_Emisiones de proceso'!$E$39:$M$54,"e3",$F$841:$F860)-SUM(AC$842:AC859))</f>
        <v>0</v>
      </c>
      <c r="AD860">
        <f>IF(F860="","",DSUM('1.3_Emisiones de proceso'!$E$39:$M$54,"emissions",$F$841:$F860)-SUM(AD$842:AD859))</f>
        <v>0</v>
      </c>
      <c r="AF860" s="193"/>
    </row>
    <row r="861" spans="2:33" x14ac:dyDescent="0.25">
      <c r="B861">
        <v>20</v>
      </c>
      <c r="C861" t="str">
        <f>IF('0.1_Datos generales organiz.'!E63="","",'0.1_Datos generales organiz.'!E63)</f>
        <v/>
      </c>
      <c r="D861" t="str">
        <f>IF(C861="","",IF('0.1_Datos generales organiz.'!G63="no","",Dades!C861))</f>
        <v/>
      </c>
      <c r="E861" t="str">
        <f>IFERROR(INDEX($D$842:$D$1091,MATCH(0,INDEX(COUNTIF($E$841:E860,$D$842:$D$1091),),)),"")</f>
        <v/>
      </c>
      <c r="F861" t="str">
        <f t="shared" si="26"/>
        <v>=</v>
      </c>
      <c r="G861">
        <f>IF(F861="","",DSUM('1.1_Instalaciones fijas'!$E$14:$R$36,"e1",$F$841:$F861)+DSUM('1.1_Instalaciones fijas'!$E$43:$L$58,"e1",$F$841:$F861)-SUM(G$842:G860))</f>
        <v>0</v>
      </c>
      <c r="H861">
        <f>IF(F861="","",DSUM('1.1_Instalaciones fijas'!$E$14:$R$36,"e2",$F$841:$F861)+DSUM('1.1_Instalaciones fijas'!$E$43:$L$58,"e2",$F$841:$F861)-SUM(H$842:H860))</f>
        <v>0</v>
      </c>
      <c r="I861">
        <f>IF(F861="","",DSUM('1.1_Instalaciones fijas'!$E$14:$R$36,"e3",$F$841:$F861)+DSUM('1.1_Instalaciones fijas'!$E$43:$L$58,"e3",$F$841:$F861)-SUM(I$842:I860))</f>
        <v>0</v>
      </c>
      <c r="J861">
        <f>IF(F861="","",DSUM('1.1_Instalaciones fijas'!$E$14:$R$36,"emissions",$F$841:$F861)+DSUM('1.1_Instalaciones fijas'!$E$43:$L$58,"emissions",$F$841:$F861)-SUM(J$842:J860))</f>
        <v>0</v>
      </c>
      <c r="K861">
        <f>IF(F861="","",DSUM('1.2_Vehículos y maquinaria'!$E$22:$S$44,"e1",$F$841:$F861)+DSUM('1.2_Vehículos y maquinaria'!$E$50:$S$70,"emissions",$F$841:$F861)-SUM(K$842:K860))</f>
        <v>0</v>
      </c>
      <c r="L861">
        <f>IF(F861="","",DSUM('1.2_Vehículos y maquinaria'!$E$22:$S$44,"e2",$F$841:$F861)-SUM(L$842:L860))</f>
        <v>0</v>
      </c>
      <c r="M861">
        <f>IF(F861="","",DSUM('1.2_Vehículos y maquinaria'!$E$22:$S$44,"e3",$F$841:$F861)-SUM(M$842:M860))</f>
        <v>0</v>
      </c>
      <c r="N861">
        <f>IF(F861="","",DSUM('1.2_Vehículos y maquinaria'!$E$22:$S$44,"emissions",$F$841:$F861)+DSUM('1.2_Vehículos y maquinaria'!$E$50:$S$70,"emissions",$F$841:$F861)-SUM(N$842:N860))</f>
        <v>0</v>
      </c>
      <c r="O861">
        <f>IF(F861="","",DSUM('1.2_Vehículos y maquinaria'!$E$82:$S$92,"e1",$F$841:$F861)-SUM(O$842:O860))</f>
        <v>0</v>
      </c>
      <c r="P861">
        <f>IF(F861="","",DSUM('1.2_Vehículos y maquinaria'!$E$82:$S$92,"e2",$F$841:$F861)-SUM(P$842:P860))</f>
        <v>0</v>
      </c>
      <c r="Q861">
        <f>IF(F861="","",DSUM('1.2_Vehículos y maquinaria'!$E$82:$S$92,"e3",$F$841:$F861)-SUM(Q$842:Q860))</f>
        <v>0</v>
      </c>
      <c r="R861">
        <f>IF(F861="","",DSUM('1.2_Vehículos y maquinaria'!$E$82:$S$92,"emissions",$F$841:$F861)-SUM(R$842:R860))</f>
        <v>0</v>
      </c>
      <c r="S861">
        <f>IF(F861="","",DSUM('1.2_Vehículos y maquinaria'!$E$99:$S$109,"e1",$F$841:$F861)-SUM(S$842:S860))</f>
        <v>0</v>
      </c>
      <c r="T861">
        <f>IF(F861="","",DSUM('1.2_Vehículos y maquinaria'!$E$99:$S$109,"e2",$F$841:$F861)-SUM(T$842:T860))</f>
        <v>0</v>
      </c>
      <c r="U861">
        <f>IF(F861="","",DSUM('1.2_Vehículos y maquinaria'!$E$99:$S$109,"e3",$F$841:$F861)-SUM(U$842:U860))</f>
        <v>0</v>
      </c>
      <c r="V861">
        <f>IF(F861="","",DSUM('1.2_Vehículos y maquinaria'!$E$99:$S$109,"emissions",$F$841:$F861)-SUM(V$842:V860))</f>
        <v>0</v>
      </c>
      <c r="W861">
        <f>IF(F861="","",DSUM('1.3_Emisiones de proceso'!$E$17:$M$32,"e1",$F$841:$F861)-SUM(W$842:W860))</f>
        <v>0</v>
      </c>
      <c r="X861">
        <f>IF(F861="","",DSUM('1.3_Emisiones de proceso'!$E$17:$M$32,"e2",$F$841:$F861)-SUM(X$842:X860))</f>
        <v>0</v>
      </c>
      <c r="Y861">
        <f>IF(F861="","",DSUM('1.3_Emisiones de proceso'!$E$17:$M$32,"e3",$F$841:$F861)-SUM(Y$842:Y860))</f>
        <v>0</v>
      </c>
      <c r="Z861">
        <f>IF(F861="","",DSUM('1.3_Emisiones de proceso'!$E$17:$M$32,"emissions",$F$841:$F861)-SUM(Z$842:Z860))</f>
        <v>0</v>
      </c>
      <c r="AA861">
        <f>IF(F861="","",DSUM('1.3_Emisiones de proceso'!$E$39:$M$54,"e1",$F$841:$F861)-SUM(AA$842:AA860))</f>
        <v>0</v>
      </c>
      <c r="AB861">
        <f>IF(F861="","",DSUM('1.3_Emisiones de proceso'!$E$39:$M$54,"e2",$F$841:$F861)-SUM(AB$842:AB860))</f>
        <v>0</v>
      </c>
      <c r="AC861">
        <f>IF(F861="","",DSUM('1.3_Emisiones de proceso'!$E$39:$M$54,"e3",$F$841:$F861)-SUM(AC$842:AC860))</f>
        <v>0</v>
      </c>
      <c r="AD861">
        <f>IF(F861="","",DSUM('1.3_Emisiones de proceso'!$E$39:$M$54,"emissions",$F$841:$F861)-SUM(AD$842:AD860))</f>
        <v>0</v>
      </c>
      <c r="AF861" s="193"/>
    </row>
    <row r="862" spans="2:33" x14ac:dyDescent="0.25">
      <c r="B862">
        <v>21</v>
      </c>
      <c r="C862" t="str">
        <f>IF('0.1_Datos generales organiz.'!E64="","",'0.1_Datos generales organiz.'!E64)</f>
        <v/>
      </c>
      <c r="D862" t="str">
        <f>IF(C862="","",IF('0.1_Datos generales organiz.'!G64="no","",Dades!C862))</f>
        <v/>
      </c>
      <c r="E862" t="str">
        <f>IFERROR(INDEX($D$842:$D$1091,MATCH(0,INDEX(COUNTIF($E$841:E861,$D$842:$D$1091),),)),"")</f>
        <v/>
      </c>
      <c r="F862" t="str">
        <f t="shared" si="26"/>
        <v>=</v>
      </c>
      <c r="G862">
        <f>IF(F862="","",DSUM('1.1_Instalaciones fijas'!$E$14:$R$36,"e1",$F$841:$F862)+DSUM('1.1_Instalaciones fijas'!$E$43:$L$58,"e1",$F$841:$F862)-SUM(G$842:G861))</f>
        <v>0</v>
      </c>
      <c r="H862">
        <f>IF(F862="","",DSUM('1.1_Instalaciones fijas'!$E$14:$R$36,"e2",$F$841:$F862)+DSUM('1.1_Instalaciones fijas'!$E$43:$L$58,"e2",$F$841:$F862)-SUM(H$842:H861))</f>
        <v>0</v>
      </c>
      <c r="I862">
        <f>IF(F862="","",DSUM('1.1_Instalaciones fijas'!$E$14:$R$36,"e3",$F$841:$F862)+DSUM('1.1_Instalaciones fijas'!$E$43:$L$58,"e3",$F$841:$F862)-SUM(I$842:I861))</f>
        <v>0</v>
      </c>
      <c r="J862">
        <f>IF(F862="","",DSUM('1.1_Instalaciones fijas'!$E$14:$R$36,"emissions",$F$841:$F862)+DSUM('1.1_Instalaciones fijas'!$E$43:$L$58,"emissions",$F$841:$F862)-SUM(J$842:J861))</f>
        <v>0</v>
      </c>
      <c r="K862">
        <f>IF(F862="","",DSUM('1.2_Vehículos y maquinaria'!$E$22:$S$44,"e1",$F$841:$F862)+DSUM('1.2_Vehículos y maquinaria'!$E$50:$S$70,"emissions",$F$841:$F862)-SUM(K$842:K861))</f>
        <v>0</v>
      </c>
      <c r="L862">
        <f>IF(F862="","",DSUM('1.2_Vehículos y maquinaria'!$E$22:$S$44,"e2",$F$841:$F862)-SUM(L$842:L861))</f>
        <v>0</v>
      </c>
      <c r="M862">
        <f>IF(F862="","",DSUM('1.2_Vehículos y maquinaria'!$E$22:$S$44,"e3",$F$841:$F862)-SUM(M$842:M861))</f>
        <v>0</v>
      </c>
      <c r="N862">
        <f>IF(F862="","",DSUM('1.2_Vehículos y maquinaria'!$E$22:$S$44,"emissions",$F$841:$F862)+DSUM('1.2_Vehículos y maquinaria'!$E$50:$S$70,"emissions",$F$841:$F862)-SUM(N$842:N861))</f>
        <v>0</v>
      </c>
      <c r="O862">
        <f>IF(F862="","",DSUM('1.2_Vehículos y maquinaria'!$E$82:$S$92,"e1",$F$841:$F862)-SUM(O$842:O861))</f>
        <v>0</v>
      </c>
      <c r="P862">
        <f>IF(F862="","",DSUM('1.2_Vehículos y maquinaria'!$E$82:$S$92,"e2",$F$841:$F862)-SUM(P$842:P861))</f>
        <v>0</v>
      </c>
      <c r="Q862">
        <f>IF(F862="","",DSUM('1.2_Vehículos y maquinaria'!$E$82:$S$92,"e3",$F$841:$F862)-SUM(Q$842:Q861))</f>
        <v>0</v>
      </c>
      <c r="R862">
        <f>IF(F862="","",DSUM('1.2_Vehículos y maquinaria'!$E$82:$S$92,"emissions",$F$841:$F862)-SUM(R$842:R861))</f>
        <v>0</v>
      </c>
      <c r="S862">
        <f>IF(F862="","",DSUM('1.2_Vehículos y maquinaria'!$E$99:$S$109,"e1",$F$841:$F862)-SUM(S$842:S861))</f>
        <v>0</v>
      </c>
      <c r="T862">
        <f>IF(F862="","",DSUM('1.2_Vehículos y maquinaria'!$E$99:$S$109,"e2",$F$841:$F862)-SUM(T$842:T861))</f>
        <v>0</v>
      </c>
      <c r="U862">
        <f>IF(F862="","",DSUM('1.2_Vehículos y maquinaria'!$E$99:$S$109,"e3",$F$841:$F862)-SUM(U$842:U861))</f>
        <v>0</v>
      </c>
      <c r="V862">
        <f>IF(F862="","",DSUM('1.2_Vehículos y maquinaria'!$E$99:$S$109,"emissions",$F$841:$F862)-SUM(V$842:V861))</f>
        <v>0</v>
      </c>
      <c r="W862">
        <f>IF(F862="","",DSUM('1.3_Emisiones de proceso'!$E$17:$M$32,"e1",$F$841:$F862)-SUM(W$842:W861))</f>
        <v>0</v>
      </c>
      <c r="X862">
        <f>IF(F862="","",DSUM('1.3_Emisiones de proceso'!$E$17:$M$32,"e2",$F$841:$F862)-SUM(X$842:X861))</f>
        <v>0</v>
      </c>
      <c r="Y862">
        <f>IF(F862="","",DSUM('1.3_Emisiones de proceso'!$E$17:$M$32,"e3",$F$841:$F862)-SUM(Y$842:Y861))</f>
        <v>0</v>
      </c>
      <c r="Z862">
        <f>IF(F862="","",DSUM('1.3_Emisiones de proceso'!$E$17:$M$32,"emissions",$F$841:$F862)-SUM(Z$842:Z861))</f>
        <v>0</v>
      </c>
      <c r="AA862">
        <f>IF(F862="","",DSUM('1.3_Emisiones de proceso'!$E$39:$M$54,"e1",$F$841:$F862)-SUM(AA$842:AA861))</f>
        <v>0</v>
      </c>
      <c r="AB862">
        <f>IF(F862="","",DSUM('1.3_Emisiones de proceso'!$E$39:$M$54,"e2",$F$841:$F862)-SUM(AB$842:AB861))</f>
        <v>0</v>
      </c>
      <c r="AC862">
        <f>IF(F862="","",DSUM('1.3_Emisiones de proceso'!$E$39:$M$54,"e3",$F$841:$F862)-SUM(AC$842:AC861))</f>
        <v>0</v>
      </c>
      <c r="AD862">
        <f>IF(F862="","",DSUM('1.3_Emisiones de proceso'!$E$39:$M$54,"emissions",$F$841:$F862)-SUM(AD$842:AD861))</f>
        <v>0</v>
      </c>
      <c r="AF862" s="193"/>
    </row>
    <row r="863" spans="2:33" x14ac:dyDescent="0.25">
      <c r="B863">
        <v>22</v>
      </c>
      <c r="C863" t="str">
        <f>IF('0.1_Datos generales organiz.'!E65="","",'0.1_Datos generales organiz.'!E65)</f>
        <v/>
      </c>
      <c r="D863" t="str">
        <f>IF(C863="","",IF('0.1_Datos generales organiz.'!G65="no","",Dades!C863))</f>
        <v/>
      </c>
      <c r="E863" t="str">
        <f>IFERROR(INDEX($D$842:$D$1091,MATCH(0,INDEX(COUNTIF($E$841:E862,$D$842:$D$1091),),)),"")</f>
        <v/>
      </c>
      <c r="F863" t="str">
        <f t="shared" si="26"/>
        <v>=</v>
      </c>
      <c r="G863">
        <f>IF(F863="","",DSUM('1.1_Instalaciones fijas'!$E$14:$R$36,"e1",$F$841:$F863)+DSUM('1.1_Instalaciones fijas'!$E$43:$L$58,"e1",$F$841:$F863)-SUM(G$842:G862))</f>
        <v>0</v>
      </c>
      <c r="H863">
        <f>IF(F863="","",DSUM('1.1_Instalaciones fijas'!$E$14:$R$36,"e2",$F$841:$F863)+DSUM('1.1_Instalaciones fijas'!$E$43:$L$58,"e2",$F$841:$F863)-SUM(H$842:H862))</f>
        <v>0</v>
      </c>
      <c r="I863">
        <f>IF(F863="","",DSUM('1.1_Instalaciones fijas'!$E$14:$R$36,"e3",$F$841:$F863)+DSUM('1.1_Instalaciones fijas'!$E$43:$L$58,"e3",$F$841:$F863)-SUM(I$842:I862))</f>
        <v>0</v>
      </c>
      <c r="J863">
        <f>IF(F863="","",DSUM('1.1_Instalaciones fijas'!$E$14:$R$36,"emissions",$F$841:$F863)+DSUM('1.1_Instalaciones fijas'!$E$43:$L$58,"emissions",$F$841:$F863)-SUM(J$842:J862))</f>
        <v>0</v>
      </c>
      <c r="K863">
        <f>IF(F863="","",DSUM('1.2_Vehículos y maquinaria'!$E$22:$S$44,"e1",$F$841:$F863)+DSUM('1.2_Vehículos y maquinaria'!$E$50:$S$70,"emissions",$F$841:$F863)-SUM(K$842:K862))</f>
        <v>0</v>
      </c>
      <c r="L863">
        <f>IF(F863="","",DSUM('1.2_Vehículos y maquinaria'!$E$22:$S$44,"e2",$F$841:$F863)-SUM(L$842:L862))</f>
        <v>0</v>
      </c>
      <c r="M863">
        <f>IF(F863="","",DSUM('1.2_Vehículos y maquinaria'!$E$22:$S$44,"e3",$F$841:$F863)-SUM(M$842:M862))</f>
        <v>0</v>
      </c>
      <c r="N863">
        <f>IF(F863="","",DSUM('1.2_Vehículos y maquinaria'!$E$22:$S$44,"emissions",$F$841:$F863)+DSUM('1.2_Vehículos y maquinaria'!$E$50:$S$70,"emissions",$F$841:$F863)-SUM(N$842:N862))</f>
        <v>0</v>
      </c>
      <c r="O863">
        <f>IF(F863="","",DSUM('1.2_Vehículos y maquinaria'!$E$82:$S$92,"e1",$F$841:$F863)-SUM(O$842:O862))</f>
        <v>0</v>
      </c>
      <c r="P863">
        <f>IF(F863="","",DSUM('1.2_Vehículos y maquinaria'!$E$82:$S$92,"e2",$F$841:$F863)-SUM(P$842:P862))</f>
        <v>0</v>
      </c>
      <c r="Q863">
        <f>IF(F863="","",DSUM('1.2_Vehículos y maquinaria'!$E$82:$S$92,"e3",$F$841:$F863)-SUM(Q$842:Q862))</f>
        <v>0</v>
      </c>
      <c r="R863">
        <f>IF(F863="","",DSUM('1.2_Vehículos y maquinaria'!$E$82:$S$92,"emissions",$F$841:$F863)-SUM(R$842:R862))</f>
        <v>0</v>
      </c>
      <c r="S863">
        <f>IF(F863="","",DSUM('1.2_Vehículos y maquinaria'!$E$99:$S$109,"e1",$F$841:$F863)-SUM(S$842:S862))</f>
        <v>0</v>
      </c>
      <c r="T863">
        <f>IF(F863="","",DSUM('1.2_Vehículos y maquinaria'!$E$99:$S$109,"e2",$F$841:$F863)-SUM(T$842:T862))</f>
        <v>0</v>
      </c>
      <c r="U863">
        <f>IF(F863="","",DSUM('1.2_Vehículos y maquinaria'!$E$99:$S$109,"e3",$F$841:$F863)-SUM(U$842:U862))</f>
        <v>0</v>
      </c>
      <c r="V863">
        <f>IF(F863="","",DSUM('1.2_Vehículos y maquinaria'!$E$99:$S$109,"emissions",$F$841:$F863)-SUM(V$842:V862))</f>
        <v>0</v>
      </c>
      <c r="W863">
        <f>IF(F863="","",DSUM('1.3_Emisiones de proceso'!$E$17:$M$32,"e1",$F$841:$F863)-SUM(W$842:W862))</f>
        <v>0</v>
      </c>
      <c r="X863">
        <f>IF(F863="","",DSUM('1.3_Emisiones de proceso'!$E$17:$M$32,"e2",$F$841:$F863)-SUM(X$842:X862))</f>
        <v>0</v>
      </c>
      <c r="Y863">
        <f>IF(F863="","",DSUM('1.3_Emisiones de proceso'!$E$17:$M$32,"e3",$F$841:$F863)-SUM(Y$842:Y862))</f>
        <v>0</v>
      </c>
      <c r="Z863">
        <f>IF(F863="","",DSUM('1.3_Emisiones de proceso'!$E$17:$M$32,"emissions",$F$841:$F863)-SUM(Z$842:Z862))</f>
        <v>0</v>
      </c>
      <c r="AA863">
        <f>IF(F863="","",DSUM('1.3_Emisiones de proceso'!$E$39:$M$54,"e1",$F$841:$F863)-SUM(AA$842:AA862))</f>
        <v>0</v>
      </c>
      <c r="AB863">
        <f>IF(F863="","",DSUM('1.3_Emisiones de proceso'!$E$39:$M$54,"e2",$F$841:$F863)-SUM(AB$842:AB862))</f>
        <v>0</v>
      </c>
      <c r="AC863">
        <f>IF(F863="","",DSUM('1.3_Emisiones de proceso'!$E$39:$M$54,"e3",$F$841:$F863)-SUM(AC$842:AC862))</f>
        <v>0</v>
      </c>
      <c r="AD863">
        <f>IF(F863="","",DSUM('1.3_Emisiones de proceso'!$E$39:$M$54,"emissions",$F$841:$F863)-SUM(AD$842:AD862))</f>
        <v>0</v>
      </c>
      <c r="AF863" s="193"/>
    </row>
    <row r="864" spans="2:33" x14ac:dyDescent="0.25">
      <c r="B864">
        <v>23</v>
      </c>
      <c r="C864" t="str">
        <f>IF('0.1_Datos generales organiz.'!E66="","",'0.1_Datos generales organiz.'!E66)</f>
        <v/>
      </c>
      <c r="D864" t="str">
        <f>IF(C864="","",IF('0.1_Datos generales organiz.'!G66="no","",Dades!C864))</f>
        <v/>
      </c>
      <c r="E864" t="str">
        <f>IFERROR(INDEX($D$842:$D$1091,MATCH(0,INDEX(COUNTIF($E$841:E863,$D$842:$D$1091),),)),"")</f>
        <v/>
      </c>
      <c r="F864" t="str">
        <f t="shared" si="26"/>
        <v>=</v>
      </c>
      <c r="G864">
        <f>IF(F864="","",DSUM('1.1_Instalaciones fijas'!$E$14:$R$36,"e1",$F$841:$F864)+DSUM('1.1_Instalaciones fijas'!$E$43:$L$58,"e1",$F$841:$F864)-SUM(G$842:G863))</f>
        <v>0</v>
      </c>
      <c r="H864">
        <f>IF(F864="","",DSUM('1.1_Instalaciones fijas'!$E$14:$R$36,"e2",$F$841:$F864)+DSUM('1.1_Instalaciones fijas'!$E$43:$L$58,"e2",$F$841:$F864)-SUM(H$842:H863))</f>
        <v>0</v>
      </c>
      <c r="I864">
        <f>IF(F864="","",DSUM('1.1_Instalaciones fijas'!$E$14:$R$36,"e3",$F$841:$F864)+DSUM('1.1_Instalaciones fijas'!$E$43:$L$58,"e3",$F$841:$F864)-SUM(I$842:I863))</f>
        <v>0</v>
      </c>
      <c r="J864">
        <f>IF(F864="","",DSUM('1.1_Instalaciones fijas'!$E$14:$R$36,"emissions",$F$841:$F864)+DSUM('1.1_Instalaciones fijas'!$E$43:$L$58,"emissions",$F$841:$F864)-SUM(J$842:J863))</f>
        <v>0</v>
      </c>
      <c r="K864">
        <f>IF(F864="","",DSUM('1.2_Vehículos y maquinaria'!$E$22:$S$44,"e1",$F$841:$F864)+DSUM('1.2_Vehículos y maquinaria'!$E$50:$S$70,"emissions",$F$841:$F864)-SUM(K$842:K863))</f>
        <v>0</v>
      </c>
      <c r="L864">
        <f>IF(F864="","",DSUM('1.2_Vehículos y maquinaria'!$E$22:$S$44,"e2",$F$841:$F864)-SUM(L$842:L863))</f>
        <v>0</v>
      </c>
      <c r="M864">
        <f>IF(F864="","",DSUM('1.2_Vehículos y maquinaria'!$E$22:$S$44,"e3",$F$841:$F864)-SUM(M$842:M863))</f>
        <v>0</v>
      </c>
      <c r="N864">
        <f>IF(F864="","",DSUM('1.2_Vehículos y maquinaria'!$E$22:$S$44,"emissions",$F$841:$F864)+DSUM('1.2_Vehículos y maquinaria'!$E$50:$S$70,"emissions",$F$841:$F864)-SUM(N$842:N863))</f>
        <v>0</v>
      </c>
      <c r="O864">
        <f>IF(F864="","",DSUM('1.2_Vehículos y maquinaria'!$E$82:$S$92,"e1",$F$841:$F864)-SUM(O$842:O863))</f>
        <v>0</v>
      </c>
      <c r="P864">
        <f>IF(F864="","",DSUM('1.2_Vehículos y maquinaria'!$E$82:$S$92,"e2",$F$841:$F864)-SUM(P$842:P863))</f>
        <v>0</v>
      </c>
      <c r="Q864">
        <f>IF(F864="","",DSUM('1.2_Vehículos y maquinaria'!$E$82:$S$92,"e3",$F$841:$F864)-SUM(Q$842:Q863))</f>
        <v>0</v>
      </c>
      <c r="R864">
        <f>IF(F864="","",DSUM('1.2_Vehículos y maquinaria'!$E$82:$S$92,"emissions",$F$841:$F864)-SUM(R$842:R863))</f>
        <v>0</v>
      </c>
      <c r="S864">
        <f>IF(F864="","",DSUM('1.2_Vehículos y maquinaria'!$E$99:$S$109,"e1",$F$841:$F864)-SUM(S$842:S863))</f>
        <v>0</v>
      </c>
      <c r="T864">
        <f>IF(F864="","",DSUM('1.2_Vehículos y maquinaria'!$E$99:$S$109,"e2",$F$841:$F864)-SUM(T$842:T863))</f>
        <v>0</v>
      </c>
      <c r="U864">
        <f>IF(F864="","",DSUM('1.2_Vehículos y maquinaria'!$E$99:$S$109,"e3",$F$841:$F864)-SUM(U$842:U863))</f>
        <v>0</v>
      </c>
      <c r="V864">
        <f>IF(F864="","",DSUM('1.2_Vehículos y maquinaria'!$E$99:$S$109,"emissions",$F$841:$F864)-SUM(V$842:V863))</f>
        <v>0</v>
      </c>
      <c r="W864">
        <f>IF(F864="","",DSUM('1.3_Emisiones de proceso'!$E$17:$M$32,"e1",$F$841:$F864)-SUM(W$842:W863))</f>
        <v>0</v>
      </c>
      <c r="X864">
        <f>IF(F864="","",DSUM('1.3_Emisiones de proceso'!$E$17:$M$32,"e2",$F$841:$F864)-SUM(X$842:X863))</f>
        <v>0</v>
      </c>
      <c r="Y864">
        <f>IF(F864="","",DSUM('1.3_Emisiones de proceso'!$E$17:$M$32,"e3",$F$841:$F864)-SUM(Y$842:Y863))</f>
        <v>0</v>
      </c>
      <c r="Z864">
        <f>IF(F864="","",DSUM('1.3_Emisiones de proceso'!$E$17:$M$32,"emissions",$F$841:$F864)-SUM(Z$842:Z863))</f>
        <v>0</v>
      </c>
      <c r="AA864">
        <f>IF(F864="","",DSUM('1.3_Emisiones de proceso'!$E$39:$M$54,"e1",$F$841:$F864)-SUM(AA$842:AA863))</f>
        <v>0</v>
      </c>
      <c r="AB864">
        <f>IF(F864="","",DSUM('1.3_Emisiones de proceso'!$E$39:$M$54,"e2",$F$841:$F864)-SUM(AB$842:AB863))</f>
        <v>0</v>
      </c>
      <c r="AC864">
        <f>IF(F864="","",DSUM('1.3_Emisiones de proceso'!$E$39:$M$54,"e3",$F$841:$F864)-SUM(AC$842:AC863))</f>
        <v>0</v>
      </c>
      <c r="AD864">
        <f>IF(F864="","",DSUM('1.3_Emisiones de proceso'!$E$39:$M$54,"emissions",$F$841:$F864)-SUM(AD$842:AD863))</f>
        <v>0</v>
      </c>
    </row>
    <row r="865" spans="2:30" x14ac:dyDescent="0.25">
      <c r="B865">
        <v>24</v>
      </c>
      <c r="C865" t="str">
        <f>IF('0.1_Datos generales organiz.'!E67="","",'0.1_Datos generales organiz.'!E67)</f>
        <v/>
      </c>
      <c r="D865" t="str">
        <f>IF(C865="","",IF('0.1_Datos generales organiz.'!G67="no","",Dades!C865))</f>
        <v/>
      </c>
      <c r="E865" t="str">
        <f>IFERROR(INDEX($D$842:$D$1091,MATCH(0,INDEX(COUNTIF($E$841:E864,$D$842:$D$1091),),)),"")</f>
        <v/>
      </c>
      <c r="F865" t="str">
        <f t="shared" si="26"/>
        <v>=</v>
      </c>
      <c r="G865">
        <f>IF(F865="","",DSUM('1.1_Instalaciones fijas'!$E$14:$R$36,"e1",$F$841:$F865)+DSUM('1.1_Instalaciones fijas'!$E$43:$L$58,"e1",$F$841:$F865)-SUM(G$842:G864))</f>
        <v>0</v>
      </c>
      <c r="H865">
        <f>IF(F865="","",DSUM('1.1_Instalaciones fijas'!$E$14:$R$36,"e2",$F$841:$F865)+DSUM('1.1_Instalaciones fijas'!$E$43:$L$58,"e2",$F$841:$F865)-SUM(H$842:H864))</f>
        <v>0</v>
      </c>
      <c r="I865">
        <f>IF(F865="","",DSUM('1.1_Instalaciones fijas'!$E$14:$R$36,"e3",$F$841:$F865)+DSUM('1.1_Instalaciones fijas'!$E$43:$L$58,"e3",$F$841:$F865)-SUM(I$842:I864))</f>
        <v>0</v>
      </c>
      <c r="J865">
        <f>IF(F865="","",DSUM('1.1_Instalaciones fijas'!$E$14:$R$36,"emissions",$F$841:$F865)+DSUM('1.1_Instalaciones fijas'!$E$43:$L$58,"emissions",$F$841:$F865)-SUM(J$842:J864))</f>
        <v>0</v>
      </c>
      <c r="K865">
        <f>IF(F865="","",DSUM('1.2_Vehículos y maquinaria'!$E$22:$S$44,"e1",$F$841:$F865)+DSUM('1.2_Vehículos y maquinaria'!$E$50:$S$70,"emissions",$F$841:$F865)-SUM(K$842:K864))</f>
        <v>0</v>
      </c>
      <c r="L865">
        <f>IF(F865="","",DSUM('1.2_Vehículos y maquinaria'!$E$22:$S$44,"e2",$F$841:$F865)-SUM(L$842:L864))</f>
        <v>0</v>
      </c>
      <c r="M865">
        <f>IF(F865="","",DSUM('1.2_Vehículos y maquinaria'!$E$22:$S$44,"e3",$F$841:$F865)-SUM(M$842:M864))</f>
        <v>0</v>
      </c>
      <c r="N865">
        <f>IF(F865="","",DSUM('1.2_Vehículos y maquinaria'!$E$22:$S$44,"emissions",$F$841:$F865)+DSUM('1.2_Vehículos y maquinaria'!$E$50:$S$70,"emissions",$F$841:$F865)-SUM(N$842:N864))</f>
        <v>0</v>
      </c>
      <c r="O865">
        <f>IF(F865="","",DSUM('1.2_Vehículos y maquinaria'!$E$82:$S$92,"e1",$F$841:$F865)-SUM(O$842:O864))</f>
        <v>0</v>
      </c>
      <c r="P865">
        <f>IF(F865="","",DSUM('1.2_Vehículos y maquinaria'!$E$82:$S$92,"e2",$F$841:$F865)-SUM(P$842:P864))</f>
        <v>0</v>
      </c>
      <c r="Q865">
        <f>IF(F865="","",DSUM('1.2_Vehículos y maquinaria'!$E$82:$S$92,"e3",$F$841:$F865)-SUM(Q$842:Q864))</f>
        <v>0</v>
      </c>
      <c r="R865">
        <f>IF(F865="","",DSUM('1.2_Vehículos y maquinaria'!$E$82:$S$92,"emissions",$F$841:$F865)-SUM(R$842:R864))</f>
        <v>0</v>
      </c>
      <c r="S865">
        <f>IF(F865="","",DSUM('1.2_Vehículos y maquinaria'!$E$99:$S$109,"e1",$F$841:$F865)-SUM(S$842:S864))</f>
        <v>0</v>
      </c>
      <c r="T865">
        <f>IF(F865="","",DSUM('1.2_Vehículos y maquinaria'!$E$99:$S$109,"e2",$F$841:$F865)-SUM(T$842:T864))</f>
        <v>0</v>
      </c>
      <c r="U865">
        <f>IF(F865="","",DSUM('1.2_Vehículos y maquinaria'!$E$99:$S$109,"e3",$F$841:$F865)-SUM(U$842:U864))</f>
        <v>0</v>
      </c>
      <c r="V865">
        <f>IF(F865="","",DSUM('1.2_Vehículos y maquinaria'!$E$99:$S$109,"emissions",$F$841:$F865)-SUM(V$842:V864))</f>
        <v>0</v>
      </c>
      <c r="W865">
        <f>IF(F865="","",DSUM('1.3_Emisiones de proceso'!$E$17:$M$32,"e1",$F$841:$F865)-SUM(W$842:W864))</f>
        <v>0</v>
      </c>
      <c r="X865">
        <f>IF(F865="","",DSUM('1.3_Emisiones de proceso'!$E$17:$M$32,"e2",$F$841:$F865)-SUM(X$842:X864))</f>
        <v>0</v>
      </c>
      <c r="Y865">
        <f>IF(F865="","",DSUM('1.3_Emisiones de proceso'!$E$17:$M$32,"e3",$F$841:$F865)-SUM(Y$842:Y864))</f>
        <v>0</v>
      </c>
      <c r="Z865">
        <f>IF(F865="","",DSUM('1.3_Emisiones de proceso'!$E$17:$M$32,"emissions",$F$841:$F865)-SUM(Z$842:Z864))</f>
        <v>0</v>
      </c>
      <c r="AA865">
        <f>IF(F865="","",DSUM('1.3_Emisiones de proceso'!$E$39:$M$54,"e1",$F$841:$F865)-SUM(AA$842:AA864))</f>
        <v>0</v>
      </c>
      <c r="AB865">
        <f>IF(F865="","",DSUM('1.3_Emisiones de proceso'!$E$39:$M$54,"e2",$F$841:$F865)-SUM(AB$842:AB864))</f>
        <v>0</v>
      </c>
      <c r="AC865">
        <f>IF(F865="","",DSUM('1.3_Emisiones de proceso'!$E$39:$M$54,"e3",$F$841:$F865)-SUM(AC$842:AC864))</f>
        <v>0</v>
      </c>
      <c r="AD865">
        <f>IF(F865="","",DSUM('1.3_Emisiones de proceso'!$E$39:$M$54,"emissions",$F$841:$F865)-SUM(AD$842:AD864))</f>
        <v>0</v>
      </c>
    </row>
    <row r="866" spans="2:30" x14ac:dyDescent="0.25">
      <c r="B866">
        <v>25</v>
      </c>
      <c r="C866" t="str">
        <f>IF('0.1_Datos generales organiz.'!E68="","",'0.1_Datos generales organiz.'!E68)</f>
        <v/>
      </c>
      <c r="D866" t="str">
        <f>IF(C866="","",IF('0.1_Datos generales organiz.'!G68="no","",Dades!C866))</f>
        <v/>
      </c>
      <c r="E866" t="str">
        <f>IFERROR(INDEX($D$842:$D$1091,MATCH(0,INDEX(COUNTIF($E$841:E865,$D$842:$D$1091),),)),"")</f>
        <v/>
      </c>
      <c r="F866" t="str">
        <f t="shared" si="26"/>
        <v>=</v>
      </c>
      <c r="G866">
        <f>IF(F866="","",DSUM('1.1_Instalaciones fijas'!$E$14:$R$36,"e1",$F$841:$F866)+DSUM('1.1_Instalaciones fijas'!$E$43:$L$58,"e1",$F$841:$F866)-SUM(G$842:G865))</f>
        <v>0</v>
      </c>
      <c r="H866">
        <f>IF(F866="","",DSUM('1.1_Instalaciones fijas'!$E$14:$R$36,"e2",$F$841:$F866)+DSUM('1.1_Instalaciones fijas'!$E$43:$L$58,"e2",$F$841:$F866)-SUM(H$842:H865))</f>
        <v>0</v>
      </c>
      <c r="I866">
        <f>IF(F866="","",DSUM('1.1_Instalaciones fijas'!$E$14:$R$36,"e3",$F$841:$F866)+DSUM('1.1_Instalaciones fijas'!$E$43:$L$58,"e3",$F$841:$F866)-SUM(I$842:I865))</f>
        <v>0</v>
      </c>
      <c r="J866">
        <f>IF(F866="","",DSUM('1.1_Instalaciones fijas'!$E$14:$R$36,"emissions",$F$841:$F866)+DSUM('1.1_Instalaciones fijas'!$E$43:$L$58,"emissions",$F$841:$F866)-SUM(J$842:J865))</f>
        <v>0</v>
      </c>
      <c r="K866">
        <f>IF(F866="","",DSUM('1.2_Vehículos y maquinaria'!$E$22:$S$44,"e1",$F$841:$F866)+DSUM('1.2_Vehículos y maquinaria'!$E$50:$S$70,"emissions",$F$841:$F866)-SUM(K$842:K865))</f>
        <v>0</v>
      </c>
      <c r="L866">
        <f>IF(F866="","",DSUM('1.2_Vehículos y maquinaria'!$E$22:$S$44,"e2",$F$841:$F866)-SUM(L$842:L865))</f>
        <v>0</v>
      </c>
      <c r="M866">
        <f>IF(F866="","",DSUM('1.2_Vehículos y maquinaria'!$E$22:$S$44,"e3",$F$841:$F866)-SUM(M$842:M865))</f>
        <v>0</v>
      </c>
      <c r="N866">
        <f>IF(F866="","",DSUM('1.2_Vehículos y maquinaria'!$E$22:$S$44,"emissions",$F$841:$F866)+DSUM('1.2_Vehículos y maquinaria'!$E$50:$S$70,"emissions",$F$841:$F866)-SUM(N$842:N865))</f>
        <v>0</v>
      </c>
      <c r="O866">
        <f>IF(F866="","",DSUM('1.2_Vehículos y maquinaria'!$E$82:$S$92,"e1",$F$841:$F866)-SUM(O$842:O865))</f>
        <v>0</v>
      </c>
      <c r="P866">
        <f>IF(F866="","",DSUM('1.2_Vehículos y maquinaria'!$E$82:$S$92,"e2",$F$841:$F866)-SUM(P$842:P865))</f>
        <v>0</v>
      </c>
      <c r="Q866">
        <f>IF(F866="","",DSUM('1.2_Vehículos y maquinaria'!$E$82:$S$92,"e3",$F$841:$F866)-SUM(Q$842:Q865))</f>
        <v>0</v>
      </c>
      <c r="R866">
        <f>IF(F866="","",DSUM('1.2_Vehículos y maquinaria'!$E$82:$S$92,"emissions",$F$841:$F866)-SUM(R$842:R865))</f>
        <v>0</v>
      </c>
      <c r="S866">
        <f>IF(F866="","",DSUM('1.2_Vehículos y maquinaria'!$E$99:$S$109,"e1",$F$841:$F866)-SUM(S$842:S865))</f>
        <v>0</v>
      </c>
      <c r="T866">
        <f>IF(F866="","",DSUM('1.2_Vehículos y maquinaria'!$E$99:$S$109,"e2",$F$841:$F866)-SUM(T$842:T865))</f>
        <v>0</v>
      </c>
      <c r="U866">
        <f>IF(F866="","",DSUM('1.2_Vehículos y maquinaria'!$E$99:$S$109,"e3",$F$841:$F866)-SUM(U$842:U865))</f>
        <v>0</v>
      </c>
      <c r="V866">
        <f>IF(F866="","",DSUM('1.2_Vehículos y maquinaria'!$E$99:$S$109,"emissions",$F$841:$F866)-SUM(V$842:V865))</f>
        <v>0</v>
      </c>
      <c r="W866">
        <f>IF(F866="","",DSUM('1.3_Emisiones de proceso'!$E$17:$M$32,"e1",$F$841:$F866)-SUM(W$842:W865))</f>
        <v>0</v>
      </c>
      <c r="X866">
        <f>IF(F866="","",DSUM('1.3_Emisiones de proceso'!$E$17:$M$32,"e2",$F$841:$F866)-SUM(X$842:X865))</f>
        <v>0</v>
      </c>
      <c r="Y866">
        <f>IF(F866="","",DSUM('1.3_Emisiones de proceso'!$E$17:$M$32,"e3",$F$841:$F866)-SUM(Y$842:Y865))</f>
        <v>0</v>
      </c>
      <c r="Z866">
        <f>IF(F866="","",DSUM('1.3_Emisiones de proceso'!$E$17:$M$32,"emissions",$F$841:$F866)-SUM(Z$842:Z865))</f>
        <v>0</v>
      </c>
      <c r="AA866">
        <f>IF(F866="","",DSUM('1.3_Emisiones de proceso'!$E$39:$M$54,"e1",$F$841:$F866)-SUM(AA$842:AA865))</f>
        <v>0</v>
      </c>
      <c r="AB866">
        <f>IF(F866="","",DSUM('1.3_Emisiones de proceso'!$E$39:$M$54,"e2",$F$841:$F866)-SUM(AB$842:AB865))</f>
        <v>0</v>
      </c>
      <c r="AC866">
        <f>IF(F866="","",DSUM('1.3_Emisiones de proceso'!$E$39:$M$54,"e3",$F$841:$F866)-SUM(AC$842:AC865))</f>
        <v>0</v>
      </c>
      <c r="AD866">
        <f>IF(F866="","",DSUM('1.3_Emisiones de proceso'!$E$39:$M$54,"emissions",$F$841:$F866)-SUM(AD$842:AD865))</f>
        <v>0</v>
      </c>
    </row>
    <row r="867" spans="2:30" x14ac:dyDescent="0.25">
      <c r="B867">
        <v>26</v>
      </c>
      <c r="C867" t="str">
        <f>IF('0.1_Datos generales organiz.'!E69="","",'0.1_Datos generales organiz.'!E69)</f>
        <v/>
      </c>
      <c r="D867" t="str">
        <f>IF(C867="","",IF('0.1_Datos generales organiz.'!G69="no","",Dades!C867))</f>
        <v/>
      </c>
      <c r="E867" t="str">
        <f>IFERROR(INDEX($D$842:$D$1091,MATCH(0,INDEX(COUNTIF($E$841:E866,$D$842:$D$1091),),)),"")</f>
        <v/>
      </c>
      <c r="F867" t="str">
        <f t="shared" si="26"/>
        <v>=</v>
      </c>
      <c r="G867">
        <f>IF(F867="","",DSUM('1.1_Instalaciones fijas'!$E$14:$R$36,"e1",$F$841:$F867)+DSUM('1.1_Instalaciones fijas'!$E$43:$L$58,"e1",$F$841:$F867)-SUM(G$842:G866))</f>
        <v>0</v>
      </c>
      <c r="H867">
        <f>IF(F867="","",DSUM('1.1_Instalaciones fijas'!$E$14:$R$36,"e2",$F$841:$F867)+DSUM('1.1_Instalaciones fijas'!$E$43:$L$58,"e2",$F$841:$F867)-SUM(H$842:H866))</f>
        <v>0</v>
      </c>
      <c r="I867">
        <f>IF(F867="","",DSUM('1.1_Instalaciones fijas'!$E$14:$R$36,"e3",$F$841:$F867)+DSUM('1.1_Instalaciones fijas'!$E$43:$L$58,"e3",$F$841:$F867)-SUM(I$842:I866))</f>
        <v>0</v>
      </c>
      <c r="J867">
        <f>IF(F867="","",DSUM('1.1_Instalaciones fijas'!$E$14:$R$36,"emissions",$F$841:$F867)+DSUM('1.1_Instalaciones fijas'!$E$43:$L$58,"emissions",$F$841:$F867)-SUM(J$842:J866))</f>
        <v>0</v>
      </c>
      <c r="K867">
        <f>IF(F867="","",DSUM('1.2_Vehículos y maquinaria'!$E$22:$S$44,"e1",$F$841:$F867)+DSUM('1.2_Vehículos y maquinaria'!$E$50:$S$70,"emissions",$F$841:$F867)-SUM(K$842:K866))</f>
        <v>0</v>
      </c>
      <c r="L867">
        <f>IF(F867="","",DSUM('1.2_Vehículos y maquinaria'!$E$22:$S$44,"e2",$F$841:$F867)-SUM(L$842:L866))</f>
        <v>0</v>
      </c>
      <c r="M867">
        <f>IF(F867="","",DSUM('1.2_Vehículos y maquinaria'!$E$22:$S$44,"e3",$F$841:$F867)-SUM(M$842:M866))</f>
        <v>0</v>
      </c>
      <c r="N867">
        <f>IF(F867="","",DSUM('1.2_Vehículos y maquinaria'!$E$22:$S$44,"emissions",$F$841:$F867)+DSUM('1.2_Vehículos y maquinaria'!$E$50:$S$70,"emissions",$F$841:$F867)-SUM(N$842:N866))</f>
        <v>0</v>
      </c>
      <c r="O867">
        <f>IF(F867="","",DSUM('1.2_Vehículos y maquinaria'!$E$82:$S$92,"e1",$F$841:$F867)-SUM(O$842:O866))</f>
        <v>0</v>
      </c>
      <c r="P867">
        <f>IF(F867="","",DSUM('1.2_Vehículos y maquinaria'!$E$82:$S$92,"e2",$F$841:$F867)-SUM(P$842:P866))</f>
        <v>0</v>
      </c>
      <c r="Q867">
        <f>IF(F867="","",DSUM('1.2_Vehículos y maquinaria'!$E$82:$S$92,"e3",$F$841:$F867)-SUM(Q$842:Q866))</f>
        <v>0</v>
      </c>
      <c r="R867">
        <f>IF(F867="","",DSUM('1.2_Vehículos y maquinaria'!$E$82:$S$92,"emissions",$F$841:$F867)-SUM(R$842:R866))</f>
        <v>0</v>
      </c>
      <c r="S867">
        <f>IF(F867="","",DSUM('1.2_Vehículos y maquinaria'!$E$99:$S$109,"e1",$F$841:$F867)-SUM(S$842:S866))</f>
        <v>0</v>
      </c>
      <c r="T867">
        <f>IF(F867="","",DSUM('1.2_Vehículos y maquinaria'!$E$99:$S$109,"e2",$F$841:$F867)-SUM(T$842:T866))</f>
        <v>0</v>
      </c>
      <c r="U867">
        <f>IF(F867="","",DSUM('1.2_Vehículos y maquinaria'!$E$99:$S$109,"e3",$F$841:$F867)-SUM(U$842:U866))</f>
        <v>0</v>
      </c>
      <c r="V867">
        <f>IF(F867="","",DSUM('1.2_Vehículos y maquinaria'!$E$99:$S$109,"emissions",$F$841:$F867)-SUM(V$842:V866))</f>
        <v>0</v>
      </c>
      <c r="W867">
        <f>IF(F867="","",DSUM('1.3_Emisiones de proceso'!$E$17:$M$32,"e1",$F$841:$F867)-SUM(W$842:W866))</f>
        <v>0</v>
      </c>
      <c r="X867">
        <f>IF(F867="","",DSUM('1.3_Emisiones de proceso'!$E$17:$M$32,"e2",$F$841:$F867)-SUM(X$842:X866))</f>
        <v>0</v>
      </c>
      <c r="Y867">
        <f>IF(F867="","",DSUM('1.3_Emisiones de proceso'!$E$17:$M$32,"e3",$F$841:$F867)-SUM(Y$842:Y866))</f>
        <v>0</v>
      </c>
      <c r="Z867">
        <f>IF(F867="","",DSUM('1.3_Emisiones de proceso'!$E$17:$M$32,"emissions",$F$841:$F867)-SUM(Z$842:Z866))</f>
        <v>0</v>
      </c>
      <c r="AA867">
        <f>IF(F867="","",DSUM('1.3_Emisiones de proceso'!$E$39:$M$54,"e1",$F$841:$F867)-SUM(AA$842:AA866))</f>
        <v>0</v>
      </c>
      <c r="AB867">
        <f>IF(F867="","",DSUM('1.3_Emisiones de proceso'!$E$39:$M$54,"e2",$F$841:$F867)-SUM(AB$842:AB866))</f>
        <v>0</v>
      </c>
      <c r="AC867">
        <f>IF(F867="","",DSUM('1.3_Emisiones de proceso'!$E$39:$M$54,"e3",$F$841:$F867)-SUM(AC$842:AC866))</f>
        <v>0</v>
      </c>
      <c r="AD867">
        <f>IF(F867="","",DSUM('1.3_Emisiones de proceso'!$E$39:$M$54,"emissions",$F$841:$F867)-SUM(AD$842:AD866))</f>
        <v>0</v>
      </c>
    </row>
    <row r="868" spans="2:30" x14ac:dyDescent="0.25">
      <c r="B868">
        <v>27</v>
      </c>
      <c r="C868" t="str">
        <f>IF('0.1_Datos generales organiz.'!E70="","",'0.1_Datos generales organiz.'!E70)</f>
        <v/>
      </c>
      <c r="D868" t="str">
        <f>IF(C868="","",IF('0.1_Datos generales organiz.'!G70="no","",Dades!C868))</f>
        <v/>
      </c>
      <c r="E868" t="str">
        <f>IFERROR(INDEX($D$842:$D$1091,MATCH(0,INDEX(COUNTIF($E$841:E867,$D$842:$D$1091),),)),"")</f>
        <v/>
      </c>
      <c r="F868" t="str">
        <f t="shared" si="26"/>
        <v>=</v>
      </c>
      <c r="G868">
        <f>IF(F868="","",DSUM('1.1_Instalaciones fijas'!$E$14:$R$36,"e1",$F$841:$F868)+DSUM('1.1_Instalaciones fijas'!$E$43:$L$58,"e1",$F$841:$F868)-SUM(G$842:G867))</f>
        <v>0</v>
      </c>
      <c r="H868">
        <f>IF(F868="","",DSUM('1.1_Instalaciones fijas'!$E$14:$R$36,"e2",$F$841:$F868)+DSUM('1.1_Instalaciones fijas'!$E$43:$L$58,"e2",$F$841:$F868)-SUM(H$842:H867))</f>
        <v>0</v>
      </c>
      <c r="I868">
        <f>IF(F868="","",DSUM('1.1_Instalaciones fijas'!$E$14:$R$36,"e3",$F$841:$F868)+DSUM('1.1_Instalaciones fijas'!$E$43:$L$58,"e3",$F$841:$F868)-SUM(I$842:I867))</f>
        <v>0</v>
      </c>
      <c r="J868">
        <f>IF(F868="","",DSUM('1.1_Instalaciones fijas'!$E$14:$R$36,"emissions",$F$841:$F868)+DSUM('1.1_Instalaciones fijas'!$E$43:$L$58,"emissions",$F$841:$F868)-SUM(J$842:J867))</f>
        <v>0</v>
      </c>
      <c r="K868">
        <f>IF(F868="","",DSUM('1.2_Vehículos y maquinaria'!$E$22:$S$44,"e1",$F$841:$F868)+DSUM('1.2_Vehículos y maquinaria'!$E$50:$S$70,"emissions",$F$841:$F868)-SUM(K$842:K867))</f>
        <v>0</v>
      </c>
      <c r="L868">
        <f>IF(F868="","",DSUM('1.2_Vehículos y maquinaria'!$E$22:$S$44,"e2",$F$841:$F868)-SUM(L$842:L867))</f>
        <v>0</v>
      </c>
      <c r="M868">
        <f>IF(F868="","",DSUM('1.2_Vehículos y maquinaria'!$E$22:$S$44,"e3",$F$841:$F868)-SUM(M$842:M867))</f>
        <v>0</v>
      </c>
      <c r="N868">
        <f>IF(F868="","",DSUM('1.2_Vehículos y maquinaria'!$E$22:$S$44,"emissions",$F$841:$F868)+DSUM('1.2_Vehículos y maquinaria'!$E$50:$S$70,"emissions",$F$841:$F868)-SUM(N$842:N867))</f>
        <v>0</v>
      </c>
      <c r="O868">
        <f>IF(F868="","",DSUM('1.2_Vehículos y maquinaria'!$E$82:$S$92,"e1",$F$841:$F868)-SUM(O$842:O867))</f>
        <v>0</v>
      </c>
      <c r="P868">
        <f>IF(F868="","",DSUM('1.2_Vehículos y maquinaria'!$E$82:$S$92,"e2",$F$841:$F868)-SUM(P$842:P867))</f>
        <v>0</v>
      </c>
      <c r="Q868">
        <f>IF(F868="","",DSUM('1.2_Vehículos y maquinaria'!$E$82:$S$92,"e3",$F$841:$F868)-SUM(Q$842:Q867))</f>
        <v>0</v>
      </c>
      <c r="R868">
        <f>IF(F868="","",DSUM('1.2_Vehículos y maquinaria'!$E$82:$S$92,"emissions",$F$841:$F868)-SUM(R$842:R867))</f>
        <v>0</v>
      </c>
      <c r="S868">
        <f>IF(F868="","",DSUM('1.2_Vehículos y maquinaria'!$E$99:$S$109,"e1",$F$841:$F868)-SUM(S$842:S867))</f>
        <v>0</v>
      </c>
      <c r="T868">
        <f>IF(F868="","",DSUM('1.2_Vehículos y maquinaria'!$E$99:$S$109,"e2",$F$841:$F868)-SUM(T$842:T867))</f>
        <v>0</v>
      </c>
      <c r="U868">
        <f>IF(F868="","",DSUM('1.2_Vehículos y maquinaria'!$E$99:$S$109,"e3",$F$841:$F868)-SUM(U$842:U867))</f>
        <v>0</v>
      </c>
      <c r="V868">
        <f>IF(F868="","",DSUM('1.2_Vehículos y maquinaria'!$E$99:$S$109,"emissions",$F$841:$F868)-SUM(V$842:V867))</f>
        <v>0</v>
      </c>
      <c r="W868">
        <f>IF(F868="","",DSUM('1.3_Emisiones de proceso'!$E$17:$M$32,"e1",$F$841:$F868)-SUM(W$842:W867))</f>
        <v>0</v>
      </c>
      <c r="X868">
        <f>IF(F868="","",DSUM('1.3_Emisiones de proceso'!$E$17:$M$32,"e2",$F$841:$F868)-SUM(X$842:X867))</f>
        <v>0</v>
      </c>
      <c r="Y868">
        <f>IF(F868="","",DSUM('1.3_Emisiones de proceso'!$E$17:$M$32,"e3",$F$841:$F868)-SUM(Y$842:Y867))</f>
        <v>0</v>
      </c>
      <c r="Z868">
        <f>IF(F868="","",DSUM('1.3_Emisiones de proceso'!$E$17:$M$32,"emissions",$F$841:$F868)-SUM(Z$842:Z867))</f>
        <v>0</v>
      </c>
      <c r="AA868">
        <f>IF(F868="","",DSUM('1.3_Emisiones de proceso'!$E$39:$M$54,"e1",$F$841:$F868)-SUM(AA$842:AA867))</f>
        <v>0</v>
      </c>
      <c r="AB868">
        <f>IF(F868="","",DSUM('1.3_Emisiones de proceso'!$E$39:$M$54,"e2",$F$841:$F868)-SUM(AB$842:AB867))</f>
        <v>0</v>
      </c>
      <c r="AC868">
        <f>IF(F868="","",DSUM('1.3_Emisiones de proceso'!$E$39:$M$54,"e3",$F$841:$F868)-SUM(AC$842:AC867))</f>
        <v>0</v>
      </c>
      <c r="AD868">
        <f>IF(F868="","",DSUM('1.3_Emisiones de proceso'!$E$39:$M$54,"emissions",$F$841:$F868)-SUM(AD$842:AD867))</f>
        <v>0</v>
      </c>
    </row>
    <row r="869" spans="2:30" x14ac:dyDescent="0.25">
      <c r="B869">
        <v>28</v>
      </c>
      <c r="C869" t="str">
        <f>IF('0.1_Datos generales organiz.'!E71="","",'0.1_Datos generales organiz.'!E71)</f>
        <v/>
      </c>
      <c r="D869" t="str">
        <f>IF(C869="","",IF('0.1_Datos generales organiz.'!G71="no","",Dades!C869))</f>
        <v/>
      </c>
      <c r="E869" t="str">
        <f>IFERROR(INDEX($D$842:$D$1091,MATCH(0,INDEX(COUNTIF($E$841:E868,$D$842:$D$1091),),)),"")</f>
        <v/>
      </c>
      <c r="F869" t="str">
        <f t="shared" si="26"/>
        <v>=</v>
      </c>
      <c r="G869">
        <f>IF(F869="","",DSUM('1.1_Instalaciones fijas'!$E$14:$R$36,"e1",$F$841:$F869)+DSUM('1.1_Instalaciones fijas'!$E$43:$L$58,"e1",$F$841:$F869)-SUM(G$842:G868))</f>
        <v>0</v>
      </c>
      <c r="H869">
        <f>IF(F869="","",DSUM('1.1_Instalaciones fijas'!$E$14:$R$36,"e2",$F$841:$F869)+DSUM('1.1_Instalaciones fijas'!$E$43:$L$58,"e2",$F$841:$F869)-SUM(H$842:H868))</f>
        <v>0</v>
      </c>
      <c r="I869">
        <f>IF(F869="","",DSUM('1.1_Instalaciones fijas'!$E$14:$R$36,"e3",$F$841:$F869)+DSUM('1.1_Instalaciones fijas'!$E$43:$L$58,"e3",$F$841:$F869)-SUM(I$842:I868))</f>
        <v>0</v>
      </c>
      <c r="J869">
        <f>IF(F869="","",DSUM('1.1_Instalaciones fijas'!$E$14:$R$36,"emissions",$F$841:$F869)+DSUM('1.1_Instalaciones fijas'!$E$43:$L$58,"emissions",$F$841:$F869)-SUM(J$842:J868))</f>
        <v>0</v>
      </c>
      <c r="K869">
        <f>IF(F869="","",DSUM('1.2_Vehículos y maquinaria'!$E$22:$S$44,"e1",$F$841:$F869)+DSUM('1.2_Vehículos y maquinaria'!$E$50:$S$70,"emissions",$F$841:$F869)-SUM(K$842:K868))</f>
        <v>0</v>
      </c>
      <c r="L869">
        <f>IF(F869="","",DSUM('1.2_Vehículos y maquinaria'!$E$22:$S$44,"e2",$F$841:$F869)-SUM(L$842:L868))</f>
        <v>0</v>
      </c>
      <c r="M869">
        <f>IF(F869="","",DSUM('1.2_Vehículos y maquinaria'!$E$22:$S$44,"e3",$F$841:$F869)-SUM(M$842:M868))</f>
        <v>0</v>
      </c>
      <c r="N869">
        <f>IF(F869="","",DSUM('1.2_Vehículos y maquinaria'!$E$22:$S$44,"emissions",$F$841:$F869)+DSUM('1.2_Vehículos y maquinaria'!$E$50:$S$70,"emissions",$F$841:$F869)-SUM(N$842:N868))</f>
        <v>0</v>
      </c>
      <c r="O869">
        <f>IF(F869="","",DSUM('1.2_Vehículos y maquinaria'!$E$82:$S$92,"e1",$F$841:$F869)-SUM(O$842:O868))</f>
        <v>0</v>
      </c>
      <c r="P869">
        <f>IF(F869="","",DSUM('1.2_Vehículos y maquinaria'!$E$82:$S$92,"e2",$F$841:$F869)-SUM(P$842:P868))</f>
        <v>0</v>
      </c>
      <c r="Q869">
        <f>IF(F869="","",DSUM('1.2_Vehículos y maquinaria'!$E$82:$S$92,"e3",$F$841:$F869)-SUM(Q$842:Q868))</f>
        <v>0</v>
      </c>
      <c r="R869">
        <f>IF(F869="","",DSUM('1.2_Vehículos y maquinaria'!$E$82:$S$92,"emissions",$F$841:$F869)-SUM(R$842:R868))</f>
        <v>0</v>
      </c>
      <c r="S869">
        <f>IF(F869="","",DSUM('1.2_Vehículos y maquinaria'!$E$99:$S$109,"e1",$F$841:$F869)-SUM(S$842:S868))</f>
        <v>0</v>
      </c>
      <c r="T869">
        <f>IF(F869="","",DSUM('1.2_Vehículos y maquinaria'!$E$99:$S$109,"e2",$F$841:$F869)-SUM(T$842:T868))</f>
        <v>0</v>
      </c>
      <c r="U869">
        <f>IF(F869="","",DSUM('1.2_Vehículos y maquinaria'!$E$99:$S$109,"e3",$F$841:$F869)-SUM(U$842:U868))</f>
        <v>0</v>
      </c>
      <c r="V869">
        <f>IF(F869="","",DSUM('1.2_Vehículos y maquinaria'!$E$99:$S$109,"emissions",$F$841:$F869)-SUM(V$842:V868))</f>
        <v>0</v>
      </c>
      <c r="W869">
        <f>IF(F869="","",DSUM('1.3_Emisiones de proceso'!$E$17:$M$32,"e1",$F$841:$F869)-SUM(W$842:W868))</f>
        <v>0</v>
      </c>
      <c r="X869">
        <f>IF(F869="","",DSUM('1.3_Emisiones de proceso'!$E$17:$M$32,"e2",$F$841:$F869)-SUM(X$842:X868))</f>
        <v>0</v>
      </c>
      <c r="Y869">
        <f>IF(F869="","",DSUM('1.3_Emisiones de proceso'!$E$17:$M$32,"e3",$F$841:$F869)-SUM(Y$842:Y868))</f>
        <v>0</v>
      </c>
      <c r="Z869">
        <f>IF(F869="","",DSUM('1.3_Emisiones de proceso'!$E$17:$M$32,"emissions",$F$841:$F869)-SUM(Z$842:Z868))</f>
        <v>0</v>
      </c>
      <c r="AA869">
        <f>IF(F869="","",DSUM('1.3_Emisiones de proceso'!$E$39:$M$54,"e1",$F$841:$F869)-SUM(AA$842:AA868))</f>
        <v>0</v>
      </c>
      <c r="AB869">
        <f>IF(F869="","",DSUM('1.3_Emisiones de proceso'!$E$39:$M$54,"e2",$F$841:$F869)-SUM(AB$842:AB868))</f>
        <v>0</v>
      </c>
      <c r="AC869">
        <f>IF(F869="","",DSUM('1.3_Emisiones de proceso'!$E$39:$M$54,"e3",$F$841:$F869)-SUM(AC$842:AC868))</f>
        <v>0</v>
      </c>
      <c r="AD869">
        <f>IF(F869="","",DSUM('1.3_Emisiones de proceso'!$E$39:$M$54,"emissions",$F$841:$F869)-SUM(AD$842:AD868))</f>
        <v>0</v>
      </c>
    </row>
    <row r="870" spans="2:30" x14ac:dyDescent="0.25">
      <c r="B870">
        <v>29</v>
      </c>
      <c r="C870" t="str">
        <f>IF('0.1_Datos generales organiz.'!E72="","",'0.1_Datos generales organiz.'!E72)</f>
        <v/>
      </c>
      <c r="D870" t="str">
        <f>IF(C870="","",IF('0.1_Datos generales organiz.'!G72="no","",Dades!C870))</f>
        <v/>
      </c>
      <c r="E870" t="str">
        <f>IFERROR(INDEX($D$842:$D$1091,MATCH(0,INDEX(COUNTIF($E$841:E869,$D$842:$D$1091),),)),"")</f>
        <v/>
      </c>
      <c r="F870" t="str">
        <f t="shared" si="26"/>
        <v>=</v>
      </c>
      <c r="G870">
        <f>IF(F870="","",DSUM('1.1_Instalaciones fijas'!$E$14:$R$36,"e1",$F$841:$F870)+DSUM('1.1_Instalaciones fijas'!$E$43:$L$58,"e1",$F$841:$F870)-SUM(G$842:G869))</f>
        <v>0</v>
      </c>
      <c r="H870">
        <f>IF(F870="","",DSUM('1.1_Instalaciones fijas'!$E$14:$R$36,"e2",$F$841:$F870)+DSUM('1.1_Instalaciones fijas'!$E$43:$L$58,"e2",$F$841:$F870)-SUM(H$842:H869))</f>
        <v>0</v>
      </c>
      <c r="I870">
        <f>IF(F870="","",DSUM('1.1_Instalaciones fijas'!$E$14:$R$36,"e3",$F$841:$F870)+DSUM('1.1_Instalaciones fijas'!$E$43:$L$58,"e3",$F$841:$F870)-SUM(I$842:I869))</f>
        <v>0</v>
      </c>
      <c r="J870">
        <f>IF(F870="","",DSUM('1.1_Instalaciones fijas'!$E$14:$R$36,"emissions",$F$841:$F870)+DSUM('1.1_Instalaciones fijas'!$E$43:$L$58,"emissions",$F$841:$F870)-SUM(J$842:J869))</f>
        <v>0</v>
      </c>
      <c r="K870">
        <f>IF(F870="","",DSUM('1.2_Vehículos y maquinaria'!$E$22:$S$44,"e1",$F$841:$F870)+DSUM('1.2_Vehículos y maquinaria'!$E$50:$S$70,"emissions",$F$841:$F870)-SUM(K$842:K869))</f>
        <v>0</v>
      </c>
      <c r="L870">
        <f>IF(F870="","",DSUM('1.2_Vehículos y maquinaria'!$E$22:$S$44,"e2",$F$841:$F870)-SUM(L$842:L869))</f>
        <v>0</v>
      </c>
      <c r="M870">
        <f>IF(F870="","",DSUM('1.2_Vehículos y maquinaria'!$E$22:$S$44,"e3",$F$841:$F870)-SUM(M$842:M869))</f>
        <v>0</v>
      </c>
      <c r="N870">
        <f>IF(F870="","",DSUM('1.2_Vehículos y maquinaria'!$E$22:$S$44,"emissions",$F$841:$F870)+DSUM('1.2_Vehículos y maquinaria'!$E$50:$S$70,"emissions",$F$841:$F870)-SUM(N$842:N869))</f>
        <v>0</v>
      </c>
      <c r="O870">
        <f>IF(F870="","",DSUM('1.2_Vehículos y maquinaria'!$E$82:$S$92,"e1",$F$841:$F870)-SUM(O$842:O869))</f>
        <v>0</v>
      </c>
      <c r="P870">
        <f>IF(F870="","",DSUM('1.2_Vehículos y maquinaria'!$E$82:$S$92,"e2",$F$841:$F870)-SUM(P$842:P869))</f>
        <v>0</v>
      </c>
      <c r="Q870">
        <f>IF(F870="","",DSUM('1.2_Vehículos y maquinaria'!$E$82:$S$92,"e3",$F$841:$F870)-SUM(Q$842:Q869))</f>
        <v>0</v>
      </c>
      <c r="R870">
        <f>IF(F870="","",DSUM('1.2_Vehículos y maquinaria'!$E$82:$S$92,"emissions",$F$841:$F870)-SUM(R$842:R869))</f>
        <v>0</v>
      </c>
      <c r="S870">
        <f>IF(F870="","",DSUM('1.2_Vehículos y maquinaria'!$E$99:$S$109,"e1",$F$841:$F870)-SUM(S$842:S869))</f>
        <v>0</v>
      </c>
      <c r="T870">
        <f>IF(F870="","",DSUM('1.2_Vehículos y maquinaria'!$E$99:$S$109,"e2",$F$841:$F870)-SUM(T$842:T869))</f>
        <v>0</v>
      </c>
      <c r="U870">
        <f>IF(F870="","",DSUM('1.2_Vehículos y maquinaria'!$E$99:$S$109,"e3",$F$841:$F870)-SUM(U$842:U869))</f>
        <v>0</v>
      </c>
      <c r="V870">
        <f>IF(F870="","",DSUM('1.2_Vehículos y maquinaria'!$E$99:$S$109,"emissions",$F$841:$F870)-SUM(V$842:V869))</f>
        <v>0</v>
      </c>
      <c r="W870">
        <f>IF(F870="","",DSUM('1.3_Emisiones de proceso'!$E$17:$M$32,"e1",$F$841:$F870)-SUM(W$842:W869))</f>
        <v>0</v>
      </c>
      <c r="X870">
        <f>IF(F870="","",DSUM('1.3_Emisiones de proceso'!$E$17:$M$32,"e2",$F$841:$F870)-SUM(X$842:X869))</f>
        <v>0</v>
      </c>
      <c r="Y870">
        <f>IF(F870="","",DSUM('1.3_Emisiones de proceso'!$E$17:$M$32,"e3",$F$841:$F870)-SUM(Y$842:Y869))</f>
        <v>0</v>
      </c>
      <c r="Z870">
        <f>IF(F870="","",DSUM('1.3_Emisiones de proceso'!$E$17:$M$32,"emissions",$F$841:$F870)-SUM(Z$842:Z869))</f>
        <v>0</v>
      </c>
      <c r="AA870">
        <f>IF(F870="","",DSUM('1.3_Emisiones de proceso'!$E$39:$M$54,"e1",$F$841:$F870)-SUM(AA$842:AA869))</f>
        <v>0</v>
      </c>
      <c r="AB870">
        <f>IF(F870="","",DSUM('1.3_Emisiones de proceso'!$E$39:$M$54,"e2",$F$841:$F870)-SUM(AB$842:AB869))</f>
        <v>0</v>
      </c>
      <c r="AC870">
        <f>IF(F870="","",DSUM('1.3_Emisiones de proceso'!$E$39:$M$54,"e3",$F$841:$F870)-SUM(AC$842:AC869))</f>
        <v>0</v>
      </c>
      <c r="AD870">
        <f>IF(F870="","",DSUM('1.3_Emisiones de proceso'!$E$39:$M$54,"emissions",$F$841:$F870)-SUM(AD$842:AD869))</f>
        <v>0</v>
      </c>
    </row>
    <row r="871" spans="2:30" x14ac:dyDescent="0.25">
      <c r="B871">
        <v>30</v>
      </c>
      <c r="C871" t="str">
        <f>IF('0.1_Datos generales organiz.'!E73="","",'0.1_Datos generales organiz.'!E73)</f>
        <v/>
      </c>
      <c r="D871" t="str">
        <f>IF(C871="","",IF('0.1_Datos generales organiz.'!G73="no","",Dades!C871))</f>
        <v/>
      </c>
      <c r="E871" t="str">
        <f>IFERROR(INDEX($D$842:$D$1091,MATCH(0,INDEX(COUNTIF($E$841:E870,$D$842:$D$1091),),)),"")</f>
        <v/>
      </c>
      <c r="F871" t="str">
        <f t="shared" si="26"/>
        <v>=</v>
      </c>
      <c r="G871">
        <f>IF(F871="","",DSUM('1.1_Instalaciones fijas'!$E$14:$R$36,"e1",$F$841:$F871)+DSUM('1.1_Instalaciones fijas'!$E$43:$L$58,"e1",$F$841:$F871)-SUM(G$842:G870))</f>
        <v>0</v>
      </c>
      <c r="H871">
        <f>IF(F871="","",DSUM('1.1_Instalaciones fijas'!$E$14:$R$36,"e2",$F$841:$F871)+DSUM('1.1_Instalaciones fijas'!$E$43:$L$58,"e2",$F$841:$F871)-SUM(H$842:H870))</f>
        <v>0</v>
      </c>
      <c r="I871">
        <f>IF(F871="","",DSUM('1.1_Instalaciones fijas'!$E$14:$R$36,"e3",$F$841:$F871)+DSUM('1.1_Instalaciones fijas'!$E$43:$L$58,"e3",$F$841:$F871)-SUM(I$842:I870))</f>
        <v>0</v>
      </c>
      <c r="J871">
        <f>IF(F871="","",DSUM('1.1_Instalaciones fijas'!$E$14:$R$36,"emissions",$F$841:$F871)+DSUM('1.1_Instalaciones fijas'!$E$43:$L$58,"emissions",$F$841:$F871)-SUM(J$842:J870))</f>
        <v>0</v>
      </c>
      <c r="K871">
        <f>IF(F871="","",DSUM('1.2_Vehículos y maquinaria'!$E$22:$S$44,"e1",$F$841:$F871)+DSUM('1.2_Vehículos y maquinaria'!$E$50:$S$70,"emissions",$F$841:$F871)-SUM(K$842:K870))</f>
        <v>0</v>
      </c>
      <c r="L871">
        <f>IF(F871="","",DSUM('1.2_Vehículos y maquinaria'!$E$22:$S$44,"e2",$F$841:$F871)-SUM(L$842:L870))</f>
        <v>0</v>
      </c>
      <c r="M871">
        <f>IF(F871="","",DSUM('1.2_Vehículos y maquinaria'!$E$22:$S$44,"e3",$F$841:$F871)-SUM(M$842:M870))</f>
        <v>0</v>
      </c>
      <c r="N871">
        <f>IF(F871="","",DSUM('1.2_Vehículos y maquinaria'!$E$22:$S$44,"emissions",$F$841:$F871)+DSUM('1.2_Vehículos y maquinaria'!$E$50:$S$70,"emissions",$F$841:$F871)-SUM(N$842:N870))</f>
        <v>0</v>
      </c>
      <c r="O871">
        <f>IF(F871="","",DSUM('1.2_Vehículos y maquinaria'!$E$82:$S$92,"e1",$F$841:$F871)-SUM(O$842:O870))</f>
        <v>0</v>
      </c>
      <c r="P871">
        <f>IF(F871="","",DSUM('1.2_Vehículos y maquinaria'!$E$82:$S$92,"e2",$F$841:$F871)-SUM(P$842:P870))</f>
        <v>0</v>
      </c>
      <c r="Q871">
        <f>IF(F871="","",DSUM('1.2_Vehículos y maquinaria'!$E$82:$S$92,"e3",$F$841:$F871)-SUM(Q$842:Q870))</f>
        <v>0</v>
      </c>
      <c r="R871">
        <f>IF(F871="","",DSUM('1.2_Vehículos y maquinaria'!$E$82:$S$92,"emissions",$F$841:$F871)-SUM(R$842:R870))</f>
        <v>0</v>
      </c>
      <c r="S871">
        <f>IF(F871="","",DSUM('1.2_Vehículos y maquinaria'!$E$99:$S$109,"e1",$F$841:$F871)-SUM(S$842:S870))</f>
        <v>0</v>
      </c>
      <c r="T871">
        <f>IF(F871="","",DSUM('1.2_Vehículos y maquinaria'!$E$99:$S$109,"e2",$F$841:$F871)-SUM(T$842:T870))</f>
        <v>0</v>
      </c>
      <c r="U871">
        <f>IF(F871="","",DSUM('1.2_Vehículos y maquinaria'!$E$99:$S$109,"e3",$F$841:$F871)-SUM(U$842:U870))</f>
        <v>0</v>
      </c>
      <c r="V871">
        <f>IF(F871="","",DSUM('1.2_Vehículos y maquinaria'!$E$99:$S$109,"emissions",$F$841:$F871)-SUM(V$842:V870))</f>
        <v>0</v>
      </c>
      <c r="W871">
        <f>IF(F871="","",DSUM('1.3_Emisiones de proceso'!$E$17:$M$32,"e1",$F$841:$F871)-SUM(W$842:W870))</f>
        <v>0</v>
      </c>
      <c r="X871">
        <f>IF(F871="","",DSUM('1.3_Emisiones de proceso'!$E$17:$M$32,"e2",$F$841:$F871)-SUM(X$842:X870))</f>
        <v>0</v>
      </c>
      <c r="Y871">
        <f>IF(F871="","",DSUM('1.3_Emisiones de proceso'!$E$17:$M$32,"e3",$F$841:$F871)-SUM(Y$842:Y870))</f>
        <v>0</v>
      </c>
      <c r="Z871">
        <f>IF(F871="","",DSUM('1.3_Emisiones de proceso'!$E$17:$M$32,"emissions",$F$841:$F871)-SUM(Z$842:Z870))</f>
        <v>0</v>
      </c>
      <c r="AA871">
        <f>IF(F871="","",DSUM('1.3_Emisiones de proceso'!$E$39:$M$54,"e1",$F$841:$F871)-SUM(AA$842:AA870))</f>
        <v>0</v>
      </c>
      <c r="AB871">
        <f>IF(F871="","",DSUM('1.3_Emisiones de proceso'!$E$39:$M$54,"e2",$F$841:$F871)-SUM(AB$842:AB870))</f>
        <v>0</v>
      </c>
      <c r="AC871">
        <f>IF(F871="","",DSUM('1.3_Emisiones de proceso'!$E$39:$M$54,"e3",$F$841:$F871)-SUM(AC$842:AC870))</f>
        <v>0</v>
      </c>
      <c r="AD871">
        <f>IF(F871="","",DSUM('1.3_Emisiones de proceso'!$E$39:$M$54,"emissions",$F$841:$F871)-SUM(AD$842:AD870))</f>
        <v>0</v>
      </c>
    </row>
    <row r="872" spans="2:30" x14ac:dyDescent="0.25">
      <c r="B872">
        <v>31</v>
      </c>
      <c r="C872" t="str">
        <f>IF('0.1_Datos generales organiz.'!E74="","",'0.1_Datos generales organiz.'!E74)</f>
        <v/>
      </c>
      <c r="D872" t="str">
        <f>IF(C872="","",IF('0.1_Datos generales organiz.'!G74="no","",Dades!C872))</f>
        <v/>
      </c>
      <c r="E872" t="str">
        <f>IFERROR(INDEX($D$842:$D$1091,MATCH(0,INDEX(COUNTIF($E$841:E871,$D$842:$D$1091),),)),"")</f>
        <v/>
      </c>
      <c r="F872" t="str">
        <f t="shared" si="26"/>
        <v>=</v>
      </c>
      <c r="G872">
        <f>IF(F872="","",DSUM('1.1_Instalaciones fijas'!$E$14:$R$36,"e1",$F$841:$F872)+DSUM('1.1_Instalaciones fijas'!$E$43:$L$58,"e1",$F$841:$F872)-SUM(G$842:G871))</f>
        <v>0</v>
      </c>
      <c r="H872">
        <f>IF(F872="","",DSUM('1.1_Instalaciones fijas'!$E$14:$R$36,"e2",$F$841:$F872)+DSUM('1.1_Instalaciones fijas'!$E$43:$L$58,"e2",$F$841:$F872)-SUM(H$842:H871))</f>
        <v>0</v>
      </c>
      <c r="I872">
        <f>IF(F872="","",DSUM('1.1_Instalaciones fijas'!$E$14:$R$36,"e3",$F$841:$F872)+DSUM('1.1_Instalaciones fijas'!$E$43:$L$58,"e3",$F$841:$F872)-SUM(I$842:I871))</f>
        <v>0</v>
      </c>
      <c r="J872">
        <f>IF(F872="","",DSUM('1.1_Instalaciones fijas'!$E$14:$R$36,"emissions",$F$841:$F872)+DSUM('1.1_Instalaciones fijas'!$E$43:$L$58,"emissions",$F$841:$F872)-SUM(J$842:J871))</f>
        <v>0</v>
      </c>
      <c r="K872">
        <f>IF(F872="","",DSUM('1.2_Vehículos y maquinaria'!$E$22:$S$44,"e1",$F$841:$F872)+DSUM('1.2_Vehículos y maquinaria'!$E$50:$S$70,"emissions",$F$841:$F872)-SUM(K$842:K871))</f>
        <v>0</v>
      </c>
      <c r="L872">
        <f>IF(F872="","",DSUM('1.2_Vehículos y maquinaria'!$E$22:$S$44,"e2",$F$841:$F872)-SUM(L$842:L871))</f>
        <v>0</v>
      </c>
      <c r="M872">
        <f>IF(F872="","",DSUM('1.2_Vehículos y maquinaria'!$E$22:$S$44,"e3",$F$841:$F872)-SUM(M$842:M871))</f>
        <v>0</v>
      </c>
      <c r="N872">
        <f>IF(F872="","",DSUM('1.2_Vehículos y maquinaria'!$E$22:$S$44,"emissions",$F$841:$F872)+DSUM('1.2_Vehículos y maquinaria'!$E$50:$S$70,"emissions",$F$841:$F872)-SUM(N$842:N871))</f>
        <v>0</v>
      </c>
      <c r="O872">
        <f>IF(F872="","",DSUM('1.2_Vehículos y maquinaria'!$E$82:$S$92,"e1",$F$841:$F872)-SUM(O$842:O871))</f>
        <v>0</v>
      </c>
      <c r="P872">
        <f>IF(F872="","",DSUM('1.2_Vehículos y maquinaria'!$E$82:$S$92,"e2",$F$841:$F872)-SUM(P$842:P871))</f>
        <v>0</v>
      </c>
      <c r="Q872">
        <f>IF(F872="","",DSUM('1.2_Vehículos y maquinaria'!$E$82:$S$92,"e3",$F$841:$F872)-SUM(Q$842:Q871))</f>
        <v>0</v>
      </c>
      <c r="R872">
        <f>IF(F872="","",DSUM('1.2_Vehículos y maquinaria'!$E$82:$S$92,"emissions",$F$841:$F872)-SUM(R$842:R871))</f>
        <v>0</v>
      </c>
      <c r="S872">
        <f>IF(F872="","",DSUM('1.2_Vehículos y maquinaria'!$E$99:$S$109,"e1",$F$841:$F872)-SUM(S$842:S871))</f>
        <v>0</v>
      </c>
      <c r="T872">
        <f>IF(F872="","",DSUM('1.2_Vehículos y maquinaria'!$E$99:$S$109,"e2",$F$841:$F872)-SUM(T$842:T871))</f>
        <v>0</v>
      </c>
      <c r="U872">
        <f>IF(F872="","",DSUM('1.2_Vehículos y maquinaria'!$E$99:$S$109,"e3",$F$841:$F872)-SUM(U$842:U871))</f>
        <v>0</v>
      </c>
      <c r="V872">
        <f>IF(F872="","",DSUM('1.2_Vehículos y maquinaria'!$E$99:$S$109,"emissions",$F$841:$F872)-SUM(V$842:V871))</f>
        <v>0</v>
      </c>
      <c r="W872">
        <f>IF(F872="","",DSUM('1.3_Emisiones de proceso'!$E$17:$M$32,"e1",$F$841:$F872)-SUM(W$842:W871))</f>
        <v>0</v>
      </c>
      <c r="X872">
        <f>IF(F872="","",DSUM('1.3_Emisiones de proceso'!$E$17:$M$32,"e2",$F$841:$F872)-SUM(X$842:X871))</f>
        <v>0</v>
      </c>
      <c r="Y872">
        <f>IF(F872="","",DSUM('1.3_Emisiones de proceso'!$E$17:$M$32,"e3",$F$841:$F872)-SUM(Y$842:Y871))</f>
        <v>0</v>
      </c>
      <c r="Z872">
        <f>IF(F872="","",DSUM('1.3_Emisiones de proceso'!$E$17:$M$32,"emissions",$F$841:$F872)-SUM(Z$842:Z871))</f>
        <v>0</v>
      </c>
      <c r="AA872">
        <f>IF(F872="","",DSUM('1.3_Emisiones de proceso'!$E$39:$M$54,"e1",$F$841:$F872)-SUM(AA$842:AA871))</f>
        <v>0</v>
      </c>
      <c r="AB872">
        <f>IF(F872="","",DSUM('1.3_Emisiones de proceso'!$E$39:$M$54,"e2",$F$841:$F872)-SUM(AB$842:AB871))</f>
        <v>0</v>
      </c>
      <c r="AC872">
        <f>IF(F872="","",DSUM('1.3_Emisiones de proceso'!$E$39:$M$54,"e3",$F$841:$F872)-SUM(AC$842:AC871))</f>
        <v>0</v>
      </c>
      <c r="AD872">
        <f>IF(F872="","",DSUM('1.3_Emisiones de proceso'!$E$39:$M$54,"emissions",$F$841:$F872)-SUM(AD$842:AD871))</f>
        <v>0</v>
      </c>
    </row>
    <row r="873" spans="2:30" x14ac:dyDescent="0.25">
      <c r="B873">
        <v>32</v>
      </c>
      <c r="C873" t="str">
        <f>IF('0.1_Datos generales organiz.'!E75="","",'0.1_Datos generales organiz.'!E75)</f>
        <v/>
      </c>
      <c r="D873" t="str">
        <f>IF(C873="","",IF('0.1_Datos generales organiz.'!G75="no","",Dades!C873))</f>
        <v/>
      </c>
      <c r="E873" t="str">
        <f>IFERROR(INDEX($D$842:$D$1091,MATCH(0,INDEX(COUNTIF($E$841:E872,$D$842:$D$1091),),)),"")</f>
        <v/>
      </c>
      <c r="F873" t="str">
        <f t="shared" si="26"/>
        <v>=</v>
      </c>
      <c r="G873">
        <f>IF(F873="","",DSUM('1.1_Instalaciones fijas'!$E$14:$R$36,"e1",$F$841:$F873)+DSUM('1.1_Instalaciones fijas'!$E$43:$L$58,"e1",$F$841:$F873)-SUM(G$842:G872))</f>
        <v>0</v>
      </c>
      <c r="H873">
        <f>IF(F873="","",DSUM('1.1_Instalaciones fijas'!$E$14:$R$36,"e2",$F$841:$F873)+DSUM('1.1_Instalaciones fijas'!$E$43:$L$58,"e2",$F$841:$F873)-SUM(H$842:H872))</f>
        <v>0</v>
      </c>
      <c r="I873">
        <f>IF(F873="","",DSUM('1.1_Instalaciones fijas'!$E$14:$R$36,"e3",$F$841:$F873)+DSUM('1.1_Instalaciones fijas'!$E$43:$L$58,"e3",$F$841:$F873)-SUM(I$842:I872))</f>
        <v>0</v>
      </c>
      <c r="J873">
        <f>IF(F873="","",DSUM('1.1_Instalaciones fijas'!$E$14:$R$36,"emissions",$F$841:$F873)+DSUM('1.1_Instalaciones fijas'!$E$43:$L$58,"emissions",$F$841:$F873)-SUM(J$842:J872))</f>
        <v>0</v>
      </c>
      <c r="K873">
        <f>IF(F873="","",DSUM('1.2_Vehículos y maquinaria'!$E$22:$S$44,"e1",$F$841:$F873)+DSUM('1.2_Vehículos y maquinaria'!$E$50:$S$70,"emissions",$F$841:$F873)-SUM(K$842:K872))</f>
        <v>0</v>
      </c>
      <c r="L873">
        <f>IF(F873="","",DSUM('1.2_Vehículos y maquinaria'!$E$22:$S$44,"e2",$F$841:$F873)-SUM(L$842:L872))</f>
        <v>0</v>
      </c>
      <c r="M873">
        <f>IF(F873="","",DSUM('1.2_Vehículos y maquinaria'!$E$22:$S$44,"e3",$F$841:$F873)-SUM(M$842:M872))</f>
        <v>0</v>
      </c>
      <c r="N873">
        <f>IF(F873="","",DSUM('1.2_Vehículos y maquinaria'!$E$22:$S$44,"emissions",$F$841:$F873)+DSUM('1.2_Vehículos y maquinaria'!$E$50:$S$70,"emissions",$F$841:$F873)-SUM(N$842:N872))</f>
        <v>0</v>
      </c>
      <c r="O873">
        <f>IF(F873="","",DSUM('1.2_Vehículos y maquinaria'!$E$82:$S$92,"e1",$F$841:$F873)-SUM(O$842:O872))</f>
        <v>0</v>
      </c>
      <c r="P873">
        <f>IF(F873="","",DSUM('1.2_Vehículos y maquinaria'!$E$82:$S$92,"e2",$F$841:$F873)-SUM(P$842:P872))</f>
        <v>0</v>
      </c>
      <c r="Q873">
        <f>IF(F873="","",DSUM('1.2_Vehículos y maquinaria'!$E$82:$S$92,"e3",$F$841:$F873)-SUM(Q$842:Q872))</f>
        <v>0</v>
      </c>
      <c r="R873">
        <f>IF(F873="","",DSUM('1.2_Vehículos y maquinaria'!$E$82:$S$92,"emissions",$F$841:$F873)-SUM(R$842:R872))</f>
        <v>0</v>
      </c>
      <c r="S873">
        <f>IF(F873="","",DSUM('1.2_Vehículos y maquinaria'!$E$99:$S$109,"e1",$F$841:$F873)-SUM(S$842:S872))</f>
        <v>0</v>
      </c>
      <c r="T873">
        <f>IF(F873="","",DSUM('1.2_Vehículos y maquinaria'!$E$99:$S$109,"e2",$F$841:$F873)-SUM(T$842:T872))</f>
        <v>0</v>
      </c>
      <c r="U873">
        <f>IF(F873="","",DSUM('1.2_Vehículos y maquinaria'!$E$99:$S$109,"e3",$F$841:$F873)-SUM(U$842:U872))</f>
        <v>0</v>
      </c>
      <c r="V873">
        <f>IF(F873="","",DSUM('1.2_Vehículos y maquinaria'!$E$99:$S$109,"emissions",$F$841:$F873)-SUM(V$842:V872))</f>
        <v>0</v>
      </c>
      <c r="W873">
        <f>IF(F873="","",DSUM('1.3_Emisiones de proceso'!$E$17:$M$32,"e1",$F$841:$F873)-SUM(W$842:W872))</f>
        <v>0</v>
      </c>
      <c r="X873">
        <f>IF(F873="","",DSUM('1.3_Emisiones de proceso'!$E$17:$M$32,"e2",$F$841:$F873)-SUM(X$842:X872))</f>
        <v>0</v>
      </c>
      <c r="Y873">
        <f>IF(F873="","",DSUM('1.3_Emisiones de proceso'!$E$17:$M$32,"e3",$F$841:$F873)-SUM(Y$842:Y872))</f>
        <v>0</v>
      </c>
      <c r="Z873">
        <f>IF(F873="","",DSUM('1.3_Emisiones de proceso'!$E$17:$M$32,"emissions",$F$841:$F873)-SUM(Z$842:Z872))</f>
        <v>0</v>
      </c>
      <c r="AA873">
        <f>IF(F873="","",DSUM('1.3_Emisiones de proceso'!$E$39:$M$54,"e1",$F$841:$F873)-SUM(AA$842:AA872))</f>
        <v>0</v>
      </c>
      <c r="AB873">
        <f>IF(F873="","",DSUM('1.3_Emisiones de proceso'!$E$39:$M$54,"e2",$F$841:$F873)-SUM(AB$842:AB872))</f>
        <v>0</v>
      </c>
      <c r="AC873">
        <f>IF(F873="","",DSUM('1.3_Emisiones de proceso'!$E$39:$M$54,"e3",$F$841:$F873)-SUM(AC$842:AC872))</f>
        <v>0</v>
      </c>
      <c r="AD873">
        <f>IF(F873="","",DSUM('1.3_Emisiones de proceso'!$E$39:$M$54,"emissions",$F$841:$F873)-SUM(AD$842:AD872))</f>
        <v>0</v>
      </c>
    </row>
    <row r="874" spans="2:30" x14ac:dyDescent="0.25">
      <c r="B874">
        <v>33</v>
      </c>
      <c r="C874" t="str">
        <f>IF('0.1_Datos generales organiz.'!E76="","",'0.1_Datos generales organiz.'!E76)</f>
        <v/>
      </c>
      <c r="D874" t="str">
        <f>IF(C874="","",IF('0.1_Datos generales organiz.'!G76="no","",Dades!C874))</f>
        <v/>
      </c>
      <c r="E874" t="str">
        <f>IFERROR(INDEX($D$842:$D$1091,MATCH(0,INDEX(COUNTIF($E$841:E873,$D$842:$D$1091),),)),"")</f>
        <v/>
      </c>
      <c r="F874" t="str">
        <f t="shared" si="26"/>
        <v>=</v>
      </c>
      <c r="G874">
        <f>IF(F874="","",DSUM('1.1_Instalaciones fijas'!$E$14:$R$36,"e1",$F$841:$F874)+DSUM('1.1_Instalaciones fijas'!$E$43:$L$58,"e1",$F$841:$F874)-SUM(G$842:G873))</f>
        <v>0</v>
      </c>
      <c r="H874">
        <f>IF(F874="","",DSUM('1.1_Instalaciones fijas'!$E$14:$R$36,"e2",$F$841:$F874)+DSUM('1.1_Instalaciones fijas'!$E$43:$L$58,"e2",$F$841:$F874)-SUM(H$842:H873))</f>
        <v>0</v>
      </c>
      <c r="I874">
        <f>IF(F874="","",DSUM('1.1_Instalaciones fijas'!$E$14:$R$36,"e3",$F$841:$F874)+DSUM('1.1_Instalaciones fijas'!$E$43:$L$58,"e3",$F$841:$F874)-SUM(I$842:I873))</f>
        <v>0</v>
      </c>
      <c r="J874">
        <f>IF(F874="","",DSUM('1.1_Instalaciones fijas'!$E$14:$R$36,"emissions",$F$841:$F874)+DSUM('1.1_Instalaciones fijas'!$E$43:$L$58,"emissions",$F$841:$F874)-SUM(J$842:J873))</f>
        <v>0</v>
      </c>
      <c r="K874">
        <f>IF(F874="","",DSUM('1.2_Vehículos y maquinaria'!$E$22:$S$44,"e1",$F$841:$F874)+DSUM('1.2_Vehículos y maquinaria'!$E$50:$S$70,"emissions",$F$841:$F874)-SUM(K$842:K873))</f>
        <v>0</v>
      </c>
      <c r="L874">
        <f>IF(F874="","",DSUM('1.2_Vehículos y maquinaria'!$E$22:$S$44,"e2",$F$841:$F874)-SUM(L$842:L873))</f>
        <v>0</v>
      </c>
      <c r="M874">
        <f>IF(F874="","",DSUM('1.2_Vehículos y maquinaria'!$E$22:$S$44,"e3",$F$841:$F874)-SUM(M$842:M873))</f>
        <v>0</v>
      </c>
      <c r="N874">
        <f>IF(F874="","",DSUM('1.2_Vehículos y maquinaria'!$E$22:$S$44,"emissions",$F$841:$F874)+DSUM('1.2_Vehículos y maquinaria'!$E$50:$S$70,"emissions",$F$841:$F874)-SUM(N$842:N873))</f>
        <v>0</v>
      </c>
      <c r="O874">
        <f>IF(F874="","",DSUM('1.2_Vehículos y maquinaria'!$E$82:$S$92,"e1",$F$841:$F874)-SUM(O$842:O873))</f>
        <v>0</v>
      </c>
      <c r="P874">
        <f>IF(F874="","",DSUM('1.2_Vehículos y maquinaria'!$E$82:$S$92,"e2",$F$841:$F874)-SUM(P$842:P873))</f>
        <v>0</v>
      </c>
      <c r="Q874">
        <f>IF(F874="","",DSUM('1.2_Vehículos y maquinaria'!$E$82:$S$92,"e3",$F$841:$F874)-SUM(Q$842:Q873))</f>
        <v>0</v>
      </c>
      <c r="R874">
        <f>IF(F874="","",DSUM('1.2_Vehículos y maquinaria'!$E$82:$S$92,"emissions",$F$841:$F874)-SUM(R$842:R873))</f>
        <v>0</v>
      </c>
      <c r="S874">
        <f>IF(F874="","",DSUM('1.2_Vehículos y maquinaria'!$E$99:$S$109,"e1",$F$841:$F874)-SUM(S$842:S873))</f>
        <v>0</v>
      </c>
      <c r="T874">
        <f>IF(F874="","",DSUM('1.2_Vehículos y maquinaria'!$E$99:$S$109,"e2",$F$841:$F874)-SUM(T$842:T873))</f>
        <v>0</v>
      </c>
      <c r="U874">
        <f>IF(F874="","",DSUM('1.2_Vehículos y maquinaria'!$E$99:$S$109,"e3",$F$841:$F874)-SUM(U$842:U873))</f>
        <v>0</v>
      </c>
      <c r="V874">
        <f>IF(F874="","",DSUM('1.2_Vehículos y maquinaria'!$E$99:$S$109,"emissions",$F$841:$F874)-SUM(V$842:V873))</f>
        <v>0</v>
      </c>
      <c r="W874">
        <f>IF(F874="","",DSUM('1.3_Emisiones de proceso'!$E$17:$M$32,"e1",$F$841:$F874)-SUM(W$842:W873))</f>
        <v>0</v>
      </c>
      <c r="X874">
        <f>IF(F874="","",DSUM('1.3_Emisiones de proceso'!$E$17:$M$32,"e2",$F$841:$F874)-SUM(X$842:X873))</f>
        <v>0</v>
      </c>
      <c r="Y874">
        <f>IF(F874="","",DSUM('1.3_Emisiones de proceso'!$E$17:$M$32,"e3",$F$841:$F874)-SUM(Y$842:Y873))</f>
        <v>0</v>
      </c>
      <c r="Z874">
        <f>IF(F874="","",DSUM('1.3_Emisiones de proceso'!$E$17:$M$32,"emissions",$F$841:$F874)-SUM(Z$842:Z873))</f>
        <v>0</v>
      </c>
      <c r="AA874">
        <f>IF(F874="","",DSUM('1.3_Emisiones de proceso'!$E$39:$M$54,"e1",$F$841:$F874)-SUM(AA$842:AA873))</f>
        <v>0</v>
      </c>
      <c r="AB874">
        <f>IF(F874="","",DSUM('1.3_Emisiones de proceso'!$E$39:$M$54,"e2",$F$841:$F874)-SUM(AB$842:AB873))</f>
        <v>0</v>
      </c>
      <c r="AC874">
        <f>IF(F874="","",DSUM('1.3_Emisiones de proceso'!$E$39:$M$54,"e3",$F$841:$F874)-SUM(AC$842:AC873))</f>
        <v>0</v>
      </c>
      <c r="AD874">
        <f>IF(F874="","",DSUM('1.3_Emisiones de proceso'!$E$39:$M$54,"emissions",$F$841:$F874)-SUM(AD$842:AD873))</f>
        <v>0</v>
      </c>
    </row>
    <row r="875" spans="2:30" x14ac:dyDescent="0.25">
      <c r="B875">
        <v>34</v>
      </c>
      <c r="C875" t="str">
        <f>IF('0.1_Datos generales organiz.'!E77="","",'0.1_Datos generales organiz.'!E77)</f>
        <v/>
      </c>
      <c r="D875" t="str">
        <f>IF(C875="","",IF('0.1_Datos generales organiz.'!G77="no","",Dades!C875))</f>
        <v/>
      </c>
      <c r="E875" t="str">
        <f>IFERROR(INDEX($D$842:$D$1091,MATCH(0,INDEX(COUNTIF($E$841:E874,$D$842:$D$1091),),)),"")</f>
        <v/>
      </c>
      <c r="F875" t="str">
        <f t="shared" si="26"/>
        <v>=</v>
      </c>
      <c r="G875">
        <f>IF(F875="","",DSUM('1.1_Instalaciones fijas'!$E$14:$R$36,"e1",$F$841:$F875)+DSUM('1.1_Instalaciones fijas'!$E$43:$L$58,"e1",$F$841:$F875)-SUM(G$842:G874))</f>
        <v>0</v>
      </c>
      <c r="H875">
        <f>IF(F875="","",DSUM('1.1_Instalaciones fijas'!$E$14:$R$36,"e2",$F$841:$F875)+DSUM('1.1_Instalaciones fijas'!$E$43:$L$58,"e2",$F$841:$F875)-SUM(H$842:H874))</f>
        <v>0</v>
      </c>
      <c r="I875">
        <f>IF(F875="","",DSUM('1.1_Instalaciones fijas'!$E$14:$R$36,"e3",$F$841:$F875)+DSUM('1.1_Instalaciones fijas'!$E$43:$L$58,"e3",$F$841:$F875)-SUM(I$842:I874))</f>
        <v>0</v>
      </c>
      <c r="J875">
        <f>IF(F875="","",DSUM('1.1_Instalaciones fijas'!$E$14:$R$36,"emissions",$F$841:$F875)+DSUM('1.1_Instalaciones fijas'!$E$43:$L$58,"emissions",$F$841:$F875)-SUM(J$842:J874))</f>
        <v>0</v>
      </c>
      <c r="K875">
        <f>IF(F875="","",DSUM('1.2_Vehículos y maquinaria'!$E$22:$S$44,"e1",$F$841:$F875)+DSUM('1.2_Vehículos y maquinaria'!$E$50:$S$70,"emissions",$F$841:$F875)-SUM(K$842:K874))</f>
        <v>0</v>
      </c>
      <c r="L875">
        <f>IF(F875="","",DSUM('1.2_Vehículos y maquinaria'!$E$22:$S$44,"e2",$F$841:$F875)-SUM(L$842:L874))</f>
        <v>0</v>
      </c>
      <c r="M875">
        <f>IF(F875="","",DSUM('1.2_Vehículos y maquinaria'!$E$22:$S$44,"e3",$F$841:$F875)-SUM(M$842:M874))</f>
        <v>0</v>
      </c>
      <c r="N875">
        <f>IF(F875="","",DSUM('1.2_Vehículos y maquinaria'!$E$22:$S$44,"emissions",$F$841:$F875)+DSUM('1.2_Vehículos y maquinaria'!$E$50:$S$70,"emissions",$F$841:$F875)-SUM(N$842:N874))</f>
        <v>0</v>
      </c>
      <c r="O875">
        <f>IF(F875="","",DSUM('1.2_Vehículos y maquinaria'!$E$82:$S$92,"e1",$F$841:$F875)-SUM(O$842:O874))</f>
        <v>0</v>
      </c>
      <c r="P875">
        <f>IF(F875="","",DSUM('1.2_Vehículos y maquinaria'!$E$82:$S$92,"e2",$F$841:$F875)-SUM(P$842:P874))</f>
        <v>0</v>
      </c>
      <c r="Q875">
        <f>IF(F875="","",DSUM('1.2_Vehículos y maquinaria'!$E$82:$S$92,"e3",$F$841:$F875)-SUM(Q$842:Q874))</f>
        <v>0</v>
      </c>
      <c r="R875">
        <f>IF(F875="","",DSUM('1.2_Vehículos y maquinaria'!$E$82:$S$92,"emissions",$F$841:$F875)-SUM(R$842:R874))</f>
        <v>0</v>
      </c>
      <c r="S875">
        <f>IF(F875="","",DSUM('1.2_Vehículos y maquinaria'!$E$99:$S$109,"e1",$F$841:$F875)-SUM(S$842:S874))</f>
        <v>0</v>
      </c>
      <c r="T875">
        <f>IF(F875="","",DSUM('1.2_Vehículos y maquinaria'!$E$99:$S$109,"e2",$F$841:$F875)-SUM(T$842:T874))</f>
        <v>0</v>
      </c>
      <c r="U875">
        <f>IF(F875="","",DSUM('1.2_Vehículos y maquinaria'!$E$99:$S$109,"e3",$F$841:$F875)-SUM(U$842:U874))</f>
        <v>0</v>
      </c>
      <c r="V875">
        <f>IF(F875="","",DSUM('1.2_Vehículos y maquinaria'!$E$99:$S$109,"emissions",$F$841:$F875)-SUM(V$842:V874))</f>
        <v>0</v>
      </c>
      <c r="W875">
        <f>IF(F875="","",DSUM('1.3_Emisiones de proceso'!$E$17:$M$32,"e1",$F$841:$F875)-SUM(W$842:W874))</f>
        <v>0</v>
      </c>
      <c r="X875">
        <f>IF(F875="","",DSUM('1.3_Emisiones de proceso'!$E$17:$M$32,"e2",$F$841:$F875)-SUM(X$842:X874))</f>
        <v>0</v>
      </c>
      <c r="Y875">
        <f>IF(F875="","",DSUM('1.3_Emisiones de proceso'!$E$17:$M$32,"e3",$F$841:$F875)-SUM(Y$842:Y874))</f>
        <v>0</v>
      </c>
      <c r="Z875">
        <f>IF(F875="","",DSUM('1.3_Emisiones de proceso'!$E$17:$M$32,"emissions",$F$841:$F875)-SUM(Z$842:Z874))</f>
        <v>0</v>
      </c>
      <c r="AA875">
        <f>IF(F875="","",DSUM('1.3_Emisiones de proceso'!$E$39:$M$54,"e1",$F$841:$F875)-SUM(AA$842:AA874))</f>
        <v>0</v>
      </c>
      <c r="AB875">
        <f>IF(F875="","",DSUM('1.3_Emisiones de proceso'!$E$39:$M$54,"e2",$F$841:$F875)-SUM(AB$842:AB874))</f>
        <v>0</v>
      </c>
      <c r="AC875">
        <f>IF(F875="","",DSUM('1.3_Emisiones de proceso'!$E$39:$M$54,"e3",$F$841:$F875)-SUM(AC$842:AC874))</f>
        <v>0</v>
      </c>
      <c r="AD875">
        <f>IF(F875="","",DSUM('1.3_Emisiones de proceso'!$E$39:$M$54,"emissions",$F$841:$F875)-SUM(AD$842:AD874))</f>
        <v>0</v>
      </c>
    </row>
    <row r="876" spans="2:30" x14ac:dyDescent="0.25">
      <c r="B876">
        <v>35</v>
      </c>
      <c r="C876" t="str">
        <f>IF('0.1_Datos generales organiz.'!E78="","",'0.1_Datos generales organiz.'!E78)</f>
        <v/>
      </c>
      <c r="D876" t="str">
        <f>IF(C876="","",IF('0.1_Datos generales organiz.'!G78="no","",Dades!C876))</f>
        <v/>
      </c>
      <c r="E876" t="str">
        <f>IFERROR(INDEX($D$842:$D$1091,MATCH(0,INDEX(COUNTIF($E$841:E875,$D$842:$D$1091),),)),"")</f>
        <v/>
      </c>
      <c r="F876" t="str">
        <f t="shared" si="26"/>
        <v>=</v>
      </c>
      <c r="G876">
        <f>IF(F876="","",DSUM('1.1_Instalaciones fijas'!$E$14:$R$36,"e1",$F$841:$F876)+DSUM('1.1_Instalaciones fijas'!$E$43:$L$58,"e1",$F$841:$F876)-SUM(G$842:G875))</f>
        <v>0</v>
      </c>
      <c r="H876">
        <f>IF(F876="","",DSUM('1.1_Instalaciones fijas'!$E$14:$R$36,"e2",$F$841:$F876)+DSUM('1.1_Instalaciones fijas'!$E$43:$L$58,"e2",$F$841:$F876)-SUM(H$842:H875))</f>
        <v>0</v>
      </c>
      <c r="I876">
        <f>IF(F876="","",DSUM('1.1_Instalaciones fijas'!$E$14:$R$36,"e3",$F$841:$F876)+DSUM('1.1_Instalaciones fijas'!$E$43:$L$58,"e3",$F$841:$F876)-SUM(I$842:I875))</f>
        <v>0</v>
      </c>
      <c r="J876">
        <f>IF(F876="","",DSUM('1.1_Instalaciones fijas'!$E$14:$R$36,"emissions",$F$841:$F876)+DSUM('1.1_Instalaciones fijas'!$E$43:$L$58,"emissions",$F$841:$F876)-SUM(J$842:J875))</f>
        <v>0</v>
      </c>
      <c r="K876">
        <f>IF(F876="","",DSUM('1.2_Vehículos y maquinaria'!$E$22:$S$44,"e1",$F$841:$F876)+DSUM('1.2_Vehículos y maquinaria'!$E$50:$S$70,"emissions",$F$841:$F876)-SUM(K$842:K875))</f>
        <v>0</v>
      </c>
      <c r="L876">
        <f>IF(F876="","",DSUM('1.2_Vehículos y maquinaria'!$E$22:$S$44,"e2",$F$841:$F876)-SUM(L$842:L875))</f>
        <v>0</v>
      </c>
      <c r="M876">
        <f>IF(F876="","",DSUM('1.2_Vehículos y maquinaria'!$E$22:$S$44,"e3",$F$841:$F876)-SUM(M$842:M875))</f>
        <v>0</v>
      </c>
      <c r="N876">
        <f>IF(F876="","",DSUM('1.2_Vehículos y maquinaria'!$E$22:$S$44,"emissions",$F$841:$F876)+DSUM('1.2_Vehículos y maquinaria'!$E$50:$S$70,"emissions",$F$841:$F876)-SUM(N$842:N875))</f>
        <v>0</v>
      </c>
      <c r="O876">
        <f>IF(F876="","",DSUM('1.2_Vehículos y maquinaria'!$E$82:$S$92,"e1",$F$841:$F876)-SUM(O$842:O875))</f>
        <v>0</v>
      </c>
      <c r="P876">
        <f>IF(F876="","",DSUM('1.2_Vehículos y maquinaria'!$E$82:$S$92,"e2",$F$841:$F876)-SUM(P$842:P875))</f>
        <v>0</v>
      </c>
      <c r="Q876">
        <f>IF(F876="","",DSUM('1.2_Vehículos y maquinaria'!$E$82:$S$92,"e3",$F$841:$F876)-SUM(Q$842:Q875))</f>
        <v>0</v>
      </c>
      <c r="R876">
        <f>IF(F876="","",DSUM('1.2_Vehículos y maquinaria'!$E$82:$S$92,"emissions",$F$841:$F876)-SUM(R$842:R875))</f>
        <v>0</v>
      </c>
      <c r="S876">
        <f>IF(F876="","",DSUM('1.2_Vehículos y maquinaria'!$E$99:$S$109,"e1",$F$841:$F876)-SUM(S$842:S875))</f>
        <v>0</v>
      </c>
      <c r="T876">
        <f>IF(F876="","",DSUM('1.2_Vehículos y maquinaria'!$E$99:$S$109,"e2",$F$841:$F876)-SUM(T$842:T875))</f>
        <v>0</v>
      </c>
      <c r="U876">
        <f>IF(F876="","",DSUM('1.2_Vehículos y maquinaria'!$E$99:$S$109,"e3",$F$841:$F876)-SUM(U$842:U875))</f>
        <v>0</v>
      </c>
      <c r="V876">
        <f>IF(F876="","",DSUM('1.2_Vehículos y maquinaria'!$E$99:$S$109,"emissions",$F$841:$F876)-SUM(V$842:V875))</f>
        <v>0</v>
      </c>
      <c r="W876">
        <f>IF(F876="","",DSUM('1.3_Emisiones de proceso'!$E$17:$M$32,"e1",$F$841:$F876)-SUM(W$842:W875))</f>
        <v>0</v>
      </c>
      <c r="X876">
        <f>IF(F876="","",DSUM('1.3_Emisiones de proceso'!$E$17:$M$32,"e2",$F$841:$F876)-SUM(X$842:X875))</f>
        <v>0</v>
      </c>
      <c r="Y876">
        <f>IF(F876="","",DSUM('1.3_Emisiones de proceso'!$E$17:$M$32,"e3",$F$841:$F876)-SUM(Y$842:Y875))</f>
        <v>0</v>
      </c>
      <c r="Z876">
        <f>IF(F876="","",DSUM('1.3_Emisiones de proceso'!$E$17:$M$32,"emissions",$F$841:$F876)-SUM(Z$842:Z875))</f>
        <v>0</v>
      </c>
      <c r="AA876">
        <f>IF(F876="","",DSUM('1.3_Emisiones de proceso'!$E$39:$M$54,"e1",$F$841:$F876)-SUM(AA$842:AA875))</f>
        <v>0</v>
      </c>
      <c r="AB876">
        <f>IF(F876="","",DSUM('1.3_Emisiones de proceso'!$E$39:$M$54,"e2",$F$841:$F876)-SUM(AB$842:AB875))</f>
        <v>0</v>
      </c>
      <c r="AC876">
        <f>IF(F876="","",DSUM('1.3_Emisiones de proceso'!$E$39:$M$54,"e3",$F$841:$F876)-SUM(AC$842:AC875))</f>
        <v>0</v>
      </c>
      <c r="AD876">
        <f>IF(F876="","",DSUM('1.3_Emisiones de proceso'!$E$39:$M$54,"emissions",$F$841:$F876)-SUM(AD$842:AD875))</f>
        <v>0</v>
      </c>
    </row>
    <row r="877" spans="2:30" x14ac:dyDescent="0.25">
      <c r="B877">
        <v>36</v>
      </c>
      <c r="C877" t="str">
        <f>IF('0.1_Datos generales organiz.'!E79="","",'0.1_Datos generales organiz.'!E79)</f>
        <v/>
      </c>
      <c r="D877" t="str">
        <f>IF(C877="","",IF('0.1_Datos generales organiz.'!G79="no","",Dades!C877))</f>
        <v/>
      </c>
      <c r="E877" t="str">
        <f>IFERROR(INDEX($D$842:$D$1091,MATCH(0,INDEX(COUNTIF($E$841:E876,$D$842:$D$1091),),)),"")</f>
        <v/>
      </c>
      <c r="F877" t="str">
        <f t="shared" si="26"/>
        <v>=</v>
      </c>
      <c r="G877">
        <f>IF(F877="","",DSUM('1.1_Instalaciones fijas'!$E$14:$R$36,"e1",$F$841:$F877)+DSUM('1.1_Instalaciones fijas'!$E$43:$L$58,"e1",$F$841:$F877)-SUM(G$842:G876))</f>
        <v>0</v>
      </c>
      <c r="H877">
        <f>IF(F877="","",DSUM('1.1_Instalaciones fijas'!$E$14:$R$36,"e2",$F$841:$F877)+DSUM('1.1_Instalaciones fijas'!$E$43:$L$58,"e2",$F$841:$F877)-SUM(H$842:H876))</f>
        <v>0</v>
      </c>
      <c r="I877">
        <f>IF(F877="","",DSUM('1.1_Instalaciones fijas'!$E$14:$R$36,"e3",$F$841:$F877)+DSUM('1.1_Instalaciones fijas'!$E$43:$L$58,"e3",$F$841:$F877)-SUM(I$842:I876))</f>
        <v>0</v>
      </c>
      <c r="J877">
        <f>IF(F877="","",DSUM('1.1_Instalaciones fijas'!$E$14:$R$36,"emissions",$F$841:$F877)+DSUM('1.1_Instalaciones fijas'!$E$43:$L$58,"emissions",$F$841:$F877)-SUM(J$842:J876))</f>
        <v>0</v>
      </c>
      <c r="K877">
        <f>IF(F877="","",DSUM('1.2_Vehículos y maquinaria'!$E$22:$S$44,"e1",$F$841:$F877)+DSUM('1.2_Vehículos y maquinaria'!$E$50:$S$70,"emissions",$F$841:$F877)-SUM(K$842:K876))</f>
        <v>0</v>
      </c>
      <c r="L877">
        <f>IF(F877="","",DSUM('1.2_Vehículos y maquinaria'!$E$22:$S$44,"e2",$F$841:$F877)-SUM(L$842:L876))</f>
        <v>0</v>
      </c>
      <c r="M877">
        <f>IF(F877="","",DSUM('1.2_Vehículos y maquinaria'!$E$22:$S$44,"e3",$F$841:$F877)-SUM(M$842:M876))</f>
        <v>0</v>
      </c>
      <c r="N877">
        <f>IF(F877="","",DSUM('1.2_Vehículos y maquinaria'!$E$22:$S$44,"emissions",$F$841:$F877)+DSUM('1.2_Vehículos y maquinaria'!$E$50:$S$70,"emissions",$F$841:$F877)-SUM(N$842:N876))</f>
        <v>0</v>
      </c>
      <c r="O877">
        <f>IF(F877="","",DSUM('1.2_Vehículos y maquinaria'!$E$82:$S$92,"e1",$F$841:$F877)-SUM(O$842:O876))</f>
        <v>0</v>
      </c>
      <c r="P877">
        <f>IF(F877="","",DSUM('1.2_Vehículos y maquinaria'!$E$82:$S$92,"e2",$F$841:$F877)-SUM(P$842:P876))</f>
        <v>0</v>
      </c>
      <c r="Q877">
        <f>IF(F877="","",DSUM('1.2_Vehículos y maquinaria'!$E$82:$S$92,"e3",$F$841:$F877)-SUM(Q$842:Q876))</f>
        <v>0</v>
      </c>
      <c r="R877">
        <f>IF(F877="","",DSUM('1.2_Vehículos y maquinaria'!$E$82:$S$92,"emissions",$F$841:$F877)-SUM(R$842:R876))</f>
        <v>0</v>
      </c>
      <c r="S877">
        <f>IF(F877="","",DSUM('1.2_Vehículos y maquinaria'!$E$99:$S$109,"e1",$F$841:$F877)-SUM(S$842:S876))</f>
        <v>0</v>
      </c>
      <c r="T877">
        <f>IF(F877="","",DSUM('1.2_Vehículos y maquinaria'!$E$99:$S$109,"e2",$F$841:$F877)-SUM(T$842:T876))</f>
        <v>0</v>
      </c>
      <c r="U877">
        <f>IF(F877="","",DSUM('1.2_Vehículos y maquinaria'!$E$99:$S$109,"e3",$F$841:$F877)-SUM(U$842:U876))</f>
        <v>0</v>
      </c>
      <c r="V877">
        <f>IF(F877="","",DSUM('1.2_Vehículos y maquinaria'!$E$99:$S$109,"emissions",$F$841:$F877)-SUM(V$842:V876))</f>
        <v>0</v>
      </c>
      <c r="W877">
        <f>IF(F877="","",DSUM('1.3_Emisiones de proceso'!$E$17:$M$32,"e1",$F$841:$F877)-SUM(W$842:W876))</f>
        <v>0</v>
      </c>
      <c r="X877">
        <f>IF(F877="","",DSUM('1.3_Emisiones de proceso'!$E$17:$M$32,"e2",$F$841:$F877)-SUM(X$842:X876))</f>
        <v>0</v>
      </c>
      <c r="Y877">
        <f>IF(F877="","",DSUM('1.3_Emisiones de proceso'!$E$17:$M$32,"e3",$F$841:$F877)-SUM(Y$842:Y876))</f>
        <v>0</v>
      </c>
      <c r="Z877">
        <f>IF(F877="","",DSUM('1.3_Emisiones de proceso'!$E$17:$M$32,"emissions",$F$841:$F877)-SUM(Z$842:Z876))</f>
        <v>0</v>
      </c>
      <c r="AA877">
        <f>IF(F877="","",DSUM('1.3_Emisiones de proceso'!$E$39:$M$54,"e1",$F$841:$F877)-SUM(AA$842:AA876))</f>
        <v>0</v>
      </c>
      <c r="AB877">
        <f>IF(F877="","",DSUM('1.3_Emisiones de proceso'!$E$39:$M$54,"e2",$F$841:$F877)-SUM(AB$842:AB876))</f>
        <v>0</v>
      </c>
      <c r="AC877">
        <f>IF(F877="","",DSUM('1.3_Emisiones de proceso'!$E$39:$M$54,"e3",$F$841:$F877)-SUM(AC$842:AC876))</f>
        <v>0</v>
      </c>
      <c r="AD877">
        <f>IF(F877="","",DSUM('1.3_Emisiones de proceso'!$E$39:$M$54,"emissions",$F$841:$F877)-SUM(AD$842:AD876))</f>
        <v>0</v>
      </c>
    </row>
    <row r="878" spans="2:30" x14ac:dyDescent="0.25">
      <c r="B878">
        <v>37</v>
      </c>
      <c r="C878" t="str">
        <f>IF('0.1_Datos generales organiz.'!E80="","",'0.1_Datos generales organiz.'!E80)</f>
        <v/>
      </c>
      <c r="D878" t="str">
        <f>IF(C878="","",IF('0.1_Datos generales organiz.'!G80="no","",Dades!C878))</f>
        <v/>
      </c>
      <c r="E878" t="str">
        <f>IFERROR(INDEX($D$842:$D$1091,MATCH(0,INDEX(COUNTIF($E$841:E877,$D$842:$D$1091),),)),"")</f>
        <v/>
      </c>
      <c r="F878" t="str">
        <f t="shared" si="26"/>
        <v>=</v>
      </c>
      <c r="G878">
        <f>IF(F878="","",DSUM('1.1_Instalaciones fijas'!$E$14:$R$36,"e1",$F$841:$F878)+DSUM('1.1_Instalaciones fijas'!$E$43:$L$58,"e1",$F$841:$F878)-SUM(G$842:G877))</f>
        <v>0</v>
      </c>
      <c r="H878">
        <f>IF(F878="","",DSUM('1.1_Instalaciones fijas'!$E$14:$R$36,"e2",$F$841:$F878)+DSUM('1.1_Instalaciones fijas'!$E$43:$L$58,"e2",$F$841:$F878)-SUM(H$842:H877))</f>
        <v>0</v>
      </c>
      <c r="I878">
        <f>IF(F878="","",DSUM('1.1_Instalaciones fijas'!$E$14:$R$36,"e3",$F$841:$F878)+DSUM('1.1_Instalaciones fijas'!$E$43:$L$58,"e3",$F$841:$F878)-SUM(I$842:I877))</f>
        <v>0</v>
      </c>
      <c r="J878">
        <f>IF(F878="","",DSUM('1.1_Instalaciones fijas'!$E$14:$R$36,"emissions",$F$841:$F878)+DSUM('1.1_Instalaciones fijas'!$E$43:$L$58,"emissions",$F$841:$F878)-SUM(J$842:J877))</f>
        <v>0</v>
      </c>
      <c r="K878">
        <f>IF(F878="","",DSUM('1.2_Vehículos y maquinaria'!$E$22:$S$44,"e1",$F$841:$F878)+DSUM('1.2_Vehículos y maquinaria'!$E$50:$S$70,"emissions",$F$841:$F878)-SUM(K$842:K877))</f>
        <v>0</v>
      </c>
      <c r="L878">
        <f>IF(F878="","",DSUM('1.2_Vehículos y maquinaria'!$E$22:$S$44,"e2",$F$841:$F878)-SUM(L$842:L877))</f>
        <v>0</v>
      </c>
      <c r="M878">
        <f>IF(F878="","",DSUM('1.2_Vehículos y maquinaria'!$E$22:$S$44,"e3",$F$841:$F878)-SUM(M$842:M877))</f>
        <v>0</v>
      </c>
      <c r="N878">
        <f>IF(F878="","",DSUM('1.2_Vehículos y maquinaria'!$E$22:$S$44,"emissions",$F$841:$F878)+DSUM('1.2_Vehículos y maquinaria'!$E$50:$S$70,"emissions",$F$841:$F878)-SUM(N$842:N877))</f>
        <v>0</v>
      </c>
      <c r="O878">
        <f>IF(F878="","",DSUM('1.2_Vehículos y maquinaria'!$E$82:$S$92,"e1",$F$841:$F878)-SUM(O$842:O877))</f>
        <v>0</v>
      </c>
      <c r="P878">
        <f>IF(F878="","",DSUM('1.2_Vehículos y maquinaria'!$E$82:$S$92,"e2",$F$841:$F878)-SUM(P$842:P877))</f>
        <v>0</v>
      </c>
      <c r="Q878">
        <f>IF(F878="","",DSUM('1.2_Vehículos y maquinaria'!$E$82:$S$92,"e3",$F$841:$F878)-SUM(Q$842:Q877))</f>
        <v>0</v>
      </c>
      <c r="R878">
        <f>IF(F878="","",DSUM('1.2_Vehículos y maquinaria'!$E$82:$S$92,"emissions",$F$841:$F878)-SUM(R$842:R877))</f>
        <v>0</v>
      </c>
      <c r="S878">
        <f>IF(F878="","",DSUM('1.2_Vehículos y maquinaria'!$E$99:$S$109,"e1",$F$841:$F878)-SUM(S$842:S877))</f>
        <v>0</v>
      </c>
      <c r="T878">
        <f>IF(F878="","",DSUM('1.2_Vehículos y maquinaria'!$E$99:$S$109,"e2",$F$841:$F878)-SUM(T$842:T877))</f>
        <v>0</v>
      </c>
      <c r="U878">
        <f>IF(F878="","",DSUM('1.2_Vehículos y maquinaria'!$E$99:$S$109,"e3",$F$841:$F878)-SUM(U$842:U877))</f>
        <v>0</v>
      </c>
      <c r="V878">
        <f>IF(F878="","",DSUM('1.2_Vehículos y maquinaria'!$E$99:$S$109,"emissions",$F$841:$F878)-SUM(V$842:V877))</f>
        <v>0</v>
      </c>
      <c r="W878">
        <f>IF(F878="","",DSUM('1.3_Emisiones de proceso'!$E$17:$M$32,"e1",$F$841:$F878)-SUM(W$842:W877))</f>
        <v>0</v>
      </c>
      <c r="X878">
        <f>IF(F878="","",DSUM('1.3_Emisiones de proceso'!$E$17:$M$32,"e2",$F$841:$F878)-SUM(X$842:X877))</f>
        <v>0</v>
      </c>
      <c r="Y878">
        <f>IF(F878="","",DSUM('1.3_Emisiones de proceso'!$E$17:$M$32,"e3",$F$841:$F878)-SUM(Y$842:Y877))</f>
        <v>0</v>
      </c>
      <c r="Z878">
        <f>IF(F878="","",DSUM('1.3_Emisiones de proceso'!$E$17:$M$32,"emissions",$F$841:$F878)-SUM(Z$842:Z877))</f>
        <v>0</v>
      </c>
      <c r="AA878">
        <f>IF(F878="","",DSUM('1.3_Emisiones de proceso'!$E$39:$M$54,"e1",$F$841:$F878)-SUM(AA$842:AA877))</f>
        <v>0</v>
      </c>
      <c r="AB878">
        <f>IF(F878="","",DSUM('1.3_Emisiones de proceso'!$E$39:$M$54,"e2",$F$841:$F878)-SUM(AB$842:AB877))</f>
        <v>0</v>
      </c>
      <c r="AC878">
        <f>IF(F878="","",DSUM('1.3_Emisiones de proceso'!$E$39:$M$54,"e3",$F$841:$F878)-SUM(AC$842:AC877))</f>
        <v>0</v>
      </c>
      <c r="AD878">
        <f>IF(F878="","",DSUM('1.3_Emisiones de proceso'!$E$39:$M$54,"emissions",$F$841:$F878)-SUM(AD$842:AD877))</f>
        <v>0</v>
      </c>
    </row>
    <row r="879" spans="2:30" x14ac:dyDescent="0.25">
      <c r="B879">
        <v>38</v>
      </c>
      <c r="C879" t="str">
        <f>IF('0.1_Datos generales organiz.'!E81="","",'0.1_Datos generales organiz.'!E81)</f>
        <v/>
      </c>
      <c r="D879" t="str">
        <f>IF(C879="","",IF('0.1_Datos generales organiz.'!G81="no","",Dades!C879))</f>
        <v/>
      </c>
      <c r="E879" t="str">
        <f>IFERROR(INDEX($D$842:$D$1091,MATCH(0,INDEX(COUNTIF($E$841:E878,$D$842:$D$1091),),)),"")</f>
        <v/>
      </c>
      <c r="F879" t="str">
        <f t="shared" si="26"/>
        <v>=</v>
      </c>
      <c r="G879">
        <f>IF(F879="","",DSUM('1.1_Instalaciones fijas'!$E$14:$R$36,"e1",$F$841:$F879)+DSUM('1.1_Instalaciones fijas'!$E$43:$L$58,"e1",$F$841:$F879)-SUM(G$842:G878))</f>
        <v>0</v>
      </c>
      <c r="H879">
        <f>IF(F879="","",DSUM('1.1_Instalaciones fijas'!$E$14:$R$36,"e2",$F$841:$F879)+DSUM('1.1_Instalaciones fijas'!$E$43:$L$58,"e2",$F$841:$F879)-SUM(H$842:H878))</f>
        <v>0</v>
      </c>
      <c r="I879">
        <f>IF(F879="","",DSUM('1.1_Instalaciones fijas'!$E$14:$R$36,"e3",$F$841:$F879)+DSUM('1.1_Instalaciones fijas'!$E$43:$L$58,"e3",$F$841:$F879)-SUM(I$842:I878))</f>
        <v>0</v>
      </c>
      <c r="J879">
        <f>IF(F879="","",DSUM('1.1_Instalaciones fijas'!$E$14:$R$36,"emissions",$F$841:$F879)+DSUM('1.1_Instalaciones fijas'!$E$43:$L$58,"emissions",$F$841:$F879)-SUM(J$842:J878))</f>
        <v>0</v>
      </c>
      <c r="K879">
        <f>IF(F879="","",DSUM('1.2_Vehículos y maquinaria'!$E$22:$S$44,"e1",$F$841:$F879)+DSUM('1.2_Vehículos y maquinaria'!$E$50:$S$70,"emissions",$F$841:$F879)-SUM(K$842:K878))</f>
        <v>0</v>
      </c>
      <c r="L879">
        <f>IF(F879="","",DSUM('1.2_Vehículos y maquinaria'!$E$22:$S$44,"e2",$F$841:$F879)-SUM(L$842:L878))</f>
        <v>0</v>
      </c>
      <c r="M879">
        <f>IF(F879="","",DSUM('1.2_Vehículos y maquinaria'!$E$22:$S$44,"e3",$F$841:$F879)-SUM(M$842:M878))</f>
        <v>0</v>
      </c>
      <c r="N879">
        <f>IF(F879="","",DSUM('1.2_Vehículos y maquinaria'!$E$22:$S$44,"emissions",$F$841:$F879)+DSUM('1.2_Vehículos y maquinaria'!$E$50:$S$70,"emissions",$F$841:$F879)-SUM(N$842:N878))</f>
        <v>0</v>
      </c>
      <c r="O879">
        <f>IF(F879="","",DSUM('1.2_Vehículos y maquinaria'!$E$82:$S$92,"e1",$F$841:$F879)-SUM(O$842:O878))</f>
        <v>0</v>
      </c>
      <c r="P879">
        <f>IF(F879="","",DSUM('1.2_Vehículos y maquinaria'!$E$82:$S$92,"e2",$F$841:$F879)-SUM(P$842:P878))</f>
        <v>0</v>
      </c>
      <c r="Q879">
        <f>IF(F879="","",DSUM('1.2_Vehículos y maquinaria'!$E$82:$S$92,"e3",$F$841:$F879)-SUM(Q$842:Q878))</f>
        <v>0</v>
      </c>
      <c r="R879">
        <f>IF(F879="","",DSUM('1.2_Vehículos y maquinaria'!$E$82:$S$92,"emissions",$F$841:$F879)-SUM(R$842:R878))</f>
        <v>0</v>
      </c>
      <c r="S879">
        <f>IF(F879="","",DSUM('1.2_Vehículos y maquinaria'!$E$99:$S$109,"e1",$F$841:$F879)-SUM(S$842:S878))</f>
        <v>0</v>
      </c>
      <c r="T879">
        <f>IF(F879="","",DSUM('1.2_Vehículos y maquinaria'!$E$99:$S$109,"e2",$F$841:$F879)-SUM(T$842:T878))</f>
        <v>0</v>
      </c>
      <c r="U879">
        <f>IF(F879="","",DSUM('1.2_Vehículos y maquinaria'!$E$99:$S$109,"e3",$F$841:$F879)-SUM(U$842:U878))</f>
        <v>0</v>
      </c>
      <c r="V879">
        <f>IF(F879="","",DSUM('1.2_Vehículos y maquinaria'!$E$99:$S$109,"emissions",$F$841:$F879)-SUM(V$842:V878))</f>
        <v>0</v>
      </c>
      <c r="W879">
        <f>IF(F879="","",DSUM('1.3_Emisiones de proceso'!$E$17:$M$32,"e1",$F$841:$F879)-SUM(W$842:W878))</f>
        <v>0</v>
      </c>
      <c r="X879">
        <f>IF(F879="","",DSUM('1.3_Emisiones de proceso'!$E$17:$M$32,"e2",$F$841:$F879)-SUM(X$842:X878))</f>
        <v>0</v>
      </c>
      <c r="Y879">
        <f>IF(F879="","",DSUM('1.3_Emisiones de proceso'!$E$17:$M$32,"e3",$F$841:$F879)-SUM(Y$842:Y878))</f>
        <v>0</v>
      </c>
      <c r="Z879">
        <f>IF(F879="","",DSUM('1.3_Emisiones de proceso'!$E$17:$M$32,"emissions",$F$841:$F879)-SUM(Z$842:Z878))</f>
        <v>0</v>
      </c>
      <c r="AA879">
        <f>IF(F879="","",DSUM('1.3_Emisiones de proceso'!$E$39:$M$54,"e1",$F$841:$F879)-SUM(AA$842:AA878))</f>
        <v>0</v>
      </c>
      <c r="AB879">
        <f>IF(F879="","",DSUM('1.3_Emisiones de proceso'!$E$39:$M$54,"e2",$F$841:$F879)-SUM(AB$842:AB878))</f>
        <v>0</v>
      </c>
      <c r="AC879">
        <f>IF(F879="","",DSUM('1.3_Emisiones de proceso'!$E$39:$M$54,"e3",$F$841:$F879)-SUM(AC$842:AC878))</f>
        <v>0</v>
      </c>
      <c r="AD879">
        <f>IF(F879="","",DSUM('1.3_Emisiones de proceso'!$E$39:$M$54,"emissions",$F$841:$F879)-SUM(AD$842:AD878))</f>
        <v>0</v>
      </c>
    </row>
    <row r="880" spans="2:30" x14ac:dyDescent="0.25">
      <c r="B880">
        <v>39</v>
      </c>
      <c r="C880" t="str">
        <f>IF('0.1_Datos generales organiz.'!E82="","",'0.1_Datos generales organiz.'!E82)</f>
        <v/>
      </c>
      <c r="D880" t="str">
        <f>IF(C880="","",IF('0.1_Datos generales organiz.'!G82="no","",Dades!C880))</f>
        <v/>
      </c>
      <c r="E880" t="str">
        <f>IFERROR(INDEX($D$842:$D$1091,MATCH(0,INDEX(COUNTIF($E$841:E879,$D$842:$D$1091),),)),"")</f>
        <v/>
      </c>
      <c r="F880" t="str">
        <f t="shared" si="26"/>
        <v>=</v>
      </c>
      <c r="G880">
        <f>IF(F880="","",DSUM('1.1_Instalaciones fijas'!$E$14:$R$36,"e1",$F$841:$F880)+DSUM('1.1_Instalaciones fijas'!$E$43:$L$58,"e1",$F$841:$F880)-SUM(G$842:G879))</f>
        <v>0</v>
      </c>
      <c r="H880">
        <f>IF(F880="","",DSUM('1.1_Instalaciones fijas'!$E$14:$R$36,"e2",$F$841:$F880)+DSUM('1.1_Instalaciones fijas'!$E$43:$L$58,"e2",$F$841:$F880)-SUM(H$842:H879))</f>
        <v>0</v>
      </c>
      <c r="I880">
        <f>IF(F880="","",DSUM('1.1_Instalaciones fijas'!$E$14:$R$36,"e3",$F$841:$F880)+DSUM('1.1_Instalaciones fijas'!$E$43:$L$58,"e3",$F$841:$F880)-SUM(I$842:I879))</f>
        <v>0</v>
      </c>
      <c r="J880">
        <f>IF(F880="","",DSUM('1.1_Instalaciones fijas'!$E$14:$R$36,"emissions",$F$841:$F880)+DSUM('1.1_Instalaciones fijas'!$E$43:$L$58,"emissions",$F$841:$F880)-SUM(J$842:J879))</f>
        <v>0</v>
      </c>
      <c r="K880">
        <f>IF(F880="","",DSUM('1.2_Vehículos y maquinaria'!$E$22:$S$44,"e1",$F$841:$F880)+DSUM('1.2_Vehículos y maquinaria'!$E$50:$S$70,"emissions",$F$841:$F880)-SUM(K$842:K879))</f>
        <v>0</v>
      </c>
      <c r="L880">
        <f>IF(F880="","",DSUM('1.2_Vehículos y maquinaria'!$E$22:$S$44,"e2",$F$841:$F880)-SUM(L$842:L879))</f>
        <v>0</v>
      </c>
      <c r="M880">
        <f>IF(F880="","",DSUM('1.2_Vehículos y maquinaria'!$E$22:$S$44,"e3",$F$841:$F880)-SUM(M$842:M879))</f>
        <v>0</v>
      </c>
      <c r="N880">
        <f>IF(F880="","",DSUM('1.2_Vehículos y maquinaria'!$E$22:$S$44,"emissions",$F$841:$F880)+DSUM('1.2_Vehículos y maquinaria'!$E$50:$S$70,"emissions",$F$841:$F880)-SUM(N$842:N879))</f>
        <v>0</v>
      </c>
      <c r="O880">
        <f>IF(F880="","",DSUM('1.2_Vehículos y maquinaria'!$E$82:$S$92,"e1",$F$841:$F880)-SUM(O$842:O879))</f>
        <v>0</v>
      </c>
      <c r="P880">
        <f>IF(F880="","",DSUM('1.2_Vehículos y maquinaria'!$E$82:$S$92,"e2",$F$841:$F880)-SUM(P$842:P879))</f>
        <v>0</v>
      </c>
      <c r="Q880">
        <f>IF(F880="","",DSUM('1.2_Vehículos y maquinaria'!$E$82:$S$92,"e3",$F$841:$F880)-SUM(Q$842:Q879))</f>
        <v>0</v>
      </c>
      <c r="R880">
        <f>IF(F880="","",DSUM('1.2_Vehículos y maquinaria'!$E$82:$S$92,"emissions",$F$841:$F880)-SUM(R$842:R879))</f>
        <v>0</v>
      </c>
      <c r="S880">
        <f>IF(F880="","",DSUM('1.2_Vehículos y maquinaria'!$E$99:$S$109,"e1",$F$841:$F880)-SUM(S$842:S879))</f>
        <v>0</v>
      </c>
      <c r="T880">
        <f>IF(F880="","",DSUM('1.2_Vehículos y maquinaria'!$E$99:$S$109,"e2",$F$841:$F880)-SUM(T$842:T879))</f>
        <v>0</v>
      </c>
      <c r="U880">
        <f>IF(F880="","",DSUM('1.2_Vehículos y maquinaria'!$E$99:$S$109,"e3",$F$841:$F880)-SUM(U$842:U879))</f>
        <v>0</v>
      </c>
      <c r="V880">
        <f>IF(F880="","",DSUM('1.2_Vehículos y maquinaria'!$E$99:$S$109,"emissions",$F$841:$F880)-SUM(V$842:V879))</f>
        <v>0</v>
      </c>
      <c r="W880">
        <f>IF(F880="","",DSUM('1.3_Emisiones de proceso'!$E$17:$M$32,"e1",$F$841:$F880)-SUM(W$842:W879))</f>
        <v>0</v>
      </c>
      <c r="X880">
        <f>IF(F880="","",DSUM('1.3_Emisiones de proceso'!$E$17:$M$32,"e2",$F$841:$F880)-SUM(X$842:X879))</f>
        <v>0</v>
      </c>
      <c r="Y880">
        <f>IF(F880="","",DSUM('1.3_Emisiones de proceso'!$E$17:$M$32,"e3",$F$841:$F880)-SUM(Y$842:Y879))</f>
        <v>0</v>
      </c>
      <c r="Z880">
        <f>IF(F880="","",DSUM('1.3_Emisiones de proceso'!$E$17:$M$32,"emissions",$F$841:$F880)-SUM(Z$842:Z879))</f>
        <v>0</v>
      </c>
      <c r="AA880">
        <f>IF(F880="","",DSUM('1.3_Emisiones de proceso'!$E$39:$M$54,"e1",$F$841:$F880)-SUM(AA$842:AA879))</f>
        <v>0</v>
      </c>
      <c r="AB880">
        <f>IF(F880="","",DSUM('1.3_Emisiones de proceso'!$E$39:$M$54,"e2",$F$841:$F880)-SUM(AB$842:AB879))</f>
        <v>0</v>
      </c>
      <c r="AC880">
        <f>IF(F880="","",DSUM('1.3_Emisiones de proceso'!$E$39:$M$54,"e3",$F$841:$F880)-SUM(AC$842:AC879))</f>
        <v>0</v>
      </c>
      <c r="AD880">
        <f>IF(F880="","",DSUM('1.3_Emisiones de proceso'!$E$39:$M$54,"emissions",$F$841:$F880)-SUM(AD$842:AD879))</f>
        <v>0</v>
      </c>
    </row>
    <row r="881" spans="2:30" x14ac:dyDescent="0.25">
      <c r="B881">
        <v>40</v>
      </c>
      <c r="C881" t="str">
        <f>IF('0.1_Datos generales organiz.'!E83="","",'0.1_Datos generales organiz.'!E83)</f>
        <v/>
      </c>
      <c r="D881" t="str">
        <f>IF(C881="","",IF('0.1_Datos generales organiz.'!G83="no","",Dades!C881))</f>
        <v/>
      </c>
      <c r="E881" t="str">
        <f>IFERROR(INDEX($D$842:$D$1091,MATCH(0,INDEX(COUNTIF($E$841:E880,$D$842:$D$1091),),)),"")</f>
        <v/>
      </c>
      <c r="F881" t="str">
        <f t="shared" si="26"/>
        <v>=</v>
      </c>
      <c r="G881">
        <f>IF(F881="","",DSUM('1.1_Instalaciones fijas'!$E$14:$R$36,"e1",$F$841:$F881)+DSUM('1.1_Instalaciones fijas'!$E$43:$L$58,"e1",$F$841:$F881)-SUM(G$842:G880))</f>
        <v>0</v>
      </c>
      <c r="H881">
        <f>IF(F881="","",DSUM('1.1_Instalaciones fijas'!$E$14:$R$36,"e2",$F$841:$F881)+DSUM('1.1_Instalaciones fijas'!$E$43:$L$58,"e2",$F$841:$F881)-SUM(H$842:H880))</f>
        <v>0</v>
      </c>
      <c r="I881">
        <f>IF(F881="","",DSUM('1.1_Instalaciones fijas'!$E$14:$R$36,"e3",$F$841:$F881)+DSUM('1.1_Instalaciones fijas'!$E$43:$L$58,"e3",$F$841:$F881)-SUM(I$842:I880))</f>
        <v>0</v>
      </c>
      <c r="J881">
        <f>IF(F881="","",DSUM('1.1_Instalaciones fijas'!$E$14:$R$36,"emissions",$F$841:$F881)+DSUM('1.1_Instalaciones fijas'!$E$43:$L$58,"emissions",$F$841:$F881)-SUM(J$842:J880))</f>
        <v>0</v>
      </c>
      <c r="K881">
        <f>IF(F881="","",DSUM('1.2_Vehículos y maquinaria'!$E$22:$S$44,"e1",$F$841:$F881)+DSUM('1.2_Vehículos y maquinaria'!$E$50:$S$70,"emissions",$F$841:$F881)-SUM(K$842:K880))</f>
        <v>0</v>
      </c>
      <c r="L881">
        <f>IF(F881="","",DSUM('1.2_Vehículos y maquinaria'!$E$22:$S$44,"e2",$F$841:$F881)-SUM(L$842:L880))</f>
        <v>0</v>
      </c>
      <c r="M881">
        <f>IF(F881="","",DSUM('1.2_Vehículos y maquinaria'!$E$22:$S$44,"e3",$F$841:$F881)-SUM(M$842:M880))</f>
        <v>0</v>
      </c>
      <c r="N881">
        <f>IF(F881="","",DSUM('1.2_Vehículos y maquinaria'!$E$22:$S$44,"emissions",$F$841:$F881)+DSUM('1.2_Vehículos y maquinaria'!$E$50:$S$70,"emissions",$F$841:$F881)-SUM(N$842:N880))</f>
        <v>0</v>
      </c>
      <c r="O881">
        <f>IF(F881="","",DSUM('1.2_Vehículos y maquinaria'!$E$82:$S$92,"e1",$F$841:$F881)-SUM(O$842:O880))</f>
        <v>0</v>
      </c>
      <c r="P881">
        <f>IF(F881="","",DSUM('1.2_Vehículos y maquinaria'!$E$82:$S$92,"e2",$F$841:$F881)-SUM(P$842:P880))</f>
        <v>0</v>
      </c>
      <c r="Q881">
        <f>IF(F881="","",DSUM('1.2_Vehículos y maquinaria'!$E$82:$S$92,"e3",$F$841:$F881)-SUM(Q$842:Q880))</f>
        <v>0</v>
      </c>
      <c r="R881">
        <f>IF(F881="","",DSUM('1.2_Vehículos y maquinaria'!$E$82:$S$92,"emissions",$F$841:$F881)-SUM(R$842:R880))</f>
        <v>0</v>
      </c>
      <c r="S881">
        <f>IF(F881="","",DSUM('1.2_Vehículos y maquinaria'!$E$99:$S$109,"e1",$F$841:$F881)-SUM(S$842:S880))</f>
        <v>0</v>
      </c>
      <c r="T881">
        <f>IF(F881="","",DSUM('1.2_Vehículos y maquinaria'!$E$99:$S$109,"e2",$F$841:$F881)-SUM(T$842:T880))</f>
        <v>0</v>
      </c>
      <c r="U881">
        <f>IF(F881="","",DSUM('1.2_Vehículos y maquinaria'!$E$99:$S$109,"e3",$F$841:$F881)-SUM(U$842:U880))</f>
        <v>0</v>
      </c>
      <c r="V881">
        <f>IF(F881="","",DSUM('1.2_Vehículos y maquinaria'!$E$99:$S$109,"emissions",$F$841:$F881)-SUM(V$842:V880))</f>
        <v>0</v>
      </c>
      <c r="W881">
        <f>IF(F881="","",DSUM('1.3_Emisiones de proceso'!$E$17:$M$32,"e1",$F$841:$F881)-SUM(W$842:W880))</f>
        <v>0</v>
      </c>
      <c r="X881">
        <f>IF(F881="","",DSUM('1.3_Emisiones de proceso'!$E$17:$M$32,"e2",$F$841:$F881)-SUM(X$842:X880))</f>
        <v>0</v>
      </c>
      <c r="Y881">
        <f>IF(F881="","",DSUM('1.3_Emisiones de proceso'!$E$17:$M$32,"e3",$F$841:$F881)-SUM(Y$842:Y880))</f>
        <v>0</v>
      </c>
      <c r="Z881">
        <f>IF(F881="","",DSUM('1.3_Emisiones de proceso'!$E$17:$M$32,"emissions",$F$841:$F881)-SUM(Z$842:Z880))</f>
        <v>0</v>
      </c>
      <c r="AA881">
        <f>IF(F881="","",DSUM('1.3_Emisiones de proceso'!$E$39:$M$54,"e1",$F$841:$F881)-SUM(AA$842:AA880))</f>
        <v>0</v>
      </c>
      <c r="AB881">
        <f>IF(F881="","",DSUM('1.3_Emisiones de proceso'!$E$39:$M$54,"e2",$F$841:$F881)-SUM(AB$842:AB880))</f>
        <v>0</v>
      </c>
      <c r="AC881">
        <f>IF(F881="","",DSUM('1.3_Emisiones de proceso'!$E$39:$M$54,"e3",$F$841:$F881)-SUM(AC$842:AC880))</f>
        <v>0</v>
      </c>
      <c r="AD881">
        <f>IF(F881="","",DSUM('1.3_Emisiones de proceso'!$E$39:$M$54,"emissions",$F$841:$F881)-SUM(AD$842:AD880))</f>
        <v>0</v>
      </c>
    </row>
    <row r="882" spans="2:30" x14ac:dyDescent="0.25">
      <c r="B882">
        <v>41</v>
      </c>
      <c r="C882" t="str">
        <f>IF('0.1_Datos generales organiz.'!E84="","",'0.1_Datos generales organiz.'!E84)</f>
        <v/>
      </c>
      <c r="D882" t="str">
        <f>IF(C882="","",IF('0.1_Datos generales organiz.'!G84="no","",Dades!C882))</f>
        <v/>
      </c>
      <c r="E882" t="str">
        <f>IFERROR(INDEX($D$842:$D$1091,MATCH(0,INDEX(COUNTIF($E$841:E881,$D$842:$D$1091),),)),"")</f>
        <v/>
      </c>
      <c r="F882" t="str">
        <f t="shared" si="26"/>
        <v>=</v>
      </c>
      <c r="G882">
        <f>IF(F882="","",DSUM('1.1_Instalaciones fijas'!$E$14:$R$36,"e1",$F$841:$F882)+DSUM('1.1_Instalaciones fijas'!$E$43:$L$58,"e1",$F$841:$F882)-SUM(G$842:G881))</f>
        <v>0</v>
      </c>
      <c r="H882">
        <f>IF(F882="","",DSUM('1.1_Instalaciones fijas'!$E$14:$R$36,"e2",$F$841:$F882)+DSUM('1.1_Instalaciones fijas'!$E$43:$L$58,"e2",$F$841:$F882)-SUM(H$842:H881))</f>
        <v>0</v>
      </c>
      <c r="I882">
        <f>IF(F882="","",DSUM('1.1_Instalaciones fijas'!$E$14:$R$36,"e3",$F$841:$F882)+DSUM('1.1_Instalaciones fijas'!$E$43:$L$58,"e3",$F$841:$F882)-SUM(I$842:I881))</f>
        <v>0</v>
      </c>
      <c r="J882">
        <f>IF(F882="","",DSUM('1.1_Instalaciones fijas'!$E$14:$R$36,"emissions",$F$841:$F882)+DSUM('1.1_Instalaciones fijas'!$E$43:$L$58,"emissions",$F$841:$F882)-SUM(J$842:J881))</f>
        <v>0</v>
      </c>
      <c r="K882">
        <f>IF(F882="","",DSUM('1.2_Vehículos y maquinaria'!$E$22:$S$44,"e1",$F$841:$F882)+DSUM('1.2_Vehículos y maquinaria'!$E$50:$S$70,"emissions",$F$841:$F882)-SUM(K$842:K881))</f>
        <v>0</v>
      </c>
      <c r="L882">
        <f>IF(F882="","",DSUM('1.2_Vehículos y maquinaria'!$E$22:$S$44,"e2",$F$841:$F882)-SUM(L$842:L881))</f>
        <v>0</v>
      </c>
      <c r="M882">
        <f>IF(F882="","",DSUM('1.2_Vehículos y maquinaria'!$E$22:$S$44,"e3",$F$841:$F882)-SUM(M$842:M881))</f>
        <v>0</v>
      </c>
      <c r="N882">
        <f>IF(F882="","",DSUM('1.2_Vehículos y maquinaria'!$E$22:$S$44,"emissions",$F$841:$F882)+DSUM('1.2_Vehículos y maquinaria'!$E$50:$S$70,"emissions",$F$841:$F882)-SUM(N$842:N881))</f>
        <v>0</v>
      </c>
      <c r="O882">
        <f>IF(F882="","",DSUM('1.2_Vehículos y maquinaria'!$E$82:$S$92,"e1",$F$841:$F882)-SUM(O$842:O881))</f>
        <v>0</v>
      </c>
      <c r="P882">
        <f>IF(F882="","",DSUM('1.2_Vehículos y maquinaria'!$E$82:$S$92,"e2",$F$841:$F882)-SUM(P$842:P881))</f>
        <v>0</v>
      </c>
      <c r="Q882">
        <f>IF(F882="","",DSUM('1.2_Vehículos y maquinaria'!$E$82:$S$92,"e3",$F$841:$F882)-SUM(Q$842:Q881))</f>
        <v>0</v>
      </c>
      <c r="R882">
        <f>IF(F882="","",DSUM('1.2_Vehículos y maquinaria'!$E$82:$S$92,"emissions",$F$841:$F882)-SUM(R$842:R881))</f>
        <v>0</v>
      </c>
      <c r="S882">
        <f>IF(F882="","",DSUM('1.2_Vehículos y maquinaria'!$E$99:$S$109,"e1",$F$841:$F882)-SUM(S$842:S881))</f>
        <v>0</v>
      </c>
      <c r="T882">
        <f>IF(F882="","",DSUM('1.2_Vehículos y maquinaria'!$E$99:$S$109,"e2",$F$841:$F882)-SUM(T$842:T881))</f>
        <v>0</v>
      </c>
      <c r="U882">
        <f>IF(F882="","",DSUM('1.2_Vehículos y maquinaria'!$E$99:$S$109,"e3",$F$841:$F882)-SUM(U$842:U881))</f>
        <v>0</v>
      </c>
      <c r="V882">
        <f>IF(F882="","",DSUM('1.2_Vehículos y maquinaria'!$E$99:$S$109,"emissions",$F$841:$F882)-SUM(V$842:V881))</f>
        <v>0</v>
      </c>
      <c r="W882">
        <f>IF(F882="","",DSUM('1.3_Emisiones de proceso'!$E$17:$M$32,"e1",$F$841:$F882)-SUM(W$842:W881))</f>
        <v>0</v>
      </c>
      <c r="X882">
        <f>IF(F882="","",DSUM('1.3_Emisiones de proceso'!$E$17:$M$32,"e2",$F$841:$F882)-SUM(X$842:X881))</f>
        <v>0</v>
      </c>
      <c r="Y882">
        <f>IF(F882="","",DSUM('1.3_Emisiones de proceso'!$E$17:$M$32,"e3",$F$841:$F882)-SUM(Y$842:Y881))</f>
        <v>0</v>
      </c>
      <c r="Z882">
        <f>IF(F882="","",DSUM('1.3_Emisiones de proceso'!$E$17:$M$32,"emissions",$F$841:$F882)-SUM(Z$842:Z881))</f>
        <v>0</v>
      </c>
      <c r="AA882">
        <f>IF(F882="","",DSUM('1.3_Emisiones de proceso'!$E$39:$M$54,"e1",$F$841:$F882)-SUM(AA$842:AA881))</f>
        <v>0</v>
      </c>
      <c r="AB882">
        <f>IF(F882="","",DSUM('1.3_Emisiones de proceso'!$E$39:$M$54,"e2",$F$841:$F882)-SUM(AB$842:AB881))</f>
        <v>0</v>
      </c>
      <c r="AC882">
        <f>IF(F882="","",DSUM('1.3_Emisiones de proceso'!$E$39:$M$54,"e3",$F$841:$F882)-SUM(AC$842:AC881))</f>
        <v>0</v>
      </c>
      <c r="AD882">
        <f>IF(F882="","",DSUM('1.3_Emisiones de proceso'!$E$39:$M$54,"emissions",$F$841:$F882)-SUM(AD$842:AD881))</f>
        <v>0</v>
      </c>
    </row>
    <row r="883" spans="2:30" x14ac:dyDescent="0.25">
      <c r="B883">
        <v>42</v>
      </c>
      <c r="C883" t="str">
        <f>IF('0.1_Datos generales organiz.'!E85="","",'0.1_Datos generales organiz.'!E85)</f>
        <v/>
      </c>
      <c r="D883" t="str">
        <f>IF(C883="","",IF('0.1_Datos generales organiz.'!G85="no","",Dades!C883))</f>
        <v/>
      </c>
      <c r="E883" t="str">
        <f>IFERROR(INDEX($D$842:$D$1091,MATCH(0,INDEX(COUNTIF($E$841:E882,$D$842:$D$1091),),)),"")</f>
        <v/>
      </c>
      <c r="F883" t="str">
        <f t="shared" si="26"/>
        <v>=</v>
      </c>
      <c r="G883">
        <f>IF(F883="","",DSUM('1.1_Instalaciones fijas'!$E$14:$R$36,"e1",$F$841:$F883)+DSUM('1.1_Instalaciones fijas'!$E$43:$L$58,"e1",$F$841:$F883)-SUM(G$842:G882))</f>
        <v>0</v>
      </c>
      <c r="H883">
        <f>IF(F883="","",DSUM('1.1_Instalaciones fijas'!$E$14:$R$36,"e2",$F$841:$F883)+DSUM('1.1_Instalaciones fijas'!$E$43:$L$58,"e2",$F$841:$F883)-SUM(H$842:H882))</f>
        <v>0</v>
      </c>
      <c r="I883">
        <f>IF(F883="","",DSUM('1.1_Instalaciones fijas'!$E$14:$R$36,"e3",$F$841:$F883)+DSUM('1.1_Instalaciones fijas'!$E$43:$L$58,"e3",$F$841:$F883)-SUM(I$842:I882))</f>
        <v>0</v>
      </c>
      <c r="J883">
        <f>IF(F883="","",DSUM('1.1_Instalaciones fijas'!$E$14:$R$36,"emissions",$F$841:$F883)+DSUM('1.1_Instalaciones fijas'!$E$43:$L$58,"emissions",$F$841:$F883)-SUM(J$842:J882))</f>
        <v>0</v>
      </c>
      <c r="K883">
        <f>IF(F883="","",DSUM('1.2_Vehículos y maquinaria'!$E$22:$S$44,"e1",$F$841:$F883)+DSUM('1.2_Vehículos y maquinaria'!$E$50:$S$70,"emissions",$F$841:$F883)-SUM(K$842:K882))</f>
        <v>0</v>
      </c>
      <c r="L883">
        <f>IF(F883="","",DSUM('1.2_Vehículos y maquinaria'!$E$22:$S$44,"e2",$F$841:$F883)-SUM(L$842:L882))</f>
        <v>0</v>
      </c>
      <c r="M883">
        <f>IF(F883="","",DSUM('1.2_Vehículos y maquinaria'!$E$22:$S$44,"e3",$F$841:$F883)-SUM(M$842:M882))</f>
        <v>0</v>
      </c>
      <c r="N883">
        <f>IF(F883="","",DSUM('1.2_Vehículos y maquinaria'!$E$22:$S$44,"emissions",$F$841:$F883)+DSUM('1.2_Vehículos y maquinaria'!$E$50:$S$70,"emissions",$F$841:$F883)-SUM(N$842:N882))</f>
        <v>0</v>
      </c>
      <c r="O883">
        <f>IF(F883="","",DSUM('1.2_Vehículos y maquinaria'!$E$82:$S$92,"e1",$F$841:$F883)-SUM(O$842:O882))</f>
        <v>0</v>
      </c>
      <c r="P883">
        <f>IF(F883="","",DSUM('1.2_Vehículos y maquinaria'!$E$82:$S$92,"e2",$F$841:$F883)-SUM(P$842:P882))</f>
        <v>0</v>
      </c>
      <c r="Q883">
        <f>IF(F883="","",DSUM('1.2_Vehículos y maquinaria'!$E$82:$S$92,"e3",$F$841:$F883)-SUM(Q$842:Q882))</f>
        <v>0</v>
      </c>
      <c r="R883">
        <f>IF(F883="","",DSUM('1.2_Vehículos y maquinaria'!$E$82:$S$92,"emissions",$F$841:$F883)-SUM(R$842:R882))</f>
        <v>0</v>
      </c>
      <c r="S883">
        <f>IF(F883="","",DSUM('1.2_Vehículos y maquinaria'!$E$99:$S$109,"e1",$F$841:$F883)-SUM(S$842:S882))</f>
        <v>0</v>
      </c>
      <c r="T883">
        <f>IF(F883="","",DSUM('1.2_Vehículos y maquinaria'!$E$99:$S$109,"e2",$F$841:$F883)-SUM(T$842:T882))</f>
        <v>0</v>
      </c>
      <c r="U883">
        <f>IF(F883="","",DSUM('1.2_Vehículos y maquinaria'!$E$99:$S$109,"e3",$F$841:$F883)-SUM(U$842:U882))</f>
        <v>0</v>
      </c>
      <c r="V883">
        <f>IF(F883="","",DSUM('1.2_Vehículos y maquinaria'!$E$99:$S$109,"emissions",$F$841:$F883)-SUM(V$842:V882))</f>
        <v>0</v>
      </c>
      <c r="W883">
        <f>IF(F883="","",DSUM('1.3_Emisiones de proceso'!$E$17:$M$32,"e1",$F$841:$F883)-SUM(W$842:W882))</f>
        <v>0</v>
      </c>
      <c r="X883">
        <f>IF(F883="","",DSUM('1.3_Emisiones de proceso'!$E$17:$M$32,"e2",$F$841:$F883)-SUM(X$842:X882))</f>
        <v>0</v>
      </c>
      <c r="Y883">
        <f>IF(F883="","",DSUM('1.3_Emisiones de proceso'!$E$17:$M$32,"e3",$F$841:$F883)-SUM(Y$842:Y882))</f>
        <v>0</v>
      </c>
      <c r="Z883">
        <f>IF(F883="","",DSUM('1.3_Emisiones de proceso'!$E$17:$M$32,"emissions",$F$841:$F883)-SUM(Z$842:Z882))</f>
        <v>0</v>
      </c>
      <c r="AA883">
        <f>IF(F883="","",DSUM('1.3_Emisiones de proceso'!$E$39:$M$54,"e1",$F$841:$F883)-SUM(AA$842:AA882))</f>
        <v>0</v>
      </c>
      <c r="AB883">
        <f>IF(F883="","",DSUM('1.3_Emisiones de proceso'!$E$39:$M$54,"e2",$F$841:$F883)-SUM(AB$842:AB882))</f>
        <v>0</v>
      </c>
      <c r="AC883">
        <f>IF(F883="","",DSUM('1.3_Emisiones de proceso'!$E$39:$M$54,"e3",$F$841:$F883)-SUM(AC$842:AC882))</f>
        <v>0</v>
      </c>
      <c r="AD883">
        <f>IF(F883="","",DSUM('1.3_Emisiones de proceso'!$E$39:$M$54,"emissions",$F$841:$F883)-SUM(AD$842:AD882))</f>
        <v>0</v>
      </c>
    </row>
    <row r="884" spans="2:30" x14ac:dyDescent="0.25">
      <c r="B884">
        <v>43</v>
      </c>
      <c r="C884" t="str">
        <f>IF('0.1_Datos generales organiz.'!E86="","",'0.1_Datos generales organiz.'!E86)</f>
        <v/>
      </c>
      <c r="D884" t="str">
        <f>IF(C884="","",IF('0.1_Datos generales organiz.'!G86="no","",Dades!C884))</f>
        <v/>
      </c>
      <c r="E884" t="str">
        <f>IFERROR(INDEX($D$842:$D$1091,MATCH(0,INDEX(COUNTIF($E$841:E883,$D$842:$D$1091),),)),"")</f>
        <v/>
      </c>
      <c r="F884" t="str">
        <f t="shared" si="26"/>
        <v>=</v>
      </c>
      <c r="G884">
        <f>IF(F884="","",DSUM('1.1_Instalaciones fijas'!$E$14:$R$36,"e1",$F$841:$F884)+DSUM('1.1_Instalaciones fijas'!$E$43:$L$58,"e1",$F$841:$F884)-SUM(G$842:G883))</f>
        <v>0</v>
      </c>
      <c r="H884">
        <f>IF(F884="","",DSUM('1.1_Instalaciones fijas'!$E$14:$R$36,"e2",$F$841:$F884)+DSUM('1.1_Instalaciones fijas'!$E$43:$L$58,"e2",$F$841:$F884)-SUM(H$842:H883))</f>
        <v>0</v>
      </c>
      <c r="I884">
        <f>IF(F884="","",DSUM('1.1_Instalaciones fijas'!$E$14:$R$36,"e3",$F$841:$F884)+DSUM('1.1_Instalaciones fijas'!$E$43:$L$58,"e3",$F$841:$F884)-SUM(I$842:I883))</f>
        <v>0</v>
      </c>
      <c r="J884">
        <f>IF(F884="","",DSUM('1.1_Instalaciones fijas'!$E$14:$R$36,"emissions",$F$841:$F884)+DSUM('1.1_Instalaciones fijas'!$E$43:$L$58,"emissions",$F$841:$F884)-SUM(J$842:J883))</f>
        <v>0</v>
      </c>
      <c r="K884">
        <f>IF(F884="","",DSUM('1.2_Vehículos y maquinaria'!$E$22:$S$44,"e1",$F$841:$F884)+DSUM('1.2_Vehículos y maquinaria'!$E$50:$S$70,"emissions",$F$841:$F884)-SUM(K$842:K883))</f>
        <v>0</v>
      </c>
      <c r="L884">
        <f>IF(F884="","",DSUM('1.2_Vehículos y maquinaria'!$E$22:$S$44,"e2",$F$841:$F884)-SUM(L$842:L883))</f>
        <v>0</v>
      </c>
      <c r="M884">
        <f>IF(F884="","",DSUM('1.2_Vehículos y maquinaria'!$E$22:$S$44,"e3",$F$841:$F884)-SUM(M$842:M883))</f>
        <v>0</v>
      </c>
      <c r="N884">
        <f>IF(F884="","",DSUM('1.2_Vehículos y maquinaria'!$E$22:$S$44,"emissions",$F$841:$F884)+DSUM('1.2_Vehículos y maquinaria'!$E$50:$S$70,"emissions",$F$841:$F884)-SUM(N$842:N883))</f>
        <v>0</v>
      </c>
      <c r="O884">
        <f>IF(F884="","",DSUM('1.2_Vehículos y maquinaria'!$E$82:$S$92,"e1",$F$841:$F884)-SUM(O$842:O883))</f>
        <v>0</v>
      </c>
      <c r="P884">
        <f>IF(F884="","",DSUM('1.2_Vehículos y maquinaria'!$E$82:$S$92,"e2",$F$841:$F884)-SUM(P$842:P883))</f>
        <v>0</v>
      </c>
      <c r="Q884">
        <f>IF(F884="","",DSUM('1.2_Vehículos y maquinaria'!$E$82:$S$92,"e3",$F$841:$F884)-SUM(Q$842:Q883))</f>
        <v>0</v>
      </c>
      <c r="R884">
        <f>IF(F884="","",DSUM('1.2_Vehículos y maquinaria'!$E$82:$S$92,"emissions",$F$841:$F884)-SUM(R$842:R883))</f>
        <v>0</v>
      </c>
      <c r="S884">
        <f>IF(F884="","",DSUM('1.2_Vehículos y maquinaria'!$E$99:$S$109,"e1",$F$841:$F884)-SUM(S$842:S883))</f>
        <v>0</v>
      </c>
      <c r="T884">
        <f>IF(F884="","",DSUM('1.2_Vehículos y maquinaria'!$E$99:$S$109,"e2",$F$841:$F884)-SUM(T$842:T883))</f>
        <v>0</v>
      </c>
      <c r="U884">
        <f>IF(F884="","",DSUM('1.2_Vehículos y maquinaria'!$E$99:$S$109,"e3",$F$841:$F884)-SUM(U$842:U883))</f>
        <v>0</v>
      </c>
      <c r="V884">
        <f>IF(F884="","",DSUM('1.2_Vehículos y maquinaria'!$E$99:$S$109,"emissions",$F$841:$F884)-SUM(V$842:V883))</f>
        <v>0</v>
      </c>
      <c r="W884">
        <f>IF(F884="","",DSUM('1.3_Emisiones de proceso'!$E$17:$M$32,"e1",$F$841:$F884)-SUM(W$842:W883))</f>
        <v>0</v>
      </c>
      <c r="X884">
        <f>IF(F884="","",DSUM('1.3_Emisiones de proceso'!$E$17:$M$32,"e2",$F$841:$F884)-SUM(X$842:X883))</f>
        <v>0</v>
      </c>
      <c r="Y884">
        <f>IF(F884="","",DSUM('1.3_Emisiones de proceso'!$E$17:$M$32,"e3",$F$841:$F884)-SUM(Y$842:Y883))</f>
        <v>0</v>
      </c>
      <c r="Z884">
        <f>IF(F884="","",DSUM('1.3_Emisiones de proceso'!$E$17:$M$32,"emissions",$F$841:$F884)-SUM(Z$842:Z883))</f>
        <v>0</v>
      </c>
      <c r="AA884">
        <f>IF(F884="","",DSUM('1.3_Emisiones de proceso'!$E$39:$M$54,"e1",$F$841:$F884)-SUM(AA$842:AA883))</f>
        <v>0</v>
      </c>
      <c r="AB884">
        <f>IF(F884="","",DSUM('1.3_Emisiones de proceso'!$E$39:$M$54,"e2",$F$841:$F884)-SUM(AB$842:AB883))</f>
        <v>0</v>
      </c>
      <c r="AC884">
        <f>IF(F884="","",DSUM('1.3_Emisiones de proceso'!$E$39:$M$54,"e3",$F$841:$F884)-SUM(AC$842:AC883))</f>
        <v>0</v>
      </c>
      <c r="AD884">
        <f>IF(F884="","",DSUM('1.3_Emisiones de proceso'!$E$39:$M$54,"emissions",$F$841:$F884)-SUM(AD$842:AD883))</f>
        <v>0</v>
      </c>
    </row>
    <row r="885" spans="2:30" x14ac:dyDescent="0.25">
      <c r="B885">
        <v>44</v>
      </c>
      <c r="C885" t="str">
        <f>IF('0.1_Datos generales organiz.'!E87="","",'0.1_Datos generales organiz.'!E87)</f>
        <v/>
      </c>
      <c r="D885" t="str">
        <f>IF(C885="","",IF('0.1_Datos generales organiz.'!G87="no","",Dades!C885))</f>
        <v/>
      </c>
      <c r="E885" t="str">
        <f>IFERROR(INDEX($D$842:$D$1091,MATCH(0,INDEX(COUNTIF($E$841:E884,$D$842:$D$1091),),)),"")</f>
        <v/>
      </c>
      <c r="F885" t="str">
        <f t="shared" si="26"/>
        <v>=</v>
      </c>
      <c r="G885">
        <f>IF(F885="","",DSUM('1.1_Instalaciones fijas'!$E$14:$R$36,"e1",$F$841:$F885)+DSUM('1.1_Instalaciones fijas'!$E$43:$L$58,"e1",$F$841:$F885)-SUM(G$842:G884))</f>
        <v>0</v>
      </c>
      <c r="H885">
        <f>IF(F885="","",DSUM('1.1_Instalaciones fijas'!$E$14:$R$36,"e2",$F$841:$F885)+DSUM('1.1_Instalaciones fijas'!$E$43:$L$58,"e2",$F$841:$F885)-SUM(H$842:H884))</f>
        <v>0</v>
      </c>
      <c r="I885">
        <f>IF(F885="","",DSUM('1.1_Instalaciones fijas'!$E$14:$R$36,"e3",$F$841:$F885)+DSUM('1.1_Instalaciones fijas'!$E$43:$L$58,"e3",$F$841:$F885)-SUM(I$842:I884))</f>
        <v>0</v>
      </c>
      <c r="J885">
        <f>IF(F885="","",DSUM('1.1_Instalaciones fijas'!$E$14:$R$36,"emissions",$F$841:$F885)+DSUM('1.1_Instalaciones fijas'!$E$43:$L$58,"emissions",$F$841:$F885)-SUM(J$842:J884))</f>
        <v>0</v>
      </c>
      <c r="K885">
        <f>IF(F885="","",DSUM('1.2_Vehículos y maquinaria'!$E$22:$S$44,"e1",$F$841:$F885)+DSUM('1.2_Vehículos y maquinaria'!$E$50:$S$70,"emissions",$F$841:$F885)-SUM(K$842:K884))</f>
        <v>0</v>
      </c>
      <c r="L885">
        <f>IF(F885="","",DSUM('1.2_Vehículos y maquinaria'!$E$22:$S$44,"e2",$F$841:$F885)-SUM(L$842:L884))</f>
        <v>0</v>
      </c>
      <c r="M885">
        <f>IF(F885="","",DSUM('1.2_Vehículos y maquinaria'!$E$22:$S$44,"e3",$F$841:$F885)-SUM(M$842:M884))</f>
        <v>0</v>
      </c>
      <c r="N885">
        <f>IF(F885="","",DSUM('1.2_Vehículos y maquinaria'!$E$22:$S$44,"emissions",$F$841:$F885)+DSUM('1.2_Vehículos y maquinaria'!$E$50:$S$70,"emissions",$F$841:$F885)-SUM(N$842:N884))</f>
        <v>0</v>
      </c>
      <c r="O885">
        <f>IF(F885="","",DSUM('1.2_Vehículos y maquinaria'!$E$82:$S$92,"e1",$F$841:$F885)-SUM(O$842:O884))</f>
        <v>0</v>
      </c>
      <c r="P885">
        <f>IF(F885="","",DSUM('1.2_Vehículos y maquinaria'!$E$82:$S$92,"e2",$F$841:$F885)-SUM(P$842:P884))</f>
        <v>0</v>
      </c>
      <c r="Q885">
        <f>IF(F885="","",DSUM('1.2_Vehículos y maquinaria'!$E$82:$S$92,"e3",$F$841:$F885)-SUM(Q$842:Q884))</f>
        <v>0</v>
      </c>
      <c r="R885">
        <f>IF(F885="","",DSUM('1.2_Vehículos y maquinaria'!$E$82:$S$92,"emissions",$F$841:$F885)-SUM(R$842:R884))</f>
        <v>0</v>
      </c>
      <c r="S885">
        <f>IF(F885="","",DSUM('1.2_Vehículos y maquinaria'!$E$99:$S$109,"e1",$F$841:$F885)-SUM(S$842:S884))</f>
        <v>0</v>
      </c>
      <c r="T885">
        <f>IF(F885="","",DSUM('1.2_Vehículos y maquinaria'!$E$99:$S$109,"e2",$F$841:$F885)-SUM(T$842:T884))</f>
        <v>0</v>
      </c>
      <c r="U885">
        <f>IF(F885="","",DSUM('1.2_Vehículos y maquinaria'!$E$99:$S$109,"e3",$F$841:$F885)-SUM(U$842:U884))</f>
        <v>0</v>
      </c>
      <c r="V885">
        <f>IF(F885="","",DSUM('1.2_Vehículos y maquinaria'!$E$99:$S$109,"emissions",$F$841:$F885)-SUM(V$842:V884))</f>
        <v>0</v>
      </c>
      <c r="W885">
        <f>IF(F885="","",DSUM('1.3_Emisiones de proceso'!$E$17:$M$32,"e1",$F$841:$F885)-SUM(W$842:W884))</f>
        <v>0</v>
      </c>
      <c r="X885">
        <f>IF(F885="","",DSUM('1.3_Emisiones de proceso'!$E$17:$M$32,"e2",$F$841:$F885)-SUM(X$842:X884))</f>
        <v>0</v>
      </c>
      <c r="Y885">
        <f>IF(F885="","",DSUM('1.3_Emisiones de proceso'!$E$17:$M$32,"e3",$F$841:$F885)-SUM(Y$842:Y884))</f>
        <v>0</v>
      </c>
      <c r="Z885">
        <f>IF(F885="","",DSUM('1.3_Emisiones de proceso'!$E$17:$M$32,"emissions",$F$841:$F885)-SUM(Z$842:Z884))</f>
        <v>0</v>
      </c>
      <c r="AA885">
        <f>IF(F885="","",DSUM('1.3_Emisiones de proceso'!$E$39:$M$54,"e1",$F$841:$F885)-SUM(AA$842:AA884))</f>
        <v>0</v>
      </c>
      <c r="AB885">
        <f>IF(F885="","",DSUM('1.3_Emisiones de proceso'!$E$39:$M$54,"e2",$F$841:$F885)-SUM(AB$842:AB884))</f>
        <v>0</v>
      </c>
      <c r="AC885">
        <f>IF(F885="","",DSUM('1.3_Emisiones de proceso'!$E$39:$M$54,"e3",$F$841:$F885)-SUM(AC$842:AC884))</f>
        <v>0</v>
      </c>
      <c r="AD885">
        <f>IF(F885="","",DSUM('1.3_Emisiones de proceso'!$E$39:$M$54,"emissions",$F$841:$F885)-SUM(AD$842:AD884))</f>
        <v>0</v>
      </c>
    </row>
    <row r="886" spans="2:30" x14ac:dyDescent="0.25">
      <c r="B886">
        <v>45</v>
      </c>
      <c r="C886" t="str">
        <f>IF('0.1_Datos generales organiz.'!E88="","",'0.1_Datos generales organiz.'!E88)</f>
        <v/>
      </c>
      <c r="D886" t="str">
        <f>IF(C886="","",IF('0.1_Datos generales organiz.'!G88="no","",Dades!C886))</f>
        <v/>
      </c>
      <c r="E886" t="str">
        <f>IFERROR(INDEX($D$842:$D$1091,MATCH(0,INDEX(COUNTIF($E$841:E885,$D$842:$D$1091),),)),"")</f>
        <v/>
      </c>
      <c r="F886" t="str">
        <f t="shared" si="26"/>
        <v>=</v>
      </c>
      <c r="G886">
        <f>IF(F886="","",DSUM('1.1_Instalaciones fijas'!$E$14:$R$36,"e1",$F$841:$F886)+DSUM('1.1_Instalaciones fijas'!$E$43:$L$58,"e1",$F$841:$F886)-SUM(G$842:G885))</f>
        <v>0</v>
      </c>
      <c r="H886">
        <f>IF(F886="","",DSUM('1.1_Instalaciones fijas'!$E$14:$R$36,"e2",$F$841:$F886)+DSUM('1.1_Instalaciones fijas'!$E$43:$L$58,"e2",$F$841:$F886)-SUM(H$842:H885))</f>
        <v>0</v>
      </c>
      <c r="I886">
        <f>IF(F886="","",DSUM('1.1_Instalaciones fijas'!$E$14:$R$36,"e3",$F$841:$F886)+DSUM('1.1_Instalaciones fijas'!$E$43:$L$58,"e3",$F$841:$F886)-SUM(I$842:I885))</f>
        <v>0</v>
      </c>
      <c r="J886">
        <f>IF(F886="","",DSUM('1.1_Instalaciones fijas'!$E$14:$R$36,"emissions",$F$841:$F886)+DSUM('1.1_Instalaciones fijas'!$E$43:$L$58,"emissions",$F$841:$F886)-SUM(J$842:J885))</f>
        <v>0</v>
      </c>
      <c r="K886">
        <f>IF(F886="","",DSUM('1.2_Vehículos y maquinaria'!$E$22:$S$44,"e1",$F$841:$F886)+DSUM('1.2_Vehículos y maquinaria'!$E$50:$S$70,"emissions",$F$841:$F886)-SUM(K$842:K885))</f>
        <v>0</v>
      </c>
      <c r="L886">
        <f>IF(F886="","",DSUM('1.2_Vehículos y maquinaria'!$E$22:$S$44,"e2",$F$841:$F886)-SUM(L$842:L885))</f>
        <v>0</v>
      </c>
      <c r="M886">
        <f>IF(F886="","",DSUM('1.2_Vehículos y maquinaria'!$E$22:$S$44,"e3",$F$841:$F886)-SUM(M$842:M885))</f>
        <v>0</v>
      </c>
      <c r="N886">
        <f>IF(F886="","",DSUM('1.2_Vehículos y maquinaria'!$E$22:$S$44,"emissions",$F$841:$F886)+DSUM('1.2_Vehículos y maquinaria'!$E$50:$S$70,"emissions",$F$841:$F886)-SUM(N$842:N885))</f>
        <v>0</v>
      </c>
      <c r="O886">
        <f>IF(F886="","",DSUM('1.2_Vehículos y maquinaria'!$E$82:$S$92,"e1",$F$841:$F886)-SUM(O$842:O885))</f>
        <v>0</v>
      </c>
      <c r="P886">
        <f>IF(F886="","",DSUM('1.2_Vehículos y maquinaria'!$E$82:$S$92,"e2",$F$841:$F886)-SUM(P$842:P885))</f>
        <v>0</v>
      </c>
      <c r="Q886">
        <f>IF(F886="","",DSUM('1.2_Vehículos y maquinaria'!$E$82:$S$92,"e3",$F$841:$F886)-SUM(Q$842:Q885))</f>
        <v>0</v>
      </c>
      <c r="R886">
        <f>IF(F886="","",DSUM('1.2_Vehículos y maquinaria'!$E$82:$S$92,"emissions",$F$841:$F886)-SUM(R$842:R885))</f>
        <v>0</v>
      </c>
      <c r="S886">
        <f>IF(F886="","",DSUM('1.2_Vehículos y maquinaria'!$E$99:$S$109,"e1",$F$841:$F886)-SUM(S$842:S885))</f>
        <v>0</v>
      </c>
      <c r="T886">
        <f>IF(F886="","",DSUM('1.2_Vehículos y maquinaria'!$E$99:$S$109,"e2",$F$841:$F886)-SUM(T$842:T885))</f>
        <v>0</v>
      </c>
      <c r="U886">
        <f>IF(F886="","",DSUM('1.2_Vehículos y maquinaria'!$E$99:$S$109,"e3",$F$841:$F886)-SUM(U$842:U885))</f>
        <v>0</v>
      </c>
      <c r="V886">
        <f>IF(F886="","",DSUM('1.2_Vehículos y maquinaria'!$E$99:$S$109,"emissions",$F$841:$F886)-SUM(V$842:V885))</f>
        <v>0</v>
      </c>
      <c r="W886">
        <f>IF(F886="","",DSUM('1.3_Emisiones de proceso'!$E$17:$M$32,"e1",$F$841:$F886)-SUM(W$842:W885))</f>
        <v>0</v>
      </c>
      <c r="X886">
        <f>IF(F886="","",DSUM('1.3_Emisiones de proceso'!$E$17:$M$32,"e2",$F$841:$F886)-SUM(X$842:X885))</f>
        <v>0</v>
      </c>
      <c r="Y886">
        <f>IF(F886="","",DSUM('1.3_Emisiones de proceso'!$E$17:$M$32,"e3",$F$841:$F886)-SUM(Y$842:Y885))</f>
        <v>0</v>
      </c>
      <c r="Z886">
        <f>IF(F886="","",DSUM('1.3_Emisiones de proceso'!$E$17:$M$32,"emissions",$F$841:$F886)-SUM(Z$842:Z885))</f>
        <v>0</v>
      </c>
      <c r="AA886">
        <f>IF(F886="","",DSUM('1.3_Emisiones de proceso'!$E$39:$M$54,"e1",$F$841:$F886)-SUM(AA$842:AA885))</f>
        <v>0</v>
      </c>
      <c r="AB886">
        <f>IF(F886="","",DSUM('1.3_Emisiones de proceso'!$E$39:$M$54,"e2",$F$841:$F886)-SUM(AB$842:AB885))</f>
        <v>0</v>
      </c>
      <c r="AC886">
        <f>IF(F886="","",DSUM('1.3_Emisiones de proceso'!$E$39:$M$54,"e3",$F$841:$F886)-SUM(AC$842:AC885))</f>
        <v>0</v>
      </c>
      <c r="AD886">
        <f>IF(F886="","",DSUM('1.3_Emisiones de proceso'!$E$39:$M$54,"emissions",$F$841:$F886)-SUM(AD$842:AD885))</f>
        <v>0</v>
      </c>
    </row>
    <row r="887" spans="2:30" x14ac:dyDescent="0.25">
      <c r="B887">
        <v>46</v>
      </c>
      <c r="C887" t="str">
        <f>IF('0.1_Datos generales organiz.'!E89="","",'0.1_Datos generales organiz.'!E89)</f>
        <v/>
      </c>
      <c r="D887" t="str">
        <f>IF(C887="","",IF('0.1_Datos generales organiz.'!G89="no","",Dades!C887))</f>
        <v/>
      </c>
      <c r="E887" t="str">
        <f>IFERROR(INDEX($D$842:$D$1091,MATCH(0,INDEX(COUNTIF($E$841:E886,$D$842:$D$1091),),)),"")</f>
        <v/>
      </c>
      <c r="F887" t="str">
        <f t="shared" si="26"/>
        <v>=</v>
      </c>
      <c r="G887">
        <f>IF(F887="","",DSUM('1.1_Instalaciones fijas'!$E$14:$R$36,"e1",$F$841:$F887)+DSUM('1.1_Instalaciones fijas'!$E$43:$L$58,"e1",$F$841:$F887)-SUM(G$842:G886))</f>
        <v>0</v>
      </c>
      <c r="H887">
        <f>IF(F887="","",DSUM('1.1_Instalaciones fijas'!$E$14:$R$36,"e2",$F$841:$F887)+DSUM('1.1_Instalaciones fijas'!$E$43:$L$58,"e2",$F$841:$F887)-SUM(H$842:H886))</f>
        <v>0</v>
      </c>
      <c r="I887">
        <f>IF(F887="","",DSUM('1.1_Instalaciones fijas'!$E$14:$R$36,"e3",$F$841:$F887)+DSUM('1.1_Instalaciones fijas'!$E$43:$L$58,"e3",$F$841:$F887)-SUM(I$842:I886))</f>
        <v>0</v>
      </c>
      <c r="J887">
        <f>IF(F887="","",DSUM('1.1_Instalaciones fijas'!$E$14:$R$36,"emissions",$F$841:$F887)+DSUM('1.1_Instalaciones fijas'!$E$43:$L$58,"emissions",$F$841:$F887)-SUM(J$842:J886))</f>
        <v>0</v>
      </c>
      <c r="K887">
        <f>IF(F887="","",DSUM('1.2_Vehículos y maquinaria'!$E$22:$S$44,"e1",$F$841:$F887)+DSUM('1.2_Vehículos y maquinaria'!$E$50:$S$70,"emissions",$F$841:$F887)-SUM(K$842:K886))</f>
        <v>0</v>
      </c>
      <c r="L887">
        <f>IF(F887="","",DSUM('1.2_Vehículos y maquinaria'!$E$22:$S$44,"e2",$F$841:$F887)-SUM(L$842:L886))</f>
        <v>0</v>
      </c>
      <c r="M887">
        <f>IF(F887="","",DSUM('1.2_Vehículos y maquinaria'!$E$22:$S$44,"e3",$F$841:$F887)-SUM(M$842:M886))</f>
        <v>0</v>
      </c>
      <c r="N887">
        <f>IF(F887="","",DSUM('1.2_Vehículos y maquinaria'!$E$22:$S$44,"emissions",$F$841:$F887)+DSUM('1.2_Vehículos y maquinaria'!$E$50:$S$70,"emissions",$F$841:$F887)-SUM(N$842:N886))</f>
        <v>0</v>
      </c>
      <c r="O887">
        <f>IF(F887="","",DSUM('1.2_Vehículos y maquinaria'!$E$82:$S$92,"e1",$F$841:$F887)-SUM(O$842:O886))</f>
        <v>0</v>
      </c>
      <c r="P887">
        <f>IF(F887="","",DSUM('1.2_Vehículos y maquinaria'!$E$82:$S$92,"e2",$F$841:$F887)-SUM(P$842:P886))</f>
        <v>0</v>
      </c>
      <c r="Q887">
        <f>IF(F887="","",DSUM('1.2_Vehículos y maquinaria'!$E$82:$S$92,"e3",$F$841:$F887)-SUM(Q$842:Q886))</f>
        <v>0</v>
      </c>
      <c r="R887">
        <f>IF(F887="","",DSUM('1.2_Vehículos y maquinaria'!$E$82:$S$92,"emissions",$F$841:$F887)-SUM(R$842:R886))</f>
        <v>0</v>
      </c>
      <c r="S887">
        <f>IF(F887="","",DSUM('1.2_Vehículos y maquinaria'!$E$99:$S$109,"e1",$F$841:$F887)-SUM(S$842:S886))</f>
        <v>0</v>
      </c>
      <c r="T887">
        <f>IF(F887="","",DSUM('1.2_Vehículos y maquinaria'!$E$99:$S$109,"e2",$F$841:$F887)-SUM(T$842:T886))</f>
        <v>0</v>
      </c>
      <c r="U887">
        <f>IF(F887="","",DSUM('1.2_Vehículos y maquinaria'!$E$99:$S$109,"e3",$F$841:$F887)-SUM(U$842:U886))</f>
        <v>0</v>
      </c>
      <c r="V887">
        <f>IF(F887="","",DSUM('1.2_Vehículos y maquinaria'!$E$99:$S$109,"emissions",$F$841:$F887)-SUM(V$842:V886))</f>
        <v>0</v>
      </c>
      <c r="W887">
        <f>IF(F887="","",DSUM('1.3_Emisiones de proceso'!$E$17:$M$32,"e1",$F$841:$F887)-SUM(W$842:W886))</f>
        <v>0</v>
      </c>
      <c r="X887">
        <f>IF(F887="","",DSUM('1.3_Emisiones de proceso'!$E$17:$M$32,"e2",$F$841:$F887)-SUM(X$842:X886))</f>
        <v>0</v>
      </c>
      <c r="Y887">
        <f>IF(F887="","",DSUM('1.3_Emisiones de proceso'!$E$17:$M$32,"e3",$F$841:$F887)-SUM(Y$842:Y886))</f>
        <v>0</v>
      </c>
      <c r="Z887">
        <f>IF(F887="","",DSUM('1.3_Emisiones de proceso'!$E$17:$M$32,"emissions",$F$841:$F887)-SUM(Z$842:Z886))</f>
        <v>0</v>
      </c>
      <c r="AA887">
        <f>IF(F887="","",DSUM('1.3_Emisiones de proceso'!$E$39:$M$54,"e1",$F$841:$F887)-SUM(AA$842:AA886))</f>
        <v>0</v>
      </c>
      <c r="AB887">
        <f>IF(F887="","",DSUM('1.3_Emisiones de proceso'!$E$39:$M$54,"e2",$F$841:$F887)-SUM(AB$842:AB886))</f>
        <v>0</v>
      </c>
      <c r="AC887">
        <f>IF(F887="","",DSUM('1.3_Emisiones de proceso'!$E$39:$M$54,"e3",$F$841:$F887)-SUM(AC$842:AC886))</f>
        <v>0</v>
      </c>
      <c r="AD887">
        <f>IF(F887="","",DSUM('1.3_Emisiones de proceso'!$E$39:$M$54,"emissions",$F$841:$F887)-SUM(AD$842:AD886))</f>
        <v>0</v>
      </c>
    </row>
    <row r="888" spans="2:30" x14ac:dyDescent="0.25">
      <c r="B888">
        <v>47</v>
      </c>
      <c r="C888" t="str">
        <f>IF('0.1_Datos generales organiz.'!E90="","",'0.1_Datos generales organiz.'!E90)</f>
        <v/>
      </c>
      <c r="D888" t="str">
        <f>IF(C888="","",IF('0.1_Datos generales organiz.'!G90="no","",Dades!C888))</f>
        <v/>
      </c>
      <c r="E888" t="str">
        <f>IFERROR(INDEX($D$842:$D$1091,MATCH(0,INDEX(COUNTIF($E$841:E887,$D$842:$D$1091),),)),"")</f>
        <v/>
      </c>
      <c r="F888" t="str">
        <f t="shared" si="26"/>
        <v>=</v>
      </c>
      <c r="G888">
        <f>IF(F888="","",DSUM('1.1_Instalaciones fijas'!$E$14:$R$36,"e1",$F$841:$F888)+DSUM('1.1_Instalaciones fijas'!$E$43:$L$58,"e1",$F$841:$F888)-SUM(G$842:G887))</f>
        <v>0</v>
      </c>
      <c r="H888">
        <f>IF(F888="","",DSUM('1.1_Instalaciones fijas'!$E$14:$R$36,"e2",$F$841:$F888)+DSUM('1.1_Instalaciones fijas'!$E$43:$L$58,"e2",$F$841:$F888)-SUM(H$842:H887))</f>
        <v>0</v>
      </c>
      <c r="I888">
        <f>IF(F888="","",DSUM('1.1_Instalaciones fijas'!$E$14:$R$36,"e3",$F$841:$F888)+DSUM('1.1_Instalaciones fijas'!$E$43:$L$58,"e3",$F$841:$F888)-SUM(I$842:I887))</f>
        <v>0</v>
      </c>
      <c r="J888">
        <f>IF(F888="","",DSUM('1.1_Instalaciones fijas'!$E$14:$R$36,"emissions",$F$841:$F888)+DSUM('1.1_Instalaciones fijas'!$E$43:$L$58,"emissions",$F$841:$F888)-SUM(J$842:J887))</f>
        <v>0</v>
      </c>
      <c r="K888">
        <f>IF(F888="","",DSUM('1.2_Vehículos y maquinaria'!$E$22:$S$44,"e1",$F$841:$F888)+DSUM('1.2_Vehículos y maquinaria'!$E$50:$S$70,"emissions",$F$841:$F888)-SUM(K$842:K887))</f>
        <v>0</v>
      </c>
      <c r="L888">
        <f>IF(F888="","",DSUM('1.2_Vehículos y maquinaria'!$E$22:$S$44,"e2",$F$841:$F888)-SUM(L$842:L887))</f>
        <v>0</v>
      </c>
      <c r="M888">
        <f>IF(F888="","",DSUM('1.2_Vehículos y maquinaria'!$E$22:$S$44,"e3",$F$841:$F888)-SUM(M$842:M887))</f>
        <v>0</v>
      </c>
      <c r="N888">
        <f>IF(F888="","",DSUM('1.2_Vehículos y maquinaria'!$E$22:$S$44,"emissions",$F$841:$F888)+DSUM('1.2_Vehículos y maquinaria'!$E$50:$S$70,"emissions",$F$841:$F888)-SUM(N$842:N887))</f>
        <v>0</v>
      </c>
      <c r="O888">
        <f>IF(F888="","",DSUM('1.2_Vehículos y maquinaria'!$E$82:$S$92,"e1",$F$841:$F888)-SUM(O$842:O887))</f>
        <v>0</v>
      </c>
      <c r="P888">
        <f>IF(F888="","",DSUM('1.2_Vehículos y maquinaria'!$E$82:$S$92,"e2",$F$841:$F888)-SUM(P$842:P887))</f>
        <v>0</v>
      </c>
      <c r="Q888">
        <f>IF(F888="","",DSUM('1.2_Vehículos y maquinaria'!$E$82:$S$92,"e3",$F$841:$F888)-SUM(Q$842:Q887))</f>
        <v>0</v>
      </c>
      <c r="R888">
        <f>IF(F888="","",DSUM('1.2_Vehículos y maquinaria'!$E$82:$S$92,"emissions",$F$841:$F888)-SUM(R$842:R887))</f>
        <v>0</v>
      </c>
      <c r="S888">
        <f>IF(F888="","",DSUM('1.2_Vehículos y maquinaria'!$E$99:$S$109,"e1",$F$841:$F888)-SUM(S$842:S887))</f>
        <v>0</v>
      </c>
      <c r="T888">
        <f>IF(F888="","",DSUM('1.2_Vehículos y maquinaria'!$E$99:$S$109,"e2",$F$841:$F888)-SUM(T$842:T887))</f>
        <v>0</v>
      </c>
      <c r="U888">
        <f>IF(F888="","",DSUM('1.2_Vehículos y maquinaria'!$E$99:$S$109,"e3",$F$841:$F888)-SUM(U$842:U887))</f>
        <v>0</v>
      </c>
      <c r="V888">
        <f>IF(F888="","",DSUM('1.2_Vehículos y maquinaria'!$E$99:$S$109,"emissions",$F$841:$F888)-SUM(V$842:V887))</f>
        <v>0</v>
      </c>
      <c r="W888">
        <f>IF(F888="","",DSUM('1.3_Emisiones de proceso'!$E$17:$M$32,"e1",$F$841:$F888)-SUM(W$842:W887))</f>
        <v>0</v>
      </c>
      <c r="X888">
        <f>IF(F888="","",DSUM('1.3_Emisiones de proceso'!$E$17:$M$32,"e2",$F$841:$F888)-SUM(X$842:X887))</f>
        <v>0</v>
      </c>
      <c r="Y888">
        <f>IF(F888="","",DSUM('1.3_Emisiones de proceso'!$E$17:$M$32,"e3",$F$841:$F888)-SUM(Y$842:Y887))</f>
        <v>0</v>
      </c>
      <c r="Z888">
        <f>IF(F888="","",DSUM('1.3_Emisiones de proceso'!$E$17:$M$32,"emissions",$F$841:$F888)-SUM(Z$842:Z887))</f>
        <v>0</v>
      </c>
      <c r="AA888">
        <f>IF(F888="","",DSUM('1.3_Emisiones de proceso'!$E$39:$M$54,"e1",$F$841:$F888)-SUM(AA$842:AA887))</f>
        <v>0</v>
      </c>
      <c r="AB888">
        <f>IF(F888="","",DSUM('1.3_Emisiones de proceso'!$E$39:$M$54,"e2",$F$841:$F888)-SUM(AB$842:AB887))</f>
        <v>0</v>
      </c>
      <c r="AC888">
        <f>IF(F888="","",DSUM('1.3_Emisiones de proceso'!$E$39:$M$54,"e3",$F$841:$F888)-SUM(AC$842:AC887))</f>
        <v>0</v>
      </c>
      <c r="AD888">
        <f>IF(F888="","",DSUM('1.3_Emisiones de proceso'!$E$39:$M$54,"emissions",$F$841:$F888)-SUM(AD$842:AD887))</f>
        <v>0</v>
      </c>
    </row>
    <row r="889" spans="2:30" x14ac:dyDescent="0.25">
      <c r="B889">
        <v>48</v>
      </c>
      <c r="C889" t="str">
        <f>IF('0.1_Datos generales organiz.'!E91="","",'0.1_Datos generales organiz.'!E91)</f>
        <v/>
      </c>
      <c r="D889" t="str">
        <f>IF(C889="","",IF('0.1_Datos generales organiz.'!G91="no","",Dades!C889))</f>
        <v/>
      </c>
      <c r="E889" t="str">
        <f>IFERROR(INDEX($D$842:$D$1091,MATCH(0,INDEX(COUNTIF($E$841:E888,$D$842:$D$1091),),)),"")</f>
        <v/>
      </c>
      <c r="F889" t="str">
        <f t="shared" si="26"/>
        <v>=</v>
      </c>
      <c r="G889">
        <f>IF(F889="","",DSUM('1.1_Instalaciones fijas'!$E$14:$R$36,"e1",$F$841:$F889)+DSUM('1.1_Instalaciones fijas'!$E$43:$L$58,"e1",$F$841:$F889)-SUM(G$842:G888))</f>
        <v>0</v>
      </c>
      <c r="H889">
        <f>IF(F889="","",DSUM('1.1_Instalaciones fijas'!$E$14:$R$36,"e2",$F$841:$F889)+DSUM('1.1_Instalaciones fijas'!$E$43:$L$58,"e2",$F$841:$F889)-SUM(H$842:H888))</f>
        <v>0</v>
      </c>
      <c r="I889">
        <f>IF(F889="","",DSUM('1.1_Instalaciones fijas'!$E$14:$R$36,"e3",$F$841:$F889)+DSUM('1.1_Instalaciones fijas'!$E$43:$L$58,"e3",$F$841:$F889)-SUM(I$842:I888))</f>
        <v>0</v>
      </c>
      <c r="J889">
        <f>IF(F889="","",DSUM('1.1_Instalaciones fijas'!$E$14:$R$36,"emissions",$F$841:$F889)+DSUM('1.1_Instalaciones fijas'!$E$43:$L$58,"emissions",$F$841:$F889)-SUM(J$842:J888))</f>
        <v>0</v>
      </c>
      <c r="K889">
        <f>IF(F889="","",DSUM('1.2_Vehículos y maquinaria'!$E$22:$S$44,"e1",$F$841:$F889)+DSUM('1.2_Vehículos y maquinaria'!$E$50:$S$70,"emissions",$F$841:$F889)-SUM(K$842:K888))</f>
        <v>0</v>
      </c>
      <c r="L889">
        <f>IF(F889="","",DSUM('1.2_Vehículos y maquinaria'!$E$22:$S$44,"e2",$F$841:$F889)-SUM(L$842:L888))</f>
        <v>0</v>
      </c>
      <c r="M889">
        <f>IF(F889="","",DSUM('1.2_Vehículos y maquinaria'!$E$22:$S$44,"e3",$F$841:$F889)-SUM(M$842:M888))</f>
        <v>0</v>
      </c>
      <c r="N889">
        <f>IF(F889="","",DSUM('1.2_Vehículos y maquinaria'!$E$22:$S$44,"emissions",$F$841:$F889)+DSUM('1.2_Vehículos y maquinaria'!$E$50:$S$70,"emissions",$F$841:$F889)-SUM(N$842:N888))</f>
        <v>0</v>
      </c>
      <c r="O889">
        <f>IF(F889="","",DSUM('1.2_Vehículos y maquinaria'!$E$82:$S$92,"e1",$F$841:$F889)-SUM(O$842:O888))</f>
        <v>0</v>
      </c>
      <c r="P889">
        <f>IF(F889="","",DSUM('1.2_Vehículos y maquinaria'!$E$82:$S$92,"e2",$F$841:$F889)-SUM(P$842:P888))</f>
        <v>0</v>
      </c>
      <c r="Q889">
        <f>IF(F889="","",DSUM('1.2_Vehículos y maquinaria'!$E$82:$S$92,"e3",$F$841:$F889)-SUM(Q$842:Q888))</f>
        <v>0</v>
      </c>
      <c r="R889">
        <f>IF(F889="","",DSUM('1.2_Vehículos y maquinaria'!$E$82:$S$92,"emissions",$F$841:$F889)-SUM(R$842:R888))</f>
        <v>0</v>
      </c>
      <c r="S889">
        <f>IF(F889="","",DSUM('1.2_Vehículos y maquinaria'!$E$99:$S$109,"e1",$F$841:$F889)-SUM(S$842:S888))</f>
        <v>0</v>
      </c>
      <c r="T889">
        <f>IF(F889="","",DSUM('1.2_Vehículos y maquinaria'!$E$99:$S$109,"e2",$F$841:$F889)-SUM(T$842:T888))</f>
        <v>0</v>
      </c>
      <c r="U889">
        <f>IF(F889="","",DSUM('1.2_Vehículos y maquinaria'!$E$99:$S$109,"e3",$F$841:$F889)-SUM(U$842:U888))</f>
        <v>0</v>
      </c>
      <c r="V889">
        <f>IF(F889="","",DSUM('1.2_Vehículos y maquinaria'!$E$99:$S$109,"emissions",$F$841:$F889)-SUM(V$842:V888))</f>
        <v>0</v>
      </c>
      <c r="W889">
        <f>IF(F889="","",DSUM('1.3_Emisiones de proceso'!$E$17:$M$32,"e1",$F$841:$F889)-SUM(W$842:W888))</f>
        <v>0</v>
      </c>
      <c r="X889">
        <f>IF(F889="","",DSUM('1.3_Emisiones de proceso'!$E$17:$M$32,"e2",$F$841:$F889)-SUM(X$842:X888))</f>
        <v>0</v>
      </c>
      <c r="Y889">
        <f>IF(F889="","",DSUM('1.3_Emisiones de proceso'!$E$17:$M$32,"e3",$F$841:$F889)-SUM(Y$842:Y888))</f>
        <v>0</v>
      </c>
      <c r="Z889">
        <f>IF(F889="","",DSUM('1.3_Emisiones de proceso'!$E$17:$M$32,"emissions",$F$841:$F889)-SUM(Z$842:Z888))</f>
        <v>0</v>
      </c>
      <c r="AA889">
        <f>IF(F889="","",DSUM('1.3_Emisiones de proceso'!$E$39:$M$54,"e1",$F$841:$F889)-SUM(AA$842:AA888))</f>
        <v>0</v>
      </c>
      <c r="AB889">
        <f>IF(F889="","",DSUM('1.3_Emisiones de proceso'!$E$39:$M$54,"e2",$F$841:$F889)-SUM(AB$842:AB888))</f>
        <v>0</v>
      </c>
      <c r="AC889">
        <f>IF(F889="","",DSUM('1.3_Emisiones de proceso'!$E$39:$M$54,"e3",$F$841:$F889)-SUM(AC$842:AC888))</f>
        <v>0</v>
      </c>
      <c r="AD889">
        <f>IF(F889="","",DSUM('1.3_Emisiones de proceso'!$E$39:$M$54,"emissions",$F$841:$F889)-SUM(AD$842:AD888))</f>
        <v>0</v>
      </c>
    </row>
    <row r="890" spans="2:30" x14ac:dyDescent="0.25">
      <c r="B890">
        <v>49</v>
      </c>
      <c r="C890" t="str">
        <f>IF('0.1_Datos generales organiz.'!E92="","",'0.1_Datos generales organiz.'!E92)</f>
        <v/>
      </c>
      <c r="D890" t="str">
        <f>IF(C890="","",IF('0.1_Datos generales organiz.'!G92="no","",Dades!C890))</f>
        <v/>
      </c>
      <c r="E890" t="str">
        <f>IFERROR(INDEX($D$842:$D$1091,MATCH(0,INDEX(COUNTIF($E$841:E889,$D$842:$D$1091),),)),"")</f>
        <v/>
      </c>
      <c r="F890" t="str">
        <f t="shared" si="26"/>
        <v>=</v>
      </c>
      <c r="G890">
        <f>IF(F890="","",DSUM('1.1_Instalaciones fijas'!$E$14:$R$36,"e1",$F$841:$F890)+DSUM('1.1_Instalaciones fijas'!$E$43:$L$58,"e1",$F$841:$F890)-SUM(G$842:G889))</f>
        <v>0</v>
      </c>
      <c r="H890">
        <f>IF(F890="","",DSUM('1.1_Instalaciones fijas'!$E$14:$R$36,"e2",$F$841:$F890)+DSUM('1.1_Instalaciones fijas'!$E$43:$L$58,"e2",$F$841:$F890)-SUM(H$842:H889))</f>
        <v>0</v>
      </c>
      <c r="I890">
        <f>IF(F890="","",DSUM('1.1_Instalaciones fijas'!$E$14:$R$36,"e3",$F$841:$F890)+DSUM('1.1_Instalaciones fijas'!$E$43:$L$58,"e3",$F$841:$F890)-SUM(I$842:I889))</f>
        <v>0</v>
      </c>
      <c r="J890">
        <f>IF(F890="","",DSUM('1.1_Instalaciones fijas'!$E$14:$R$36,"emissions",$F$841:$F890)+DSUM('1.1_Instalaciones fijas'!$E$43:$L$58,"emissions",$F$841:$F890)-SUM(J$842:J889))</f>
        <v>0</v>
      </c>
      <c r="K890">
        <f>IF(F890="","",DSUM('1.2_Vehículos y maquinaria'!$E$22:$S$44,"e1",$F$841:$F890)+DSUM('1.2_Vehículos y maquinaria'!$E$50:$S$70,"emissions",$F$841:$F890)-SUM(K$842:K889))</f>
        <v>0</v>
      </c>
      <c r="L890">
        <f>IF(F890="","",DSUM('1.2_Vehículos y maquinaria'!$E$22:$S$44,"e2",$F$841:$F890)-SUM(L$842:L889))</f>
        <v>0</v>
      </c>
      <c r="M890">
        <f>IF(F890="","",DSUM('1.2_Vehículos y maquinaria'!$E$22:$S$44,"e3",$F$841:$F890)-SUM(M$842:M889))</f>
        <v>0</v>
      </c>
      <c r="N890">
        <f>IF(F890="","",DSUM('1.2_Vehículos y maquinaria'!$E$22:$S$44,"emissions",$F$841:$F890)+DSUM('1.2_Vehículos y maquinaria'!$E$50:$S$70,"emissions",$F$841:$F890)-SUM(N$842:N889))</f>
        <v>0</v>
      </c>
      <c r="O890">
        <f>IF(F890="","",DSUM('1.2_Vehículos y maquinaria'!$E$82:$S$92,"e1",$F$841:$F890)-SUM(O$842:O889))</f>
        <v>0</v>
      </c>
      <c r="P890">
        <f>IF(F890="","",DSUM('1.2_Vehículos y maquinaria'!$E$82:$S$92,"e2",$F$841:$F890)-SUM(P$842:P889))</f>
        <v>0</v>
      </c>
      <c r="Q890">
        <f>IF(F890="","",DSUM('1.2_Vehículos y maquinaria'!$E$82:$S$92,"e3",$F$841:$F890)-SUM(Q$842:Q889))</f>
        <v>0</v>
      </c>
      <c r="R890">
        <f>IF(F890="","",DSUM('1.2_Vehículos y maquinaria'!$E$82:$S$92,"emissions",$F$841:$F890)-SUM(R$842:R889))</f>
        <v>0</v>
      </c>
      <c r="S890">
        <f>IF(F890="","",DSUM('1.2_Vehículos y maquinaria'!$E$99:$S$109,"e1",$F$841:$F890)-SUM(S$842:S889))</f>
        <v>0</v>
      </c>
      <c r="T890">
        <f>IF(F890="","",DSUM('1.2_Vehículos y maquinaria'!$E$99:$S$109,"e2",$F$841:$F890)-SUM(T$842:T889))</f>
        <v>0</v>
      </c>
      <c r="U890">
        <f>IF(F890="","",DSUM('1.2_Vehículos y maquinaria'!$E$99:$S$109,"e3",$F$841:$F890)-SUM(U$842:U889))</f>
        <v>0</v>
      </c>
      <c r="V890">
        <f>IF(F890="","",DSUM('1.2_Vehículos y maquinaria'!$E$99:$S$109,"emissions",$F$841:$F890)-SUM(V$842:V889))</f>
        <v>0</v>
      </c>
      <c r="W890">
        <f>IF(F890="","",DSUM('1.3_Emisiones de proceso'!$E$17:$M$32,"e1",$F$841:$F890)-SUM(W$842:W889))</f>
        <v>0</v>
      </c>
      <c r="X890">
        <f>IF(F890="","",DSUM('1.3_Emisiones de proceso'!$E$17:$M$32,"e2",$F$841:$F890)-SUM(X$842:X889))</f>
        <v>0</v>
      </c>
      <c r="Y890">
        <f>IF(F890="","",DSUM('1.3_Emisiones de proceso'!$E$17:$M$32,"e3",$F$841:$F890)-SUM(Y$842:Y889))</f>
        <v>0</v>
      </c>
      <c r="Z890">
        <f>IF(F890="","",DSUM('1.3_Emisiones de proceso'!$E$17:$M$32,"emissions",$F$841:$F890)-SUM(Z$842:Z889))</f>
        <v>0</v>
      </c>
      <c r="AA890">
        <f>IF(F890="","",DSUM('1.3_Emisiones de proceso'!$E$39:$M$54,"e1",$F$841:$F890)-SUM(AA$842:AA889))</f>
        <v>0</v>
      </c>
      <c r="AB890">
        <f>IF(F890="","",DSUM('1.3_Emisiones de proceso'!$E$39:$M$54,"e2",$F$841:$F890)-SUM(AB$842:AB889))</f>
        <v>0</v>
      </c>
      <c r="AC890">
        <f>IF(F890="","",DSUM('1.3_Emisiones de proceso'!$E$39:$M$54,"e3",$F$841:$F890)-SUM(AC$842:AC889))</f>
        <v>0</v>
      </c>
      <c r="AD890">
        <f>IF(F890="","",DSUM('1.3_Emisiones de proceso'!$E$39:$M$54,"emissions",$F$841:$F890)-SUM(AD$842:AD889))</f>
        <v>0</v>
      </c>
    </row>
    <row r="891" spans="2:30" x14ac:dyDescent="0.25">
      <c r="B891">
        <v>50</v>
      </c>
      <c r="C891" t="str">
        <f>IF('0.1_Datos generales organiz.'!E93="","",'0.1_Datos generales organiz.'!E93)</f>
        <v/>
      </c>
      <c r="D891" t="str">
        <f>IF(C891="","",IF('0.1_Datos generales organiz.'!G93="no","",Dades!C891))</f>
        <v/>
      </c>
      <c r="E891" t="str">
        <f>IFERROR(INDEX($D$842:$D$1091,MATCH(0,INDEX(COUNTIF($E$841:E890,$D$842:$D$1091),),)),"")</f>
        <v/>
      </c>
      <c r="F891" t="str">
        <f t="shared" si="26"/>
        <v>=</v>
      </c>
      <c r="G891">
        <f>IF(F891="","",DSUM('1.1_Instalaciones fijas'!$E$14:$R$36,"e1",$F$841:$F891)+DSUM('1.1_Instalaciones fijas'!$E$43:$L$58,"e1",$F$841:$F891)-SUM(G$842:G890))</f>
        <v>0</v>
      </c>
      <c r="H891">
        <f>IF(F891="","",DSUM('1.1_Instalaciones fijas'!$E$14:$R$36,"e2",$F$841:$F891)+DSUM('1.1_Instalaciones fijas'!$E$43:$L$58,"e2",$F$841:$F891)-SUM(H$842:H890))</f>
        <v>0</v>
      </c>
      <c r="I891">
        <f>IF(F891="","",DSUM('1.1_Instalaciones fijas'!$E$14:$R$36,"e3",$F$841:$F891)+DSUM('1.1_Instalaciones fijas'!$E$43:$L$58,"e3",$F$841:$F891)-SUM(I$842:I890))</f>
        <v>0</v>
      </c>
      <c r="J891">
        <f>IF(F891="","",DSUM('1.1_Instalaciones fijas'!$E$14:$R$36,"emissions",$F$841:$F891)+DSUM('1.1_Instalaciones fijas'!$E$43:$L$58,"emissions",$F$841:$F891)-SUM(J$842:J890))</f>
        <v>0</v>
      </c>
      <c r="K891">
        <f>IF(F891="","",DSUM('1.2_Vehículos y maquinaria'!$E$22:$S$44,"e1",$F$841:$F891)+DSUM('1.2_Vehículos y maquinaria'!$E$50:$S$70,"emissions",$F$841:$F891)-SUM(K$842:K890))</f>
        <v>0</v>
      </c>
      <c r="L891">
        <f>IF(F891="","",DSUM('1.2_Vehículos y maquinaria'!$E$22:$S$44,"e2",$F$841:$F891)-SUM(L$842:L890))</f>
        <v>0</v>
      </c>
      <c r="M891">
        <f>IF(F891="","",DSUM('1.2_Vehículos y maquinaria'!$E$22:$S$44,"e3",$F$841:$F891)-SUM(M$842:M890))</f>
        <v>0</v>
      </c>
      <c r="N891">
        <f>IF(F891="","",DSUM('1.2_Vehículos y maquinaria'!$E$22:$S$44,"emissions",$F$841:$F891)+DSUM('1.2_Vehículos y maquinaria'!$E$50:$S$70,"emissions",$F$841:$F891)-SUM(N$842:N890))</f>
        <v>0</v>
      </c>
      <c r="O891">
        <f>IF(F891="","",DSUM('1.2_Vehículos y maquinaria'!$E$82:$S$92,"e1",$F$841:$F891)-SUM(O$842:O890))</f>
        <v>0</v>
      </c>
      <c r="P891">
        <f>IF(F891="","",DSUM('1.2_Vehículos y maquinaria'!$E$82:$S$92,"e2",$F$841:$F891)-SUM(P$842:P890))</f>
        <v>0</v>
      </c>
      <c r="Q891">
        <f>IF(F891="","",DSUM('1.2_Vehículos y maquinaria'!$E$82:$S$92,"e3",$F$841:$F891)-SUM(Q$842:Q890))</f>
        <v>0</v>
      </c>
      <c r="R891">
        <f>IF(F891="","",DSUM('1.2_Vehículos y maquinaria'!$E$82:$S$92,"emissions",$F$841:$F891)-SUM(R$842:R890))</f>
        <v>0</v>
      </c>
      <c r="S891">
        <f>IF(F891="","",DSUM('1.2_Vehículos y maquinaria'!$E$99:$S$109,"e1",$F$841:$F891)-SUM(S$842:S890))</f>
        <v>0</v>
      </c>
      <c r="T891">
        <f>IF(F891="","",DSUM('1.2_Vehículos y maquinaria'!$E$99:$S$109,"e2",$F$841:$F891)-SUM(T$842:T890))</f>
        <v>0</v>
      </c>
      <c r="U891">
        <f>IF(F891="","",DSUM('1.2_Vehículos y maquinaria'!$E$99:$S$109,"e3",$F$841:$F891)-SUM(U$842:U890))</f>
        <v>0</v>
      </c>
      <c r="V891">
        <f>IF(F891="","",DSUM('1.2_Vehículos y maquinaria'!$E$99:$S$109,"emissions",$F$841:$F891)-SUM(V$842:V890))</f>
        <v>0</v>
      </c>
      <c r="W891">
        <f>IF(F891="","",DSUM('1.3_Emisiones de proceso'!$E$17:$M$32,"e1",$F$841:$F891)-SUM(W$842:W890))</f>
        <v>0</v>
      </c>
      <c r="X891">
        <f>IF(F891="","",DSUM('1.3_Emisiones de proceso'!$E$17:$M$32,"e2",$F$841:$F891)-SUM(X$842:X890))</f>
        <v>0</v>
      </c>
      <c r="Y891">
        <f>IF(F891="","",DSUM('1.3_Emisiones de proceso'!$E$17:$M$32,"e3",$F$841:$F891)-SUM(Y$842:Y890))</f>
        <v>0</v>
      </c>
      <c r="Z891">
        <f>IF(F891="","",DSUM('1.3_Emisiones de proceso'!$E$17:$M$32,"emissions",$F$841:$F891)-SUM(Z$842:Z890))</f>
        <v>0</v>
      </c>
      <c r="AA891">
        <f>IF(F891="","",DSUM('1.3_Emisiones de proceso'!$E$39:$M$54,"e1",$F$841:$F891)-SUM(AA$842:AA890))</f>
        <v>0</v>
      </c>
      <c r="AB891">
        <f>IF(F891="","",DSUM('1.3_Emisiones de proceso'!$E$39:$M$54,"e2",$F$841:$F891)-SUM(AB$842:AB890))</f>
        <v>0</v>
      </c>
      <c r="AC891">
        <f>IF(F891="","",DSUM('1.3_Emisiones de proceso'!$E$39:$M$54,"e3",$F$841:$F891)-SUM(AC$842:AC890))</f>
        <v>0</v>
      </c>
      <c r="AD891">
        <f>IF(F891="","",DSUM('1.3_Emisiones de proceso'!$E$39:$M$54,"emissions",$F$841:$F891)-SUM(AD$842:AD890))</f>
        <v>0</v>
      </c>
    </row>
    <row r="892" spans="2:30" x14ac:dyDescent="0.25">
      <c r="B892">
        <v>51</v>
      </c>
      <c r="C892" t="str">
        <f>IF('0.1_Datos generales organiz.'!E94="","",'0.1_Datos generales organiz.'!E94)</f>
        <v/>
      </c>
      <c r="D892" t="str">
        <f>IF(C892="","",IF('0.1_Datos generales organiz.'!G94="no","",Dades!C892))</f>
        <v/>
      </c>
      <c r="E892" t="str">
        <f>IFERROR(INDEX($D$842:$D$1091,MATCH(0,INDEX(COUNTIF($E$841:E891,$D$842:$D$1091),),)),"")</f>
        <v/>
      </c>
      <c r="F892" t="str">
        <f t="shared" si="26"/>
        <v>=</v>
      </c>
      <c r="G892">
        <f>IF(F892="","",DSUM('1.1_Instalaciones fijas'!$E$14:$R$36,"e1",$F$841:$F892)+DSUM('1.1_Instalaciones fijas'!$E$43:$L$58,"e1",$F$841:$F892)-SUM(G$842:G891))</f>
        <v>0</v>
      </c>
      <c r="H892">
        <f>IF(F892="","",DSUM('1.1_Instalaciones fijas'!$E$14:$R$36,"e2",$F$841:$F892)+DSUM('1.1_Instalaciones fijas'!$E$43:$L$58,"e2",$F$841:$F892)-SUM(H$842:H891))</f>
        <v>0</v>
      </c>
      <c r="I892">
        <f>IF(F892="","",DSUM('1.1_Instalaciones fijas'!$E$14:$R$36,"e3",$F$841:$F892)+DSUM('1.1_Instalaciones fijas'!$E$43:$L$58,"e3",$F$841:$F892)-SUM(I$842:I891))</f>
        <v>0</v>
      </c>
      <c r="J892">
        <f>IF(F892="","",DSUM('1.1_Instalaciones fijas'!$E$14:$R$36,"emissions",$F$841:$F892)+DSUM('1.1_Instalaciones fijas'!$E$43:$L$58,"emissions",$F$841:$F892)-SUM(J$842:J891))</f>
        <v>0</v>
      </c>
      <c r="K892">
        <f>IF(F892="","",DSUM('1.2_Vehículos y maquinaria'!$E$22:$S$44,"e1",$F$841:$F892)+DSUM('1.2_Vehículos y maquinaria'!$E$50:$S$70,"emissions",$F$841:$F892)-SUM(K$842:K891))</f>
        <v>0</v>
      </c>
      <c r="L892">
        <f>IF(F892="","",DSUM('1.2_Vehículos y maquinaria'!$E$22:$S$44,"e2",$F$841:$F892)-SUM(L$842:L891))</f>
        <v>0</v>
      </c>
      <c r="M892">
        <f>IF(F892="","",DSUM('1.2_Vehículos y maquinaria'!$E$22:$S$44,"e3",$F$841:$F892)-SUM(M$842:M891))</f>
        <v>0</v>
      </c>
      <c r="N892">
        <f>IF(F892="","",DSUM('1.2_Vehículos y maquinaria'!$E$22:$S$44,"emissions",$F$841:$F892)+DSUM('1.2_Vehículos y maquinaria'!$E$50:$S$70,"emissions",$F$841:$F892)-SUM(N$842:N891))</f>
        <v>0</v>
      </c>
      <c r="O892">
        <f>IF(F892="","",DSUM('1.2_Vehículos y maquinaria'!$E$82:$S$92,"e1",$F$841:$F892)-SUM(O$842:O891))</f>
        <v>0</v>
      </c>
      <c r="P892">
        <f>IF(F892="","",DSUM('1.2_Vehículos y maquinaria'!$E$82:$S$92,"e2",$F$841:$F892)-SUM(P$842:P891))</f>
        <v>0</v>
      </c>
      <c r="Q892">
        <f>IF(F892="","",DSUM('1.2_Vehículos y maquinaria'!$E$82:$S$92,"e3",$F$841:$F892)-SUM(Q$842:Q891))</f>
        <v>0</v>
      </c>
      <c r="R892">
        <f>IF(F892="","",DSUM('1.2_Vehículos y maquinaria'!$E$82:$S$92,"emissions",$F$841:$F892)-SUM(R$842:R891))</f>
        <v>0</v>
      </c>
      <c r="S892">
        <f>IF(F892="","",DSUM('1.2_Vehículos y maquinaria'!$E$99:$S$109,"e1",$F$841:$F892)-SUM(S$842:S891))</f>
        <v>0</v>
      </c>
      <c r="T892">
        <f>IF(F892="","",DSUM('1.2_Vehículos y maquinaria'!$E$99:$S$109,"e2",$F$841:$F892)-SUM(T$842:T891))</f>
        <v>0</v>
      </c>
      <c r="U892">
        <f>IF(F892="","",DSUM('1.2_Vehículos y maquinaria'!$E$99:$S$109,"e3",$F$841:$F892)-SUM(U$842:U891))</f>
        <v>0</v>
      </c>
      <c r="V892">
        <f>IF(F892="","",DSUM('1.2_Vehículos y maquinaria'!$E$99:$S$109,"emissions",$F$841:$F892)-SUM(V$842:V891))</f>
        <v>0</v>
      </c>
      <c r="W892">
        <f>IF(F892="","",DSUM('1.3_Emisiones de proceso'!$E$17:$M$32,"e1",$F$841:$F892)-SUM(W$842:W891))</f>
        <v>0</v>
      </c>
      <c r="X892">
        <f>IF(F892="","",DSUM('1.3_Emisiones de proceso'!$E$17:$M$32,"e2",$F$841:$F892)-SUM(X$842:X891))</f>
        <v>0</v>
      </c>
      <c r="Y892">
        <f>IF(F892="","",DSUM('1.3_Emisiones de proceso'!$E$17:$M$32,"e3",$F$841:$F892)-SUM(Y$842:Y891))</f>
        <v>0</v>
      </c>
      <c r="Z892">
        <f>IF(F892="","",DSUM('1.3_Emisiones de proceso'!$E$17:$M$32,"emissions",$F$841:$F892)-SUM(Z$842:Z891))</f>
        <v>0</v>
      </c>
      <c r="AA892">
        <f>IF(F892="","",DSUM('1.3_Emisiones de proceso'!$E$39:$M$54,"e1",$F$841:$F892)-SUM(AA$842:AA891))</f>
        <v>0</v>
      </c>
      <c r="AB892">
        <f>IF(F892="","",DSUM('1.3_Emisiones de proceso'!$E$39:$M$54,"e2",$F$841:$F892)-SUM(AB$842:AB891))</f>
        <v>0</v>
      </c>
      <c r="AC892">
        <f>IF(F892="","",DSUM('1.3_Emisiones de proceso'!$E$39:$M$54,"e3",$F$841:$F892)-SUM(AC$842:AC891))</f>
        <v>0</v>
      </c>
      <c r="AD892">
        <f>IF(F892="","",DSUM('1.3_Emisiones de proceso'!$E$39:$M$54,"emissions",$F$841:$F892)-SUM(AD$842:AD891))</f>
        <v>0</v>
      </c>
    </row>
    <row r="893" spans="2:30" x14ac:dyDescent="0.25">
      <c r="B893">
        <v>52</v>
      </c>
      <c r="C893" t="str">
        <f>IF('0.1_Datos generales organiz.'!E95="","",'0.1_Datos generales organiz.'!E95)</f>
        <v/>
      </c>
      <c r="D893" t="str">
        <f>IF(C893="","",IF('0.1_Datos generales organiz.'!G95="no","",Dades!C893))</f>
        <v/>
      </c>
      <c r="E893" t="str">
        <f>IFERROR(INDEX($D$842:$D$1091,MATCH(0,INDEX(COUNTIF($E$841:E892,$D$842:$D$1091),),)),"")</f>
        <v/>
      </c>
      <c r="F893" t="str">
        <f t="shared" si="26"/>
        <v>=</v>
      </c>
      <c r="G893">
        <f>IF(F893="","",DSUM('1.1_Instalaciones fijas'!$E$14:$R$36,"e1",$F$841:$F893)+DSUM('1.1_Instalaciones fijas'!$E$43:$L$58,"e1",$F$841:$F893)-SUM(G$842:G892))</f>
        <v>0</v>
      </c>
      <c r="H893">
        <f>IF(F893="","",DSUM('1.1_Instalaciones fijas'!$E$14:$R$36,"e2",$F$841:$F893)+DSUM('1.1_Instalaciones fijas'!$E$43:$L$58,"e2",$F$841:$F893)-SUM(H$842:H892))</f>
        <v>0</v>
      </c>
      <c r="I893">
        <f>IF(F893="","",DSUM('1.1_Instalaciones fijas'!$E$14:$R$36,"e3",$F$841:$F893)+DSUM('1.1_Instalaciones fijas'!$E$43:$L$58,"e3",$F$841:$F893)-SUM(I$842:I892))</f>
        <v>0</v>
      </c>
      <c r="J893">
        <f>IF(F893="","",DSUM('1.1_Instalaciones fijas'!$E$14:$R$36,"emissions",$F$841:$F893)+DSUM('1.1_Instalaciones fijas'!$E$43:$L$58,"emissions",$F$841:$F893)-SUM(J$842:J892))</f>
        <v>0</v>
      </c>
      <c r="K893">
        <f>IF(F893="","",DSUM('1.2_Vehículos y maquinaria'!$E$22:$S$44,"e1",$F$841:$F893)+DSUM('1.2_Vehículos y maquinaria'!$E$50:$S$70,"emissions",$F$841:$F893)-SUM(K$842:K892))</f>
        <v>0</v>
      </c>
      <c r="L893">
        <f>IF(F893="","",DSUM('1.2_Vehículos y maquinaria'!$E$22:$S$44,"e2",$F$841:$F893)-SUM(L$842:L892))</f>
        <v>0</v>
      </c>
      <c r="M893">
        <f>IF(F893="","",DSUM('1.2_Vehículos y maquinaria'!$E$22:$S$44,"e3",$F$841:$F893)-SUM(M$842:M892))</f>
        <v>0</v>
      </c>
      <c r="N893">
        <f>IF(F893="","",DSUM('1.2_Vehículos y maquinaria'!$E$22:$S$44,"emissions",$F$841:$F893)+DSUM('1.2_Vehículos y maquinaria'!$E$50:$S$70,"emissions",$F$841:$F893)-SUM(N$842:N892))</f>
        <v>0</v>
      </c>
      <c r="O893">
        <f>IF(F893="","",DSUM('1.2_Vehículos y maquinaria'!$E$82:$S$92,"e1",$F$841:$F893)-SUM(O$842:O892))</f>
        <v>0</v>
      </c>
      <c r="P893">
        <f>IF(F893="","",DSUM('1.2_Vehículos y maquinaria'!$E$82:$S$92,"e2",$F$841:$F893)-SUM(P$842:P892))</f>
        <v>0</v>
      </c>
      <c r="Q893">
        <f>IF(F893="","",DSUM('1.2_Vehículos y maquinaria'!$E$82:$S$92,"e3",$F$841:$F893)-SUM(Q$842:Q892))</f>
        <v>0</v>
      </c>
      <c r="R893">
        <f>IF(F893="","",DSUM('1.2_Vehículos y maquinaria'!$E$82:$S$92,"emissions",$F$841:$F893)-SUM(R$842:R892))</f>
        <v>0</v>
      </c>
      <c r="S893">
        <f>IF(F893="","",DSUM('1.2_Vehículos y maquinaria'!$E$99:$S$109,"e1",$F$841:$F893)-SUM(S$842:S892))</f>
        <v>0</v>
      </c>
      <c r="T893">
        <f>IF(F893="","",DSUM('1.2_Vehículos y maquinaria'!$E$99:$S$109,"e2",$F$841:$F893)-SUM(T$842:T892))</f>
        <v>0</v>
      </c>
      <c r="U893">
        <f>IF(F893="","",DSUM('1.2_Vehículos y maquinaria'!$E$99:$S$109,"e3",$F$841:$F893)-SUM(U$842:U892))</f>
        <v>0</v>
      </c>
      <c r="V893">
        <f>IF(F893="","",DSUM('1.2_Vehículos y maquinaria'!$E$99:$S$109,"emissions",$F$841:$F893)-SUM(V$842:V892))</f>
        <v>0</v>
      </c>
      <c r="W893">
        <f>IF(F893="","",DSUM('1.3_Emisiones de proceso'!$E$17:$M$32,"e1",$F$841:$F893)-SUM(W$842:W892))</f>
        <v>0</v>
      </c>
      <c r="X893">
        <f>IF(F893="","",DSUM('1.3_Emisiones de proceso'!$E$17:$M$32,"e2",$F$841:$F893)-SUM(X$842:X892))</f>
        <v>0</v>
      </c>
      <c r="Y893">
        <f>IF(F893="","",DSUM('1.3_Emisiones de proceso'!$E$17:$M$32,"e3",$F$841:$F893)-SUM(Y$842:Y892))</f>
        <v>0</v>
      </c>
      <c r="Z893">
        <f>IF(F893="","",DSUM('1.3_Emisiones de proceso'!$E$17:$M$32,"emissions",$F$841:$F893)-SUM(Z$842:Z892))</f>
        <v>0</v>
      </c>
      <c r="AA893">
        <f>IF(F893="","",DSUM('1.3_Emisiones de proceso'!$E$39:$M$54,"e1",$F$841:$F893)-SUM(AA$842:AA892))</f>
        <v>0</v>
      </c>
      <c r="AB893">
        <f>IF(F893="","",DSUM('1.3_Emisiones de proceso'!$E$39:$M$54,"e2",$F$841:$F893)-SUM(AB$842:AB892))</f>
        <v>0</v>
      </c>
      <c r="AC893">
        <f>IF(F893="","",DSUM('1.3_Emisiones de proceso'!$E$39:$M$54,"e3",$F$841:$F893)-SUM(AC$842:AC892))</f>
        <v>0</v>
      </c>
      <c r="AD893">
        <f>IF(F893="","",DSUM('1.3_Emisiones de proceso'!$E$39:$M$54,"emissions",$F$841:$F893)-SUM(AD$842:AD892))</f>
        <v>0</v>
      </c>
    </row>
    <row r="894" spans="2:30" x14ac:dyDescent="0.25">
      <c r="B894">
        <v>53</v>
      </c>
      <c r="C894" t="str">
        <f>IF('0.1_Datos generales organiz.'!E96="","",'0.1_Datos generales organiz.'!E96)</f>
        <v/>
      </c>
      <c r="D894" t="str">
        <f>IF(C894="","",IF('0.1_Datos generales organiz.'!G96="no","",Dades!C894))</f>
        <v/>
      </c>
      <c r="E894" t="str">
        <f>IFERROR(INDEX($D$842:$D$1091,MATCH(0,INDEX(COUNTIF($E$841:E893,$D$842:$D$1091),),)),"")</f>
        <v/>
      </c>
      <c r="F894" t="str">
        <f t="shared" si="26"/>
        <v>=</v>
      </c>
      <c r="G894">
        <f>IF(F894="","",DSUM('1.1_Instalaciones fijas'!$E$14:$R$36,"e1",$F$841:$F894)+DSUM('1.1_Instalaciones fijas'!$E$43:$L$58,"e1",$F$841:$F894)-SUM(G$842:G893))</f>
        <v>0</v>
      </c>
      <c r="H894">
        <f>IF(F894="","",DSUM('1.1_Instalaciones fijas'!$E$14:$R$36,"e2",$F$841:$F894)+DSUM('1.1_Instalaciones fijas'!$E$43:$L$58,"e2",$F$841:$F894)-SUM(H$842:H893))</f>
        <v>0</v>
      </c>
      <c r="I894">
        <f>IF(F894="","",DSUM('1.1_Instalaciones fijas'!$E$14:$R$36,"e3",$F$841:$F894)+DSUM('1.1_Instalaciones fijas'!$E$43:$L$58,"e3",$F$841:$F894)-SUM(I$842:I893))</f>
        <v>0</v>
      </c>
      <c r="J894">
        <f>IF(F894="","",DSUM('1.1_Instalaciones fijas'!$E$14:$R$36,"emissions",$F$841:$F894)+DSUM('1.1_Instalaciones fijas'!$E$43:$L$58,"emissions",$F$841:$F894)-SUM(J$842:J893))</f>
        <v>0</v>
      </c>
      <c r="K894">
        <f>IF(F894="","",DSUM('1.2_Vehículos y maquinaria'!$E$22:$S$44,"e1",$F$841:$F894)+DSUM('1.2_Vehículos y maquinaria'!$E$50:$S$70,"emissions",$F$841:$F894)-SUM(K$842:K893))</f>
        <v>0</v>
      </c>
      <c r="L894">
        <f>IF(F894="","",DSUM('1.2_Vehículos y maquinaria'!$E$22:$S$44,"e2",$F$841:$F894)-SUM(L$842:L893))</f>
        <v>0</v>
      </c>
      <c r="M894">
        <f>IF(F894="","",DSUM('1.2_Vehículos y maquinaria'!$E$22:$S$44,"e3",$F$841:$F894)-SUM(M$842:M893))</f>
        <v>0</v>
      </c>
      <c r="N894">
        <f>IF(F894="","",DSUM('1.2_Vehículos y maquinaria'!$E$22:$S$44,"emissions",$F$841:$F894)+DSUM('1.2_Vehículos y maquinaria'!$E$50:$S$70,"emissions",$F$841:$F894)-SUM(N$842:N893))</f>
        <v>0</v>
      </c>
      <c r="O894">
        <f>IF(F894="","",DSUM('1.2_Vehículos y maquinaria'!$E$82:$S$92,"e1",$F$841:$F894)-SUM(O$842:O893))</f>
        <v>0</v>
      </c>
      <c r="P894">
        <f>IF(F894="","",DSUM('1.2_Vehículos y maquinaria'!$E$82:$S$92,"e2",$F$841:$F894)-SUM(P$842:P893))</f>
        <v>0</v>
      </c>
      <c r="Q894">
        <f>IF(F894="","",DSUM('1.2_Vehículos y maquinaria'!$E$82:$S$92,"e3",$F$841:$F894)-SUM(Q$842:Q893))</f>
        <v>0</v>
      </c>
      <c r="R894">
        <f>IF(F894="","",DSUM('1.2_Vehículos y maquinaria'!$E$82:$S$92,"emissions",$F$841:$F894)-SUM(R$842:R893))</f>
        <v>0</v>
      </c>
      <c r="S894">
        <f>IF(F894="","",DSUM('1.2_Vehículos y maquinaria'!$E$99:$S$109,"e1",$F$841:$F894)-SUM(S$842:S893))</f>
        <v>0</v>
      </c>
      <c r="T894">
        <f>IF(F894="","",DSUM('1.2_Vehículos y maquinaria'!$E$99:$S$109,"e2",$F$841:$F894)-SUM(T$842:T893))</f>
        <v>0</v>
      </c>
      <c r="U894">
        <f>IF(F894="","",DSUM('1.2_Vehículos y maquinaria'!$E$99:$S$109,"e3",$F$841:$F894)-SUM(U$842:U893))</f>
        <v>0</v>
      </c>
      <c r="V894">
        <f>IF(F894="","",DSUM('1.2_Vehículos y maquinaria'!$E$99:$S$109,"emissions",$F$841:$F894)-SUM(V$842:V893))</f>
        <v>0</v>
      </c>
      <c r="W894">
        <f>IF(F894="","",DSUM('1.3_Emisiones de proceso'!$E$17:$M$32,"e1",$F$841:$F894)-SUM(W$842:W893))</f>
        <v>0</v>
      </c>
      <c r="X894">
        <f>IF(F894="","",DSUM('1.3_Emisiones de proceso'!$E$17:$M$32,"e2",$F$841:$F894)-SUM(X$842:X893))</f>
        <v>0</v>
      </c>
      <c r="Y894">
        <f>IF(F894="","",DSUM('1.3_Emisiones de proceso'!$E$17:$M$32,"e3",$F$841:$F894)-SUM(Y$842:Y893))</f>
        <v>0</v>
      </c>
      <c r="Z894">
        <f>IF(F894="","",DSUM('1.3_Emisiones de proceso'!$E$17:$M$32,"emissions",$F$841:$F894)-SUM(Z$842:Z893))</f>
        <v>0</v>
      </c>
      <c r="AA894">
        <f>IF(F894="","",DSUM('1.3_Emisiones de proceso'!$E$39:$M$54,"e1",$F$841:$F894)-SUM(AA$842:AA893))</f>
        <v>0</v>
      </c>
      <c r="AB894">
        <f>IF(F894="","",DSUM('1.3_Emisiones de proceso'!$E$39:$M$54,"e2",$F$841:$F894)-SUM(AB$842:AB893))</f>
        <v>0</v>
      </c>
      <c r="AC894">
        <f>IF(F894="","",DSUM('1.3_Emisiones de proceso'!$E$39:$M$54,"e3",$F$841:$F894)-SUM(AC$842:AC893))</f>
        <v>0</v>
      </c>
      <c r="AD894">
        <f>IF(F894="","",DSUM('1.3_Emisiones de proceso'!$E$39:$M$54,"emissions",$F$841:$F894)-SUM(AD$842:AD893))</f>
        <v>0</v>
      </c>
    </row>
    <row r="895" spans="2:30" x14ac:dyDescent="0.25">
      <c r="B895">
        <v>54</v>
      </c>
      <c r="C895" t="str">
        <f>IF('0.1_Datos generales organiz.'!E97="","",'0.1_Datos generales organiz.'!E97)</f>
        <v/>
      </c>
      <c r="D895" t="str">
        <f>IF(C895="","",IF('0.1_Datos generales organiz.'!G97="no","",Dades!C895))</f>
        <v/>
      </c>
      <c r="E895" t="str">
        <f>IFERROR(INDEX($D$842:$D$1091,MATCH(0,INDEX(COUNTIF($E$841:E894,$D$842:$D$1091),),)),"")</f>
        <v/>
      </c>
      <c r="F895" t="str">
        <f t="shared" si="26"/>
        <v>=</v>
      </c>
      <c r="G895">
        <f>IF(F895="","",DSUM('1.1_Instalaciones fijas'!$E$14:$R$36,"e1",$F$841:$F895)+DSUM('1.1_Instalaciones fijas'!$E$43:$L$58,"e1",$F$841:$F895)-SUM(G$842:G894))</f>
        <v>0</v>
      </c>
      <c r="H895">
        <f>IF(F895="","",DSUM('1.1_Instalaciones fijas'!$E$14:$R$36,"e2",$F$841:$F895)+DSUM('1.1_Instalaciones fijas'!$E$43:$L$58,"e2",$F$841:$F895)-SUM(H$842:H894))</f>
        <v>0</v>
      </c>
      <c r="I895">
        <f>IF(F895="","",DSUM('1.1_Instalaciones fijas'!$E$14:$R$36,"e3",$F$841:$F895)+DSUM('1.1_Instalaciones fijas'!$E$43:$L$58,"e3",$F$841:$F895)-SUM(I$842:I894))</f>
        <v>0</v>
      </c>
      <c r="J895">
        <f>IF(F895="","",DSUM('1.1_Instalaciones fijas'!$E$14:$R$36,"emissions",$F$841:$F895)+DSUM('1.1_Instalaciones fijas'!$E$43:$L$58,"emissions",$F$841:$F895)-SUM(J$842:J894))</f>
        <v>0</v>
      </c>
      <c r="K895">
        <f>IF(F895="","",DSUM('1.2_Vehículos y maquinaria'!$E$22:$S$44,"e1",$F$841:$F895)+DSUM('1.2_Vehículos y maquinaria'!$E$50:$S$70,"emissions",$F$841:$F895)-SUM(K$842:K894))</f>
        <v>0</v>
      </c>
      <c r="L895">
        <f>IF(F895="","",DSUM('1.2_Vehículos y maquinaria'!$E$22:$S$44,"e2",$F$841:$F895)-SUM(L$842:L894))</f>
        <v>0</v>
      </c>
      <c r="M895">
        <f>IF(F895="","",DSUM('1.2_Vehículos y maquinaria'!$E$22:$S$44,"e3",$F$841:$F895)-SUM(M$842:M894))</f>
        <v>0</v>
      </c>
      <c r="N895">
        <f>IF(F895="","",DSUM('1.2_Vehículos y maquinaria'!$E$22:$S$44,"emissions",$F$841:$F895)+DSUM('1.2_Vehículos y maquinaria'!$E$50:$S$70,"emissions",$F$841:$F895)-SUM(N$842:N894))</f>
        <v>0</v>
      </c>
      <c r="O895">
        <f>IF(F895="","",DSUM('1.2_Vehículos y maquinaria'!$E$82:$S$92,"e1",$F$841:$F895)-SUM(O$842:O894))</f>
        <v>0</v>
      </c>
      <c r="P895">
        <f>IF(F895="","",DSUM('1.2_Vehículos y maquinaria'!$E$82:$S$92,"e2",$F$841:$F895)-SUM(P$842:P894))</f>
        <v>0</v>
      </c>
      <c r="Q895">
        <f>IF(F895="","",DSUM('1.2_Vehículos y maquinaria'!$E$82:$S$92,"e3",$F$841:$F895)-SUM(Q$842:Q894))</f>
        <v>0</v>
      </c>
      <c r="R895">
        <f>IF(F895="","",DSUM('1.2_Vehículos y maquinaria'!$E$82:$S$92,"emissions",$F$841:$F895)-SUM(R$842:R894))</f>
        <v>0</v>
      </c>
      <c r="S895">
        <f>IF(F895="","",DSUM('1.2_Vehículos y maquinaria'!$E$99:$S$109,"e1",$F$841:$F895)-SUM(S$842:S894))</f>
        <v>0</v>
      </c>
      <c r="T895">
        <f>IF(F895="","",DSUM('1.2_Vehículos y maquinaria'!$E$99:$S$109,"e2",$F$841:$F895)-SUM(T$842:T894))</f>
        <v>0</v>
      </c>
      <c r="U895">
        <f>IF(F895="","",DSUM('1.2_Vehículos y maquinaria'!$E$99:$S$109,"e3",$F$841:$F895)-SUM(U$842:U894))</f>
        <v>0</v>
      </c>
      <c r="V895">
        <f>IF(F895="","",DSUM('1.2_Vehículos y maquinaria'!$E$99:$S$109,"emissions",$F$841:$F895)-SUM(V$842:V894))</f>
        <v>0</v>
      </c>
      <c r="W895">
        <f>IF(F895="","",DSUM('1.3_Emisiones de proceso'!$E$17:$M$32,"e1",$F$841:$F895)-SUM(W$842:W894))</f>
        <v>0</v>
      </c>
      <c r="X895">
        <f>IF(F895="","",DSUM('1.3_Emisiones de proceso'!$E$17:$M$32,"e2",$F$841:$F895)-SUM(X$842:X894))</f>
        <v>0</v>
      </c>
      <c r="Y895">
        <f>IF(F895="","",DSUM('1.3_Emisiones de proceso'!$E$17:$M$32,"e3",$F$841:$F895)-SUM(Y$842:Y894))</f>
        <v>0</v>
      </c>
      <c r="Z895">
        <f>IF(F895="","",DSUM('1.3_Emisiones de proceso'!$E$17:$M$32,"emissions",$F$841:$F895)-SUM(Z$842:Z894))</f>
        <v>0</v>
      </c>
      <c r="AA895">
        <f>IF(F895="","",DSUM('1.3_Emisiones de proceso'!$E$39:$M$54,"e1",$F$841:$F895)-SUM(AA$842:AA894))</f>
        <v>0</v>
      </c>
      <c r="AB895">
        <f>IF(F895="","",DSUM('1.3_Emisiones de proceso'!$E$39:$M$54,"e2",$F$841:$F895)-SUM(AB$842:AB894))</f>
        <v>0</v>
      </c>
      <c r="AC895">
        <f>IF(F895="","",DSUM('1.3_Emisiones de proceso'!$E$39:$M$54,"e3",$F$841:$F895)-SUM(AC$842:AC894))</f>
        <v>0</v>
      </c>
      <c r="AD895">
        <f>IF(F895="","",DSUM('1.3_Emisiones de proceso'!$E$39:$M$54,"emissions",$F$841:$F895)-SUM(AD$842:AD894))</f>
        <v>0</v>
      </c>
    </row>
    <row r="896" spans="2:30" x14ac:dyDescent="0.25">
      <c r="B896">
        <v>55</v>
      </c>
      <c r="C896" t="str">
        <f>IF('0.1_Datos generales organiz.'!E98="","",'0.1_Datos generales organiz.'!E98)</f>
        <v/>
      </c>
      <c r="D896" t="str">
        <f>IF(C896="","",IF('0.1_Datos generales organiz.'!G98="no","",Dades!C896))</f>
        <v/>
      </c>
      <c r="E896" t="str">
        <f>IFERROR(INDEX($D$842:$D$1091,MATCH(0,INDEX(COUNTIF($E$841:E895,$D$842:$D$1091),),)),"")</f>
        <v/>
      </c>
      <c r="F896" t="str">
        <f t="shared" si="26"/>
        <v>=</v>
      </c>
      <c r="G896">
        <f>IF(F896="","",DSUM('1.1_Instalaciones fijas'!$E$14:$R$36,"e1",$F$841:$F896)+DSUM('1.1_Instalaciones fijas'!$E$43:$L$58,"e1",$F$841:$F896)-SUM(G$842:G895))</f>
        <v>0</v>
      </c>
      <c r="H896">
        <f>IF(F896="","",DSUM('1.1_Instalaciones fijas'!$E$14:$R$36,"e2",$F$841:$F896)+DSUM('1.1_Instalaciones fijas'!$E$43:$L$58,"e2",$F$841:$F896)-SUM(H$842:H895))</f>
        <v>0</v>
      </c>
      <c r="I896">
        <f>IF(F896="","",DSUM('1.1_Instalaciones fijas'!$E$14:$R$36,"e3",$F$841:$F896)+DSUM('1.1_Instalaciones fijas'!$E$43:$L$58,"e3",$F$841:$F896)-SUM(I$842:I895))</f>
        <v>0</v>
      </c>
      <c r="J896">
        <f>IF(F896="","",DSUM('1.1_Instalaciones fijas'!$E$14:$R$36,"emissions",$F$841:$F896)+DSUM('1.1_Instalaciones fijas'!$E$43:$L$58,"emissions",$F$841:$F896)-SUM(J$842:J895))</f>
        <v>0</v>
      </c>
      <c r="K896">
        <f>IF(F896="","",DSUM('1.2_Vehículos y maquinaria'!$E$22:$S$44,"e1",$F$841:$F896)+DSUM('1.2_Vehículos y maquinaria'!$E$50:$S$70,"emissions",$F$841:$F896)-SUM(K$842:K895))</f>
        <v>0</v>
      </c>
      <c r="L896">
        <f>IF(F896="","",DSUM('1.2_Vehículos y maquinaria'!$E$22:$S$44,"e2",$F$841:$F896)-SUM(L$842:L895))</f>
        <v>0</v>
      </c>
      <c r="M896">
        <f>IF(F896="","",DSUM('1.2_Vehículos y maquinaria'!$E$22:$S$44,"e3",$F$841:$F896)-SUM(M$842:M895))</f>
        <v>0</v>
      </c>
      <c r="N896">
        <f>IF(F896="","",DSUM('1.2_Vehículos y maquinaria'!$E$22:$S$44,"emissions",$F$841:$F896)+DSUM('1.2_Vehículos y maquinaria'!$E$50:$S$70,"emissions",$F$841:$F896)-SUM(N$842:N895))</f>
        <v>0</v>
      </c>
      <c r="O896">
        <f>IF(F896="","",DSUM('1.2_Vehículos y maquinaria'!$E$82:$S$92,"e1",$F$841:$F896)-SUM(O$842:O895))</f>
        <v>0</v>
      </c>
      <c r="P896">
        <f>IF(F896="","",DSUM('1.2_Vehículos y maquinaria'!$E$82:$S$92,"e2",$F$841:$F896)-SUM(P$842:P895))</f>
        <v>0</v>
      </c>
      <c r="Q896">
        <f>IF(F896="","",DSUM('1.2_Vehículos y maquinaria'!$E$82:$S$92,"e3",$F$841:$F896)-SUM(Q$842:Q895))</f>
        <v>0</v>
      </c>
      <c r="R896">
        <f>IF(F896="","",DSUM('1.2_Vehículos y maquinaria'!$E$82:$S$92,"emissions",$F$841:$F896)-SUM(R$842:R895))</f>
        <v>0</v>
      </c>
      <c r="S896">
        <f>IF(F896="","",DSUM('1.2_Vehículos y maquinaria'!$E$99:$S$109,"e1",$F$841:$F896)-SUM(S$842:S895))</f>
        <v>0</v>
      </c>
      <c r="T896">
        <f>IF(F896="","",DSUM('1.2_Vehículos y maquinaria'!$E$99:$S$109,"e2",$F$841:$F896)-SUM(T$842:T895))</f>
        <v>0</v>
      </c>
      <c r="U896">
        <f>IF(F896="","",DSUM('1.2_Vehículos y maquinaria'!$E$99:$S$109,"e3",$F$841:$F896)-SUM(U$842:U895))</f>
        <v>0</v>
      </c>
      <c r="V896">
        <f>IF(F896="","",DSUM('1.2_Vehículos y maquinaria'!$E$99:$S$109,"emissions",$F$841:$F896)-SUM(V$842:V895))</f>
        <v>0</v>
      </c>
      <c r="W896">
        <f>IF(F896="","",DSUM('1.3_Emisiones de proceso'!$E$17:$M$32,"e1",$F$841:$F896)-SUM(W$842:W895))</f>
        <v>0</v>
      </c>
      <c r="X896">
        <f>IF(F896="","",DSUM('1.3_Emisiones de proceso'!$E$17:$M$32,"e2",$F$841:$F896)-SUM(X$842:X895))</f>
        <v>0</v>
      </c>
      <c r="Y896">
        <f>IF(F896="","",DSUM('1.3_Emisiones de proceso'!$E$17:$M$32,"e3",$F$841:$F896)-SUM(Y$842:Y895))</f>
        <v>0</v>
      </c>
      <c r="Z896">
        <f>IF(F896="","",DSUM('1.3_Emisiones de proceso'!$E$17:$M$32,"emissions",$F$841:$F896)-SUM(Z$842:Z895))</f>
        <v>0</v>
      </c>
      <c r="AA896">
        <f>IF(F896="","",DSUM('1.3_Emisiones de proceso'!$E$39:$M$54,"e1",$F$841:$F896)-SUM(AA$842:AA895))</f>
        <v>0</v>
      </c>
      <c r="AB896">
        <f>IF(F896="","",DSUM('1.3_Emisiones de proceso'!$E$39:$M$54,"e2",$F$841:$F896)-SUM(AB$842:AB895))</f>
        <v>0</v>
      </c>
      <c r="AC896">
        <f>IF(F896="","",DSUM('1.3_Emisiones de proceso'!$E$39:$M$54,"e3",$F$841:$F896)-SUM(AC$842:AC895))</f>
        <v>0</v>
      </c>
      <c r="AD896">
        <f>IF(F896="","",DSUM('1.3_Emisiones de proceso'!$E$39:$M$54,"emissions",$F$841:$F896)-SUM(AD$842:AD895))</f>
        <v>0</v>
      </c>
    </row>
    <row r="897" spans="2:30" x14ac:dyDescent="0.25">
      <c r="B897">
        <v>56</v>
      </c>
      <c r="C897" t="str">
        <f>IF('0.1_Datos generales organiz.'!E99="","",'0.1_Datos generales organiz.'!E99)</f>
        <v/>
      </c>
      <c r="D897" t="str">
        <f>IF(C897="","",IF('0.1_Datos generales organiz.'!G99="no","",Dades!C897))</f>
        <v/>
      </c>
      <c r="E897" t="str">
        <f>IFERROR(INDEX($D$842:$D$1091,MATCH(0,INDEX(COUNTIF($E$841:E896,$D$842:$D$1091),),)),"")</f>
        <v/>
      </c>
      <c r="F897" t="str">
        <f t="shared" si="26"/>
        <v>=</v>
      </c>
      <c r="G897">
        <f>IF(F897="","",DSUM('1.1_Instalaciones fijas'!$E$14:$R$36,"e1",$F$841:$F897)+DSUM('1.1_Instalaciones fijas'!$E$43:$L$58,"e1",$F$841:$F897)-SUM(G$842:G896))</f>
        <v>0</v>
      </c>
      <c r="H897">
        <f>IF(F897="","",DSUM('1.1_Instalaciones fijas'!$E$14:$R$36,"e2",$F$841:$F897)+DSUM('1.1_Instalaciones fijas'!$E$43:$L$58,"e2",$F$841:$F897)-SUM(H$842:H896))</f>
        <v>0</v>
      </c>
      <c r="I897">
        <f>IF(F897="","",DSUM('1.1_Instalaciones fijas'!$E$14:$R$36,"e3",$F$841:$F897)+DSUM('1.1_Instalaciones fijas'!$E$43:$L$58,"e3",$F$841:$F897)-SUM(I$842:I896))</f>
        <v>0</v>
      </c>
      <c r="J897">
        <f>IF(F897="","",DSUM('1.1_Instalaciones fijas'!$E$14:$R$36,"emissions",$F$841:$F897)+DSUM('1.1_Instalaciones fijas'!$E$43:$L$58,"emissions",$F$841:$F897)-SUM(J$842:J896))</f>
        <v>0</v>
      </c>
      <c r="K897">
        <f>IF(F897="","",DSUM('1.2_Vehículos y maquinaria'!$E$22:$S$44,"e1",$F$841:$F897)+DSUM('1.2_Vehículos y maquinaria'!$E$50:$S$70,"emissions",$F$841:$F897)-SUM(K$842:K896))</f>
        <v>0</v>
      </c>
      <c r="L897">
        <f>IF(F897="","",DSUM('1.2_Vehículos y maquinaria'!$E$22:$S$44,"e2",$F$841:$F897)-SUM(L$842:L896))</f>
        <v>0</v>
      </c>
      <c r="M897">
        <f>IF(F897="","",DSUM('1.2_Vehículos y maquinaria'!$E$22:$S$44,"e3",$F$841:$F897)-SUM(M$842:M896))</f>
        <v>0</v>
      </c>
      <c r="N897">
        <f>IF(F897="","",DSUM('1.2_Vehículos y maquinaria'!$E$22:$S$44,"emissions",$F$841:$F897)+DSUM('1.2_Vehículos y maquinaria'!$E$50:$S$70,"emissions",$F$841:$F897)-SUM(N$842:N896))</f>
        <v>0</v>
      </c>
      <c r="O897">
        <f>IF(F897="","",DSUM('1.2_Vehículos y maquinaria'!$E$82:$S$92,"e1",$F$841:$F897)-SUM(O$842:O896))</f>
        <v>0</v>
      </c>
      <c r="P897">
        <f>IF(F897="","",DSUM('1.2_Vehículos y maquinaria'!$E$82:$S$92,"e2",$F$841:$F897)-SUM(P$842:P896))</f>
        <v>0</v>
      </c>
      <c r="Q897">
        <f>IF(F897="","",DSUM('1.2_Vehículos y maquinaria'!$E$82:$S$92,"e3",$F$841:$F897)-SUM(Q$842:Q896))</f>
        <v>0</v>
      </c>
      <c r="R897">
        <f>IF(F897="","",DSUM('1.2_Vehículos y maquinaria'!$E$82:$S$92,"emissions",$F$841:$F897)-SUM(R$842:R896))</f>
        <v>0</v>
      </c>
      <c r="S897">
        <f>IF(F897="","",DSUM('1.2_Vehículos y maquinaria'!$E$99:$S$109,"e1",$F$841:$F897)-SUM(S$842:S896))</f>
        <v>0</v>
      </c>
      <c r="T897">
        <f>IF(F897="","",DSUM('1.2_Vehículos y maquinaria'!$E$99:$S$109,"e2",$F$841:$F897)-SUM(T$842:T896))</f>
        <v>0</v>
      </c>
      <c r="U897">
        <f>IF(F897="","",DSUM('1.2_Vehículos y maquinaria'!$E$99:$S$109,"e3",$F$841:$F897)-SUM(U$842:U896))</f>
        <v>0</v>
      </c>
      <c r="V897">
        <f>IF(F897="","",DSUM('1.2_Vehículos y maquinaria'!$E$99:$S$109,"emissions",$F$841:$F897)-SUM(V$842:V896))</f>
        <v>0</v>
      </c>
      <c r="W897">
        <f>IF(F897="","",DSUM('1.3_Emisiones de proceso'!$E$17:$M$32,"e1",$F$841:$F897)-SUM(W$842:W896))</f>
        <v>0</v>
      </c>
      <c r="X897">
        <f>IF(F897="","",DSUM('1.3_Emisiones de proceso'!$E$17:$M$32,"e2",$F$841:$F897)-SUM(X$842:X896))</f>
        <v>0</v>
      </c>
      <c r="Y897">
        <f>IF(F897="","",DSUM('1.3_Emisiones de proceso'!$E$17:$M$32,"e3",$F$841:$F897)-SUM(Y$842:Y896))</f>
        <v>0</v>
      </c>
      <c r="Z897">
        <f>IF(F897="","",DSUM('1.3_Emisiones de proceso'!$E$17:$M$32,"emissions",$F$841:$F897)-SUM(Z$842:Z896))</f>
        <v>0</v>
      </c>
      <c r="AA897">
        <f>IF(F897="","",DSUM('1.3_Emisiones de proceso'!$E$39:$M$54,"e1",$F$841:$F897)-SUM(AA$842:AA896))</f>
        <v>0</v>
      </c>
      <c r="AB897">
        <f>IF(F897="","",DSUM('1.3_Emisiones de proceso'!$E$39:$M$54,"e2",$F$841:$F897)-SUM(AB$842:AB896))</f>
        <v>0</v>
      </c>
      <c r="AC897">
        <f>IF(F897="","",DSUM('1.3_Emisiones de proceso'!$E$39:$M$54,"e3",$F$841:$F897)-SUM(AC$842:AC896))</f>
        <v>0</v>
      </c>
      <c r="AD897">
        <f>IF(F897="","",DSUM('1.3_Emisiones de proceso'!$E$39:$M$54,"emissions",$F$841:$F897)-SUM(AD$842:AD896))</f>
        <v>0</v>
      </c>
    </row>
    <row r="898" spans="2:30" x14ac:dyDescent="0.25">
      <c r="B898">
        <v>57</v>
      </c>
      <c r="C898" t="str">
        <f>IF('0.1_Datos generales organiz.'!E100="","",'0.1_Datos generales organiz.'!E100)</f>
        <v/>
      </c>
      <c r="D898" t="str">
        <f>IF(C898="","",IF('0.1_Datos generales organiz.'!G100="no","",Dades!C898))</f>
        <v/>
      </c>
      <c r="E898" t="str">
        <f>IFERROR(INDEX($D$842:$D$1091,MATCH(0,INDEX(COUNTIF($E$841:E897,$D$842:$D$1091),),)),"")</f>
        <v/>
      </c>
      <c r="F898" t="str">
        <f t="shared" si="26"/>
        <v>=</v>
      </c>
      <c r="G898">
        <f>IF(F898="","",DSUM('1.1_Instalaciones fijas'!$E$14:$R$36,"e1",$F$841:$F898)+DSUM('1.1_Instalaciones fijas'!$E$43:$L$58,"e1",$F$841:$F898)-SUM(G$842:G897))</f>
        <v>0</v>
      </c>
      <c r="H898">
        <f>IF(F898="","",DSUM('1.1_Instalaciones fijas'!$E$14:$R$36,"e2",$F$841:$F898)+DSUM('1.1_Instalaciones fijas'!$E$43:$L$58,"e2",$F$841:$F898)-SUM(H$842:H897))</f>
        <v>0</v>
      </c>
      <c r="I898">
        <f>IF(F898="","",DSUM('1.1_Instalaciones fijas'!$E$14:$R$36,"e3",$F$841:$F898)+DSUM('1.1_Instalaciones fijas'!$E$43:$L$58,"e3",$F$841:$F898)-SUM(I$842:I897))</f>
        <v>0</v>
      </c>
      <c r="J898">
        <f>IF(F898="","",DSUM('1.1_Instalaciones fijas'!$E$14:$R$36,"emissions",$F$841:$F898)+DSUM('1.1_Instalaciones fijas'!$E$43:$L$58,"emissions",$F$841:$F898)-SUM(J$842:J897))</f>
        <v>0</v>
      </c>
      <c r="K898">
        <f>IF(F898="","",DSUM('1.2_Vehículos y maquinaria'!$E$22:$S$44,"e1",$F$841:$F898)+DSUM('1.2_Vehículos y maquinaria'!$E$50:$S$70,"emissions",$F$841:$F898)-SUM(K$842:K897))</f>
        <v>0</v>
      </c>
      <c r="L898">
        <f>IF(F898="","",DSUM('1.2_Vehículos y maquinaria'!$E$22:$S$44,"e2",$F$841:$F898)-SUM(L$842:L897))</f>
        <v>0</v>
      </c>
      <c r="M898">
        <f>IF(F898="","",DSUM('1.2_Vehículos y maquinaria'!$E$22:$S$44,"e3",$F$841:$F898)-SUM(M$842:M897))</f>
        <v>0</v>
      </c>
      <c r="N898">
        <f>IF(F898="","",DSUM('1.2_Vehículos y maquinaria'!$E$22:$S$44,"emissions",$F$841:$F898)+DSUM('1.2_Vehículos y maquinaria'!$E$50:$S$70,"emissions",$F$841:$F898)-SUM(N$842:N897))</f>
        <v>0</v>
      </c>
      <c r="O898">
        <f>IF(F898="","",DSUM('1.2_Vehículos y maquinaria'!$E$82:$S$92,"e1",$F$841:$F898)-SUM(O$842:O897))</f>
        <v>0</v>
      </c>
      <c r="P898">
        <f>IF(F898="","",DSUM('1.2_Vehículos y maquinaria'!$E$82:$S$92,"e2",$F$841:$F898)-SUM(P$842:P897))</f>
        <v>0</v>
      </c>
      <c r="Q898">
        <f>IF(F898="","",DSUM('1.2_Vehículos y maquinaria'!$E$82:$S$92,"e3",$F$841:$F898)-SUM(Q$842:Q897))</f>
        <v>0</v>
      </c>
      <c r="R898">
        <f>IF(F898="","",DSUM('1.2_Vehículos y maquinaria'!$E$82:$S$92,"emissions",$F$841:$F898)-SUM(R$842:R897))</f>
        <v>0</v>
      </c>
      <c r="S898">
        <f>IF(F898="","",DSUM('1.2_Vehículos y maquinaria'!$E$99:$S$109,"e1",$F$841:$F898)-SUM(S$842:S897))</f>
        <v>0</v>
      </c>
      <c r="T898">
        <f>IF(F898="","",DSUM('1.2_Vehículos y maquinaria'!$E$99:$S$109,"e2",$F$841:$F898)-SUM(T$842:T897))</f>
        <v>0</v>
      </c>
      <c r="U898">
        <f>IF(F898="","",DSUM('1.2_Vehículos y maquinaria'!$E$99:$S$109,"e3",$F$841:$F898)-SUM(U$842:U897))</f>
        <v>0</v>
      </c>
      <c r="V898">
        <f>IF(F898="","",DSUM('1.2_Vehículos y maquinaria'!$E$99:$S$109,"emissions",$F$841:$F898)-SUM(V$842:V897))</f>
        <v>0</v>
      </c>
      <c r="W898">
        <f>IF(F898="","",DSUM('1.3_Emisiones de proceso'!$E$17:$M$32,"e1",$F$841:$F898)-SUM(W$842:W897))</f>
        <v>0</v>
      </c>
      <c r="X898">
        <f>IF(F898="","",DSUM('1.3_Emisiones de proceso'!$E$17:$M$32,"e2",$F$841:$F898)-SUM(X$842:X897))</f>
        <v>0</v>
      </c>
      <c r="Y898">
        <f>IF(F898="","",DSUM('1.3_Emisiones de proceso'!$E$17:$M$32,"e3",$F$841:$F898)-SUM(Y$842:Y897))</f>
        <v>0</v>
      </c>
      <c r="Z898">
        <f>IF(F898="","",DSUM('1.3_Emisiones de proceso'!$E$17:$M$32,"emissions",$F$841:$F898)-SUM(Z$842:Z897))</f>
        <v>0</v>
      </c>
      <c r="AA898">
        <f>IF(F898="","",DSUM('1.3_Emisiones de proceso'!$E$39:$M$54,"e1",$F$841:$F898)-SUM(AA$842:AA897))</f>
        <v>0</v>
      </c>
      <c r="AB898">
        <f>IF(F898="","",DSUM('1.3_Emisiones de proceso'!$E$39:$M$54,"e2",$F$841:$F898)-SUM(AB$842:AB897))</f>
        <v>0</v>
      </c>
      <c r="AC898">
        <f>IF(F898="","",DSUM('1.3_Emisiones de proceso'!$E$39:$M$54,"e3",$F$841:$F898)-SUM(AC$842:AC897))</f>
        <v>0</v>
      </c>
      <c r="AD898">
        <f>IF(F898="","",DSUM('1.3_Emisiones de proceso'!$E$39:$M$54,"emissions",$F$841:$F898)-SUM(AD$842:AD897))</f>
        <v>0</v>
      </c>
    </row>
    <row r="899" spans="2:30" x14ac:dyDescent="0.25">
      <c r="B899">
        <v>58</v>
      </c>
      <c r="C899" t="str">
        <f>IF('0.1_Datos generales organiz.'!E101="","",'0.1_Datos generales organiz.'!E101)</f>
        <v/>
      </c>
      <c r="D899" t="str">
        <f>IF(C899="","",IF('0.1_Datos generales organiz.'!G101="no","",Dades!C899))</f>
        <v/>
      </c>
      <c r="E899" t="str">
        <f>IFERROR(INDEX($D$842:$D$1091,MATCH(0,INDEX(COUNTIF($E$841:E898,$D$842:$D$1091),),)),"")</f>
        <v/>
      </c>
      <c r="F899" t="str">
        <f t="shared" si="26"/>
        <v>=</v>
      </c>
      <c r="G899">
        <f>IF(F899="","",DSUM('1.1_Instalaciones fijas'!$E$14:$R$36,"e1",$F$841:$F899)+DSUM('1.1_Instalaciones fijas'!$E$43:$L$58,"e1",$F$841:$F899)-SUM(G$842:G898))</f>
        <v>0</v>
      </c>
      <c r="H899">
        <f>IF(F899="","",DSUM('1.1_Instalaciones fijas'!$E$14:$R$36,"e2",$F$841:$F899)+DSUM('1.1_Instalaciones fijas'!$E$43:$L$58,"e2",$F$841:$F899)-SUM(H$842:H898))</f>
        <v>0</v>
      </c>
      <c r="I899">
        <f>IF(F899="","",DSUM('1.1_Instalaciones fijas'!$E$14:$R$36,"e3",$F$841:$F899)+DSUM('1.1_Instalaciones fijas'!$E$43:$L$58,"e3",$F$841:$F899)-SUM(I$842:I898))</f>
        <v>0</v>
      </c>
      <c r="J899">
        <f>IF(F899="","",DSUM('1.1_Instalaciones fijas'!$E$14:$R$36,"emissions",$F$841:$F899)+DSUM('1.1_Instalaciones fijas'!$E$43:$L$58,"emissions",$F$841:$F899)-SUM(J$842:J898))</f>
        <v>0</v>
      </c>
      <c r="K899">
        <f>IF(F899="","",DSUM('1.2_Vehículos y maquinaria'!$E$22:$S$44,"e1",$F$841:$F899)+DSUM('1.2_Vehículos y maquinaria'!$E$50:$S$70,"emissions",$F$841:$F899)-SUM(K$842:K898))</f>
        <v>0</v>
      </c>
      <c r="L899">
        <f>IF(F899="","",DSUM('1.2_Vehículos y maquinaria'!$E$22:$S$44,"e2",$F$841:$F899)-SUM(L$842:L898))</f>
        <v>0</v>
      </c>
      <c r="M899">
        <f>IF(F899="","",DSUM('1.2_Vehículos y maquinaria'!$E$22:$S$44,"e3",$F$841:$F899)-SUM(M$842:M898))</f>
        <v>0</v>
      </c>
      <c r="N899">
        <f>IF(F899="","",DSUM('1.2_Vehículos y maquinaria'!$E$22:$S$44,"emissions",$F$841:$F899)+DSUM('1.2_Vehículos y maquinaria'!$E$50:$S$70,"emissions",$F$841:$F899)-SUM(N$842:N898))</f>
        <v>0</v>
      </c>
      <c r="O899">
        <f>IF(F899="","",DSUM('1.2_Vehículos y maquinaria'!$E$82:$S$92,"e1",$F$841:$F899)-SUM(O$842:O898))</f>
        <v>0</v>
      </c>
      <c r="P899">
        <f>IF(F899="","",DSUM('1.2_Vehículos y maquinaria'!$E$82:$S$92,"e2",$F$841:$F899)-SUM(P$842:P898))</f>
        <v>0</v>
      </c>
      <c r="Q899">
        <f>IF(F899="","",DSUM('1.2_Vehículos y maquinaria'!$E$82:$S$92,"e3",$F$841:$F899)-SUM(Q$842:Q898))</f>
        <v>0</v>
      </c>
      <c r="R899">
        <f>IF(F899="","",DSUM('1.2_Vehículos y maquinaria'!$E$82:$S$92,"emissions",$F$841:$F899)-SUM(R$842:R898))</f>
        <v>0</v>
      </c>
      <c r="S899">
        <f>IF(F899="","",DSUM('1.2_Vehículos y maquinaria'!$E$99:$S$109,"e1",$F$841:$F899)-SUM(S$842:S898))</f>
        <v>0</v>
      </c>
      <c r="T899">
        <f>IF(F899="","",DSUM('1.2_Vehículos y maquinaria'!$E$99:$S$109,"e2",$F$841:$F899)-SUM(T$842:T898))</f>
        <v>0</v>
      </c>
      <c r="U899">
        <f>IF(F899="","",DSUM('1.2_Vehículos y maquinaria'!$E$99:$S$109,"e3",$F$841:$F899)-SUM(U$842:U898))</f>
        <v>0</v>
      </c>
      <c r="V899">
        <f>IF(F899="","",DSUM('1.2_Vehículos y maquinaria'!$E$99:$S$109,"emissions",$F$841:$F899)-SUM(V$842:V898))</f>
        <v>0</v>
      </c>
      <c r="W899">
        <f>IF(F899="","",DSUM('1.3_Emisiones de proceso'!$E$17:$M$32,"e1",$F$841:$F899)-SUM(W$842:W898))</f>
        <v>0</v>
      </c>
      <c r="X899">
        <f>IF(F899="","",DSUM('1.3_Emisiones de proceso'!$E$17:$M$32,"e2",$F$841:$F899)-SUM(X$842:X898))</f>
        <v>0</v>
      </c>
      <c r="Y899">
        <f>IF(F899="","",DSUM('1.3_Emisiones de proceso'!$E$17:$M$32,"e3",$F$841:$F899)-SUM(Y$842:Y898))</f>
        <v>0</v>
      </c>
      <c r="Z899">
        <f>IF(F899="","",DSUM('1.3_Emisiones de proceso'!$E$17:$M$32,"emissions",$F$841:$F899)-SUM(Z$842:Z898))</f>
        <v>0</v>
      </c>
      <c r="AA899">
        <f>IF(F899="","",DSUM('1.3_Emisiones de proceso'!$E$39:$M$54,"e1",$F$841:$F899)-SUM(AA$842:AA898))</f>
        <v>0</v>
      </c>
      <c r="AB899">
        <f>IF(F899="","",DSUM('1.3_Emisiones de proceso'!$E$39:$M$54,"e2",$F$841:$F899)-SUM(AB$842:AB898))</f>
        <v>0</v>
      </c>
      <c r="AC899">
        <f>IF(F899="","",DSUM('1.3_Emisiones de proceso'!$E$39:$M$54,"e3",$F$841:$F899)-SUM(AC$842:AC898))</f>
        <v>0</v>
      </c>
      <c r="AD899">
        <f>IF(F899="","",DSUM('1.3_Emisiones de proceso'!$E$39:$M$54,"emissions",$F$841:$F899)-SUM(AD$842:AD898))</f>
        <v>0</v>
      </c>
    </row>
    <row r="900" spans="2:30" x14ac:dyDescent="0.25">
      <c r="B900">
        <v>59</v>
      </c>
      <c r="C900" t="str">
        <f>IF('0.1_Datos generales organiz.'!E102="","",'0.1_Datos generales organiz.'!E102)</f>
        <v/>
      </c>
      <c r="D900" t="str">
        <f>IF(C900="","",IF('0.1_Datos generales organiz.'!G102="no","",Dades!C900))</f>
        <v/>
      </c>
      <c r="E900" t="str">
        <f>IFERROR(INDEX($D$842:$D$1091,MATCH(0,INDEX(COUNTIF($E$841:E899,$D$842:$D$1091),),)),"")</f>
        <v/>
      </c>
      <c r="F900" t="str">
        <f t="shared" si="26"/>
        <v>=</v>
      </c>
      <c r="G900">
        <f>IF(F900="","",DSUM('1.1_Instalaciones fijas'!$E$14:$R$36,"e1",$F$841:$F900)+DSUM('1.1_Instalaciones fijas'!$E$43:$L$58,"e1",$F$841:$F900)-SUM(G$842:G899))</f>
        <v>0</v>
      </c>
      <c r="H900">
        <f>IF(F900="","",DSUM('1.1_Instalaciones fijas'!$E$14:$R$36,"e2",$F$841:$F900)+DSUM('1.1_Instalaciones fijas'!$E$43:$L$58,"e2",$F$841:$F900)-SUM(H$842:H899))</f>
        <v>0</v>
      </c>
      <c r="I900">
        <f>IF(F900="","",DSUM('1.1_Instalaciones fijas'!$E$14:$R$36,"e3",$F$841:$F900)+DSUM('1.1_Instalaciones fijas'!$E$43:$L$58,"e3",$F$841:$F900)-SUM(I$842:I899))</f>
        <v>0</v>
      </c>
      <c r="J900">
        <f>IF(F900="","",DSUM('1.1_Instalaciones fijas'!$E$14:$R$36,"emissions",$F$841:$F900)+DSUM('1.1_Instalaciones fijas'!$E$43:$L$58,"emissions",$F$841:$F900)-SUM(J$842:J899))</f>
        <v>0</v>
      </c>
      <c r="K900">
        <f>IF(F900="","",DSUM('1.2_Vehículos y maquinaria'!$E$22:$S$44,"e1",$F$841:$F900)+DSUM('1.2_Vehículos y maquinaria'!$E$50:$S$70,"emissions",$F$841:$F900)-SUM(K$842:K899))</f>
        <v>0</v>
      </c>
      <c r="L900">
        <f>IF(F900="","",DSUM('1.2_Vehículos y maquinaria'!$E$22:$S$44,"e2",$F$841:$F900)-SUM(L$842:L899))</f>
        <v>0</v>
      </c>
      <c r="M900">
        <f>IF(F900="","",DSUM('1.2_Vehículos y maquinaria'!$E$22:$S$44,"e3",$F$841:$F900)-SUM(M$842:M899))</f>
        <v>0</v>
      </c>
      <c r="N900">
        <f>IF(F900="","",DSUM('1.2_Vehículos y maquinaria'!$E$22:$S$44,"emissions",$F$841:$F900)+DSUM('1.2_Vehículos y maquinaria'!$E$50:$S$70,"emissions",$F$841:$F900)-SUM(N$842:N899))</f>
        <v>0</v>
      </c>
      <c r="O900">
        <f>IF(F900="","",DSUM('1.2_Vehículos y maquinaria'!$E$82:$S$92,"e1",$F$841:$F900)-SUM(O$842:O899))</f>
        <v>0</v>
      </c>
      <c r="P900">
        <f>IF(F900="","",DSUM('1.2_Vehículos y maquinaria'!$E$82:$S$92,"e2",$F$841:$F900)-SUM(P$842:P899))</f>
        <v>0</v>
      </c>
      <c r="Q900">
        <f>IF(F900="","",DSUM('1.2_Vehículos y maquinaria'!$E$82:$S$92,"e3",$F$841:$F900)-SUM(Q$842:Q899))</f>
        <v>0</v>
      </c>
      <c r="R900">
        <f>IF(F900="","",DSUM('1.2_Vehículos y maquinaria'!$E$82:$S$92,"emissions",$F$841:$F900)-SUM(R$842:R899))</f>
        <v>0</v>
      </c>
      <c r="S900">
        <f>IF(F900="","",DSUM('1.2_Vehículos y maquinaria'!$E$99:$S$109,"e1",$F$841:$F900)-SUM(S$842:S899))</f>
        <v>0</v>
      </c>
      <c r="T900">
        <f>IF(F900="","",DSUM('1.2_Vehículos y maquinaria'!$E$99:$S$109,"e2",$F$841:$F900)-SUM(T$842:T899))</f>
        <v>0</v>
      </c>
      <c r="U900">
        <f>IF(F900="","",DSUM('1.2_Vehículos y maquinaria'!$E$99:$S$109,"e3",$F$841:$F900)-SUM(U$842:U899))</f>
        <v>0</v>
      </c>
      <c r="V900">
        <f>IF(F900="","",DSUM('1.2_Vehículos y maquinaria'!$E$99:$S$109,"emissions",$F$841:$F900)-SUM(V$842:V899))</f>
        <v>0</v>
      </c>
      <c r="W900">
        <f>IF(F900="","",DSUM('1.3_Emisiones de proceso'!$E$17:$M$32,"e1",$F$841:$F900)-SUM(W$842:W899))</f>
        <v>0</v>
      </c>
      <c r="X900">
        <f>IF(F900="","",DSUM('1.3_Emisiones de proceso'!$E$17:$M$32,"e2",$F$841:$F900)-SUM(X$842:X899))</f>
        <v>0</v>
      </c>
      <c r="Y900">
        <f>IF(F900="","",DSUM('1.3_Emisiones de proceso'!$E$17:$M$32,"e3",$F$841:$F900)-SUM(Y$842:Y899))</f>
        <v>0</v>
      </c>
      <c r="Z900">
        <f>IF(F900="","",DSUM('1.3_Emisiones de proceso'!$E$17:$M$32,"emissions",$F$841:$F900)-SUM(Z$842:Z899))</f>
        <v>0</v>
      </c>
      <c r="AA900">
        <f>IF(F900="","",DSUM('1.3_Emisiones de proceso'!$E$39:$M$54,"e1",$F$841:$F900)-SUM(AA$842:AA899))</f>
        <v>0</v>
      </c>
      <c r="AB900">
        <f>IF(F900="","",DSUM('1.3_Emisiones de proceso'!$E$39:$M$54,"e2",$F$841:$F900)-SUM(AB$842:AB899))</f>
        <v>0</v>
      </c>
      <c r="AC900">
        <f>IF(F900="","",DSUM('1.3_Emisiones de proceso'!$E$39:$M$54,"e3",$F$841:$F900)-SUM(AC$842:AC899))</f>
        <v>0</v>
      </c>
      <c r="AD900">
        <f>IF(F900="","",DSUM('1.3_Emisiones de proceso'!$E$39:$M$54,"emissions",$F$841:$F900)-SUM(AD$842:AD899))</f>
        <v>0</v>
      </c>
    </row>
    <row r="901" spans="2:30" x14ac:dyDescent="0.25">
      <c r="B901">
        <v>60</v>
      </c>
      <c r="C901" t="str">
        <f>IF('0.1_Datos generales organiz.'!E103="","",'0.1_Datos generales organiz.'!E103)</f>
        <v/>
      </c>
      <c r="D901" t="str">
        <f>IF(C901="","",IF('0.1_Datos generales organiz.'!G103="no","",Dades!C901))</f>
        <v/>
      </c>
      <c r="E901" t="str">
        <f>IFERROR(INDEX($D$842:$D$1091,MATCH(0,INDEX(COUNTIF($E$841:E900,$D$842:$D$1091),),)),"")</f>
        <v/>
      </c>
      <c r="F901" t="str">
        <f t="shared" si="26"/>
        <v>=</v>
      </c>
      <c r="G901">
        <f>IF(F901="","",DSUM('1.1_Instalaciones fijas'!$E$14:$R$36,"e1",$F$841:$F901)+DSUM('1.1_Instalaciones fijas'!$E$43:$L$58,"e1",$F$841:$F901)-SUM(G$842:G900))</f>
        <v>0</v>
      </c>
      <c r="H901">
        <f>IF(F901="","",DSUM('1.1_Instalaciones fijas'!$E$14:$R$36,"e2",$F$841:$F901)+DSUM('1.1_Instalaciones fijas'!$E$43:$L$58,"e2",$F$841:$F901)-SUM(H$842:H900))</f>
        <v>0</v>
      </c>
      <c r="I901">
        <f>IF(F901="","",DSUM('1.1_Instalaciones fijas'!$E$14:$R$36,"e3",$F$841:$F901)+DSUM('1.1_Instalaciones fijas'!$E$43:$L$58,"e3",$F$841:$F901)-SUM(I$842:I900))</f>
        <v>0</v>
      </c>
      <c r="J901">
        <f>IF(F901="","",DSUM('1.1_Instalaciones fijas'!$E$14:$R$36,"emissions",$F$841:$F901)+DSUM('1.1_Instalaciones fijas'!$E$43:$L$58,"emissions",$F$841:$F901)-SUM(J$842:J900))</f>
        <v>0</v>
      </c>
      <c r="K901">
        <f>IF(F901="","",DSUM('1.2_Vehículos y maquinaria'!$E$22:$S$44,"e1",$F$841:$F901)+DSUM('1.2_Vehículos y maquinaria'!$E$50:$S$70,"emissions",$F$841:$F901)-SUM(K$842:K900))</f>
        <v>0</v>
      </c>
      <c r="L901">
        <f>IF(F901="","",DSUM('1.2_Vehículos y maquinaria'!$E$22:$S$44,"e2",$F$841:$F901)-SUM(L$842:L900))</f>
        <v>0</v>
      </c>
      <c r="M901">
        <f>IF(F901="","",DSUM('1.2_Vehículos y maquinaria'!$E$22:$S$44,"e3",$F$841:$F901)-SUM(M$842:M900))</f>
        <v>0</v>
      </c>
      <c r="N901">
        <f>IF(F901="","",DSUM('1.2_Vehículos y maquinaria'!$E$22:$S$44,"emissions",$F$841:$F901)+DSUM('1.2_Vehículos y maquinaria'!$E$50:$S$70,"emissions",$F$841:$F901)-SUM(N$842:N900))</f>
        <v>0</v>
      </c>
      <c r="O901">
        <f>IF(F901="","",DSUM('1.2_Vehículos y maquinaria'!$E$82:$S$92,"e1",$F$841:$F901)-SUM(O$842:O900))</f>
        <v>0</v>
      </c>
      <c r="P901">
        <f>IF(F901="","",DSUM('1.2_Vehículos y maquinaria'!$E$82:$S$92,"e2",$F$841:$F901)-SUM(P$842:P900))</f>
        <v>0</v>
      </c>
      <c r="Q901">
        <f>IF(F901="","",DSUM('1.2_Vehículos y maquinaria'!$E$82:$S$92,"e3",$F$841:$F901)-SUM(Q$842:Q900))</f>
        <v>0</v>
      </c>
      <c r="R901">
        <f>IF(F901="","",DSUM('1.2_Vehículos y maquinaria'!$E$82:$S$92,"emissions",$F$841:$F901)-SUM(R$842:R900))</f>
        <v>0</v>
      </c>
      <c r="S901">
        <f>IF(F901="","",DSUM('1.2_Vehículos y maquinaria'!$E$99:$S$109,"e1",$F$841:$F901)-SUM(S$842:S900))</f>
        <v>0</v>
      </c>
      <c r="T901">
        <f>IF(F901="","",DSUM('1.2_Vehículos y maquinaria'!$E$99:$S$109,"e2",$F$841:$F901)-SUM(T$842:T900))</f>
        <v>0</v>
      </c>
      <c r="U901">
        <f>IF(F901="","",DSUM('1.2_Vehículos y maquinaria'!$E$99:$S$109,"e3",$F$841:$F901)-SUM(U$842:U900))</f>
        <v>0</v>
      </c>
      <c r="V901">
        <f>IF(F901="","",DSUM('1.2_Vehículos y maquinaria'!$E$99:$S$109,"emissions",$F$841:$F901)-SUM(V$842:V900))</f>
        <v>0</v>
      </c>
      <c r="W901">
        <f>IF(F901="","",DSUM('1.3_Emisiones de proceso'!$E$17:$M$32,"e1",$F$841:$F901)-SUM(W$842:W900))</f>
        <v>0</v>
      </c>
      <c r="X901">
        <f>IF(F901="","",DSUM('1.3_Emisiones de proceso'!$E$17:$M$32,"e2",$F$841:$F901)-SUM(X$842:X900))</f>
        <v>0</v>
      </c>
      <c r="Y901">
        <f>IF(F901="","",DSUM('1.3_Emisiones de proceso'!$E$17:$M$32,"e3",$F$841:$F901)-SUM(Y$842:Y900))</f>
        <v>0</v>
      </c>
      <c r="Z901">
        <f>IF(F901="","",DSUM('1.3_Emisiones de proceso'!$E$17:$M$32,"emissions",$F$841:$F901)-SUM(Z$842:Z900))</f>
        <v>0</v>
      </c>
      <c r="AA901">
        <f>IF(F901="","",DSUM('1.3_Emisiones de proceso'!$E$39:$M$54,"e1",$F$841:$F901)-SUM(AA$842:AA900))</f>
        <v>0</v>
      </c>
      <c r="AB901">
        <f>IF(F901="","",DSUM('1.3_Emisiones de proceso'!$E$39:$M$54,"e2",$F$841:$F901)-SUM(AB$842:AB900))</f>
        <v>0</v>
      </c>
      <c r="AC901">
        <f>IF(F901="","",DSUM('1.3_Emisiones de proceso'!$E$39:$M$54,"e3",$F$841:$F901)-SUM(AC$842:AC900))</f>
        <v>0</v>
      </c>
      <c r="AD901">
        <f>IF(F901="","",DSUM('1.3_Emisiones de proceso'!$E$39:$M$54,"emissions",$F$841:$F901)-SUM(AD$842:AD900))</f>
        <v>0</v>
      </c>
    </row>
    <row r="902" spans="2:30" x14ac:dyDescent="0.25">
      <c r="B902">
        <v>61</v>
      </c>
      <c r="C902" t="str">
        <f>IF('0.1_Datos generales organiz.'!E104="","",'0.1_Datos generales organiz.'!E104)</f>
        <v/>
      </c>
      <c r="D902" t="str">
        <f>IF(C902="","",IF('0.1_Datos generales organiz.'!G104="no","",Dades!C902))</f>
        <v/>
      </c>
      <c r="E902" t="str">
        <f>IFERROR(INDEX($D$842:$D$1091,MATCH(0,INDEX(COUNTIF($E$841:E901,$D$842:$D$1091),),)),"")</f>
        <v/>
      </c>
      <c r="F902" t="str">
        <f t="shared" si="26"/>
        <v>=</v>
      </c>
      <c r="G902">
        <f>IF(F902="","",DSUM('1.1_Instalaciones fijas'!$E$14:$R$36,"e1",$F$841:$F902)+DSUM('1.1_Instalaciones fijas'!$E$43:$L$58,"e1",$F$841:$F902)-SUM(G$842:G901))</f>
        <v>0</v>
      </c>
      <c r="H902">
        <f>IF(F902="","",DSUM('1.1_Instalaciones fijas'!$E$14:$R$36,"e2",$F$841:$F902)+DSUM('1.1_Instalaciones fijas'!$E$43:$L$58,"e2",$F$841:$F902)-SUM(H$842:H901))</f>
        <v>0</v>
      </c>
      <c r="I902">
        <f>IF(F902="","",DSUM('1.1_Instalaciones fijas'!$E$14:$R$36,"e3",$F$841:$F902)+DSUM('1.1_Instalaciones fijas'!$E$43:$L$58,"e3",$F$841:$F902)-SUM(I$842:I901))</f>
        <v>0</v>
      </c>
      <c r="J902">
        <f>IF(F902="","",DSUM('1.1_Instalaciones fijas'!$E$14:$R$36,"emissions",$F$841:$F902)+DSUM('1.1_Instalaciones fijas'!$E$43:$L$58,"emissions",$F$841:$F902)-SUM(J$842:J901))</f>
        <v>0</v>
      </c>
      <c r="K902">
        <f>IF(F902="","",DSUM('1.2_Vehículos y maquinaria'!$E$22:$S$44,"e1",$F$841:$F902)+DSUM('1.2_Vehículos y maquinaria'!$E$50:$S$70,"emissions",$F$841:$F902)-SUM(K$842:K901))</f>
        <v>0</v>
      </c>
      <c r="L902">
        <f>IF(F902="","",DSUM('1.2_Vehículos y maquinaria'!$E$22:$S$44,"e2",$F$841:$F902)-SUM(L$842:L901))</f>
        <v>0</v>
      </c>
      <c r="M902">
        <f>IF(F902="","",DSUM('1.2_Vehículos y maquinaria'!$E$22:$S$44,"e3",$F$841:$F902)-SUM(M$842:M901))</f>
        <v>0</v>
      </c>
      <c r="N902">
        <f>IF(F902="","",DSUM('1.2_Vehículos y maquinaria'!$E$22:$S$44,"emissions",$F$841:$F902)+DSUM('1.2_Vehículos y maquinaria'!$E$50:$S$70,"emissions",$F$841:$F902)-SUM(N$842:N901))</f>
        <v>0</v>
      </c>
      <c r="O902">
        <f>IF(F902="","",DSUM('1.2_Vehículos y maquinaria'!$E$82:$S$92,"e1",$F$841:$F902)-SUM(O$842:O901))</f>
        <v>0</v>
      </c>
      <c r="P902">
        <f>IF(F902="","",DSUM('1.2_Vehículos y maquinaria'!$E$82:$S$92,"e2",$F$841:$F902)-SUM(P$842:P901))</f>
        <v>0</v>
      </c>
      <c r="Q902">
        <f>IF(F902="","",DSUM('1.2_Vehículos y maquinaria'!$E$82:$S$92,"e3",$F$841:$F902)-SUM(Q$842:Q901))</f>
        <v>0</v>
      </c>
      <c r="R902">
        <f>IF(F902="","",DSUM('1.2_Vehículos y maquinaria'!$E$82:$S$92,"emissions",$F$841:$F902)-SUM(R$842:R901))</f>
        <v>0</v>
      </c>
      <c r="S902">
        <f>IF(F902="","",DSUM('1.2_Vehículos y maquinaria'!$E$99:$S$109,"e1",$F$841:$F902)-SUM(S$842:S901))</f>
        <v>0</v>
      </c>
      <c r="T902">
        <f>IF(F902="","",DSUM('1.2_Vehículos y maquinaria'!$E$99:$S$109,"e2",$F$841:$F902)-SUM(T$842:T901))</f>
        <v>0</v>
      </c>
      <c r="U902">
        <f>IF(F902="","",DSUM('1.2_Vehículos y maquinaria'!$E$99:$S$109,"e3",$F$841:$F902)-SUM(U$842:U901))</f>
        <v>0</v>
      </c>
      <c r="V902">
        <f>IF(F902="","",DSUM('1.2_Vehículos y maquinaria'!$E$99:$S$109,"emissions",$F$841:$F902)-SUM(V$842:V901))</f>
        <v>0</v>
      </c>
      <c r="W902">
        <f>IF(F902="","",DSUM('1.3_Emisiones de proceso'!$E$17:$M$32,"e1",$F$841:$F902)-SUM(W$842:W901))</f>
        <v>0</v>
      </c>
      <c r="X902">
        <f>IF(F902="","",DSUM('1.3_Emisiones de proceso'!$E$17:$M$32,"e2",$F$841:$F902)-SUM(X$842:X901))</f>
        <v>0</v>
      </c>
      <c r="Y902">
        <f>IF(F902="","",DSUM('1.3_Emisiones de proceso'!$E$17:$M$32,"e3",$F$841:$F902)-SUM(Y$842:Y901))</f>
        <v>0</v>
      </c>
      <c r="Z902">
        <f>IF(F902="","",DSUM('1.3_Emisiones de proceso'!$E$17:$M$32,"emissions",$F$841:$F902)-SUM(Z$842:Z901))</f>
        <v>0</v>
      </c>
      <c r="AA902">
        <f>IF(F902="","",DSUM('1.3_Emisiones de proceso'!$E$39:$M$54,"e1",$F$841:$F902)-SUM(AA$842:AA901))</f>
        <v>0</v>
      </c>
      <c r="AB902">
        <f>IF(F902="","",DSUM('1.3_Emisiones de proceso'!$E$39:$M$54,"e2",$F$841:$F902)-SUM(AB$842:AB901))</f>
        <v>0</v>
      </c>
      <c r="AC902">
        <f>IF(F902="","",DSUM('1.3_Emisiones de proceso'!$E$39:$M$54,"e3",$F$841:$F902)-SUM(AC$842:AC901))</f>
        <v>0</v>
      </c>
      <c r="AD902">
        <f>IF(F902="","",DSUM('1.3_Emisiones de proceso'!$E$39:$M$54,"emissions",$F$841:$F902)-SUM(AD$842:AD901))</f>
        <v>0</v>
      </c>
    </row>
    <row r="903" spans="2:30" x14ac:dyDescent="0.25">
      <c r="B903">
        <v>62</v>
      </c>
      <c r="C903" t="str">
        <f>IF('0.1_Datos generales organiz.'!E105="","",'0.1_Datos generales organiz.'!E105)</f>
        <v/>
      </c>
      <c r="D903" t="str">
        <f>IF(C903="","",IF('0.1_Datos generales organiz.'!G105="no","",Dades!C903))</f>
        <v/>
      </c>
      <c r="E903" t="str">
        <f>IFERROR(INDEX($D$842:$D$1091,MATCH(0,INDEX(COUNTIF($E$841:E902,$D$842:$D$1091),),)),"")</f>
        <v/>
      </c>
      <c r="F903" t="str">
        <f t="shared" si="26"/>
        <v>=</v>
      </c>
      <c r="G903">
        <f>IF(F903="","",DSUM('1.1_Instalaciones fijas'!$E$14:$R$36,"e1",$F$841:$F903)+DSUM('1.1_Instalaciones fijas'!$E$43:$L$58,"e1",$F$841:$F903)-SUM(G$842:G902))</f>
        <v>0</v>
      </c>
      <c r="H903">
        <f>IF(F903="","",DSUM('1.1_Instalaciones fijas'!$E$14:$R$36,"e2",$F$841:$F903)+DSUM('1.1_Instalaciones fijas'!$E$43:$L$58,"e2",$F$841:$F903)-SUM(H$842:H902))</f>
        <v>0</v>
      </c>
      <c r="I903">
        <f>IF(F903="","",DSUM('1.1_Instalaciones fijas'!$E$14:$R$36,"e3",$F$841:$F903)+DSUM('1.1_Instalaciones fijas'!$E$43:$L$58,"e3",$F$841:$F903)-SUM(I$842:I902))</f>
        <v>0</v>
      </c>
      <c r="J903">
        <f>IF(F903="","",DSUM('1.1_Instalaciones fijas'!$E$14:$R$36,"emissions",$F$841:$F903)+DSUM('1.1_Instalaciones fijas'!$E$43:$L$58,"emissions",$F$841:$F903)-SUM(J$842:J902))</f>
        <v>0</v>
      </c>
      <c r="K903">
        <f>IF(F903="","",DSUM('1.2_Vehículos y maquinaria'!$E$22:$S$44,"e1",$F$841:$F903)+DSUM('1.2_Vehículos y maquinaria'!$E$50:$S$70,"emissions",$F$841:$F903)-SUM(K$842:K902))</f>
        <v>0</v>
      </c>
      <c r="L903">
        <f>IF(F903="","",DSUM('1.2_Vehículos y maquinaria'!$E$22:$S$44,"e2",$F$841:$F903)-SUM(L$842:L902))</f>
        <v>0</v>
      </c>
      <c r="M903">
        <f>IF(F903="","",DSUM('1.2_Vehículos y maquinaria'!$E$22:$S$44,"e3",$F$841:$F903)-SUM(M$842:M902))</f>
        <v>0</v>
      </c>
      <c r="N903">
        <f>IF(F903="","",DSUM('1.2_Vehículos y maquinaria'!$E$22:$S$44,"emissions",$F$841:$F903)+DSUM('1.2_Vehículos y maquinaria'!$E$50:$S$70,"emissions",$F$841:$F903)-SUM(N$842:N902))</f>
        <v>0</v>
      </c>
      <c r="O903">
        <f>IF(F903="","",DSUM('1.2_Vehículos y maquinaria'!$E$82:$S$92,"e1",$F$841:$F903)-SUM(O$842:O902))</f>
        <v>0</v>
      </c>
      <c r="P903">
        <f>IF(F903="","",DSUM('1.2_Vehículos y maquinaria'!$E$82:$S$92,"e2",$F$841:$F903)-SUM(P$842:P902))</f>
        <v>0</v>
      </c>
      <c r="Q903">
        <f>IF(F903="","",DSUM('1.2_Vehículos y maquinaria'!$E$82:$S$92,"e3",$F$841:$F903)-SUM(Q$842:Q902))</f>
        <v>0</v>
      </c>
      <c r="R903">
        <f>IF(F903="","",DSUM('1.2_Vehículos y maquinaria'!$E$82:$S$92,"emissions",$F$841:$F903)-SUM(R$842:R902))</f>
        <v>0</v>
      </c>
      <c r="S903">
        <f>IF(F903="","",DSUM('1.2_Vehículos y maquinaria'!$E$99:$S$109,"e1",$F$841:$F903)-SUM(S$842:S902))</f>
        <v>0</v>
      </c>
      <c r="T903">
        <f>IF(F903="","",DSUM('1.2_Vehículos y maquinaria'!$E$99:$S$109,"e2",$F$841:$F903)-SUM(T$842:T902))</f>
        <v>0</v>
      </c>
      <c r="U903">
        <f>IF(F903="","",DSUM('1.2_Vehículos y maquinaria'!$E$99:$S$109,"e3",$F$841:$F903)-SUM(U$842:U902))</f>
        <v>0</v>
      </c>
      <c r="V903">
        <f>IF(F903="","",DSUM('1.2_Vehículos y maquinaria'!$E$99:$S$109,"emissions",$F$841:$F903)-SUM(V$842:V902))</f>
        <v>0</v>
      </c>
      <c r="W903">
        <f>IF(F903="","",DSUM('1.3_Emisiones de proceso'!$E$17:$M$32,"e1",$F$841:$F903)-SUM(W$842:W902))</f>
        <v>0</v>
      </c>
      <c r="X903">
        <f>IF(F903="","",DSUM('1.3_Emisiones de proceso'!$E$17:$M$32,"e2",$F$841:$F903)-SUM(X$842:X902))</f>
        <v>0</v>
      </c>
      <c r="Y903">
        <f>IF(F903="","",DSUM('1.3_Emisiones de proceso'!$E$17:$M$32,"e3",$F$841:$F903)-SUM(Y$842:Y902))</f>
        <v>0</v>
      </c>
      <c r="Z903">
        <f>IF(F903="","",DSUM('1.3_Emisiones de proceso'!$E$17:$M$32,"emissions",$F$841:$F903)-SUM(Z$842:Z902))</f>
        <v>0</v>
      </c>
      <c r="AA903">
        <f>IF(F903="","",DSUM('1.3_Emisiones de proceso'!$E$39:$M$54,"e1",$F$841:$F903)-SUM(AA$842:AA902))</f>
        <v>0</v>
      </c>
      <c r="AB903">
        <f>IF(F903="","",DSUM('1.3_Emisiones de proceso'!$E$39:$M$54,"e2",$F$841:$F903)-SUM(AB$842:AB902))</f>
        <v>0</v>
      </c>
      <c r="AC903">
        <f>IF(F903="","",DSUM('1.3_Emisiones de proceso'!$E$39:$M$54,"e3",$F$841:$F903)-SUM(AC$842:AC902))</f>
        <v>0</v>
      </c>
      <c r="AD903">
        <f>IF(F903="","",DSUM('1.3_Emisiones de proceso'!$E$39:$M$54,"emissions",$F$841:$F903)-SUM(AD$842:AD902))</f>
        <v>0</v>
      </c>
    </row>
    <row r="904" spans="2:30" x14ac:dyDescent="0.25">
      <c r="B904">
        <v>63</v>
      </c>
      <c r="C904" t="str">
        <f>IF('0.1_Datos generales organiz.'!E106="","",'0.1_Datos generales organiz.'!E106)</f>
        <v/>
      </c>
      <c r="D904" t="str">
        <f>IF(C904="","",IF('0.1_Datos generales organiz.'!G106="no","",Dades!C904))</f>
        <v/>
      </c>
      <c r="E904" t="str">
        <f>IFERROR(INDEX($D$842:$D$1091,MATCH(0,INDEX(COUNTIF($E$841:E903,$D$842:$D$1091),),)),"")</f>
        <v/>
      </c>
      <c r="F904" t="str">
        <f t="shared" si="26"/>
        <v>=</v>
      </c>
      <c r="G904">
        <f>IF(F904="","",DSUM('1.1_Instalaciones fijas'!$E$14:$R$36,"e1",$F$841:$F904)+DSUM('1.1_Instalaciones fijas'!$E$43:$L$58,"e1",$F$841:$F904)-SUM(G$842:G903))</f>
        <v>0</v>
      </c>
      <c r="H904">
        <f>IF(F904="","",DSUM('1.1_Instalaciones fijas'!$E$14:$R$36,"e2",$F$841:$F904)+DSUM('1.1_Instalaciones fijas'!$E$43:$L$58,"e2",$F$841:$F904)-SUM(H$842:H903))</f>
        <v>0</v>
      </c>
      <c r="I904">
        <f>IF(F904="","",DSUM('1.1_Instalaciones fijas'!$E$14:$R$36,"e3",$F$841:$F904)+DSUM('1.1_Instalaciones fijas'!$E$43:$L$58,"e3",$F$841:$F904)-SUM(I$842:I903))</f>
        <v>0</v>
      </c>
      <c r="J904">
        <f>IF(F904="","",DSUM('1.1_Instalaciones fijas'!$E$14:$R$36,"emissions",$F$841:$F904)+DSUM('1.1_Instalaciones fijas'!$E$43:$L$58,"emissions",$F$841:$F904)-SUM(J$842:J903))</f>
        <v>0</v>
      </c>
      <c r="K904">
        <f>IF(F904="","",DSUM('1.2_Vehículos y maquinaria'!$E$22:$S$44,"e1",$F$841:$F904)+DSUM('1.2_Vehículos y maquinaria'!$E$50:$S$70,"emissions",$F$841:$F904)-SUM(K$842:K903))</f>
        <v>0</v>
      </c>
      <c r="L904">
        <f>IF(F904="","",DSUM('1.2_Vehículos y maquinaria'!$E$22:$S$44,"e2",$F$841:$F904)-SUM(L$842:L903))</f>
        <v>0</v>
      </c>
      <c r="M904">
        <f>IF(F904="","",DSUM('1.2_Vehículos y maquinaria'!$E$22:$S$44,"e3",$F$841:$F904)-SUM(M$842:M903))</f>
        <v>0</v>
      </c>
      <c r="N904">
        <f>IF(F904="","",DSUM('1.2_Vehículos y maquinaria'!$E$22:$S$44,"emissions",$F$841:$F904)+DSUM('1.2_Vehículos y maquinaria'!$E$50:$S$70,"emissions",$F$841:$F904)-SUM(N$842:N903))</f>
        <v>0</v>
      </c>
      <c r="O904">
        <f>IF(F904="","",DSUM('1.2_Vehículos y maquinaria'!$E$82:$S$92,"e1",$F$841:$F904)-SUM(O$842:O903))</f>
        <v>0</v>
      </c>
      <c r="P904">
        <f>IF(F904="","",DSUM('1.2_Vehículos y maquinaria'!$E$82:$S$92,"e2",$F$841:$F904)-SUM(P$842:P903))</f>
        <v>0</v>
      </c>
      <c r="Q904">
        <f>IF(F904="","",DSUM('1.2_Vehículos y maquinaria'!$E$82:$S$92,"e3",$F$841:$F904)-SUM(Q$842:Q903))</f>
        <v>0</v>
      </c>
      <c r="R904">
        <f>IF(F904="","",DSUM('1.2_Vehículos y maquinaria'!$E$82:$S$92,"emissions",$F$841:$F904)-SUM(R$842:R903))</f>
        <v>0</v>
      </c>
      <c r="S904">
        <f>IF(F904="","",DSUM('1.2_Vehículos y maquinaria'!$E$99:$S$109,"e1",$F$841:$F904)-SUM(S$842:S903))</f>
        <v>0</v>
      </c>
      <c r="T904">
        <f>IF(F904="","",DSUM('1.2_Vehículos y maquinaria'!$E$99:$S$109,"e2",$F$841:$F904)-SUM(T$842:T903))</f>
        <v>0</v>
      </c>
      <c r="U904">
        <f>IF(F904="","",DSUM('1.2_Vehículos y maquinaria'!$E$99:$S$109,"e3",$F$841:$F904)-SUM(U$842:U903))</f>
        <v>0</v>
      </c>
      <c r="V904">
        <f>IF(F904="","",DSUM('1.2_Vehículos y maquinaria'!$E$99:$S$109,"emissions",$F$841:$F904)-SUM(V$842:V903))</f>
        <v>0</v>
      </c>
      <c r="W904">
        <f>IF(F904="","",DSUM('1.3_Emisiones de proceso'!$E$17:$M$32,"e1",$F$841:$F904)-SUM(W$842:W903))</f>
        <v>0</v>
      </c>
      <c r="X904">
        <f>IF(F904="","",DSUM('1.3_Emisiones de proceso'!$E$17:$M$32,"e2",$F$841:$F904)-SUM(X$842:X903))</f>
        <v>0</v>
      </c>
      <c r="Y904">
        <f>IF(F904="","",DSUM('1.3_Emisiones de proceso'!$E$17:$M$32,"e3",$F$841:$F904)-SUM(Y$842:Y903))</f>
        <v>0</v>
      </c>
      <c r="Z904">
        <f>IF(F904="","",DSUM('1.3_Emisiones de proceso'!$E$17:$M$32,"emissions",$F$841:$F904)-SUM(Z$842:Z903))</f>
        <v>0</v>
      </c>
      <c r="AA904">
        <f>IF(F904="","",DSUM('1.3_Emisiones de proceso'!$E$39:$M$54,"e1",$F$841:$F904)-SUM(AA$842:AA903))</f>
        <v>0</v>
      </c>
      <c r="AB904">
        <f>IF(F904="","",DSUM('1.3_Emisiones de proceso'!$E$39:$M$54,"e2",$F$841:$F904)-SUM(AB$842:AB903))</f>
        <v>0</v>
      </c>
      <c r="AC904">
        <f>IF(F904="","",DSUM('1.3_Emisiones de proceso'!$E$39:$M$54,"e3",$F$841:$F904)-SUM(AC$842:AC903))</f>
        <v>0</v>
      </c>
      <c r="AD904">
        <f>IF(F904="","",DSUM('1.3_Emisiones de proceso'!$E$39:$M$54,"emissions",$F$841:$F904)-SUM(AD$842:AD903))</f>
        <v>0</v>
      </c>
    </row>
    <row r="905" spans="2:30" x14ac:dyDescent="0.25">
      <c r="B905">
        <v>64</v>
      </c>
      <c r="C905" t="str">
        <f>IF('0.1_Datos generales organiz.'!E107="","",'0.1_Datos generales organiz.'!E107)</f>
        <v/>
      </c>
      <c r="D905" t="str">
        <f>IF(C905="","",IF('0.1_Datos generales organiz.'!G107="no","",Dades!C905))</f>
        <v/>
      </c>
      <c r="E905" t="str">
        <f>IFERROR(INDEX($D$842:$D$1091,MATCH(0,INDEX(COUNTIF($E$841:E904,$D$842:$D$1091),),)),"")</f>
        <v/>
      </c>
      <c r="F905" t="str">
        <f t="shared" si="26"/>
        <v>=</v>
      </c>
      <c r="G905">
        <f>IF(F905="","",DSUM('1.1_Instalaciones fijas'!$E$14:$R$36,"e1",$F$841:$F905)+DSUM('1.1_Instalaciones fijas'!$E$43:$L$58,"e1",$F$841:$F905)-SUM(G$842:G904))</f>
        <v>0</v>
      </c>
      <c r="H905">
        <f>IF(F905="","",DSUM('1.1_Instalaciones fijas'!$E$14:$R$36,"e2",$F$841:$F905)+DSUM('1.1_Instalaciones fijas'!$E$43:$L$58,"e2",$F$841:$F905)-SUM(H$842:H904))</f>
        <v>0</v>
      </c>
      <c r="I905">
        <f>IF(F905="","",DSUM('1.1_Instalaciones fijas'!$E$14:$R$36,"e3",$F$841:$F905)+DSUM('1.1_Instalaciones fijas'!$E$43:$L$58,"e3",$F$841:$F905)-SUM(I$842:I904))</f>
        <v>0</v>
      </c>
      <c r="J905">
        <f>IF(F905="","",DSUM('1.1_Instalaciones fijas'!$E$14:$R$36,"emissions",$F$841:$F905)+DSUM('1.1_Instalaciones fijas'!$E$43:$L$58,"emissions",$F$841:$F905)-SUM(J$842:J904))</f>
        <v>0</v>
      </c>
      <c r="K905">
        <f>IF(F905="","",DSUM('1.2_Vehículos y maquinaria'!$E$22:$S$44,"e1",$F$841:$F905)+DSUM('1.2_Vehículos y maquinaria'!$E$50:$S$70,"emissions",$F$841:$F905)-SUM(K$842:K904))</f>
        <v>0</v>
      </c>
      <c r="L905">
        <f>IF(F905="","",DSUM('1.2_Vehículos y maquinaria'!$E$22:$S$44,"e2",$F$841:$F905)-SUM(L$842:L904))</f>
        <v>0</v>
      </c>
      <c r="M905">
        <f>IF(F905="","",DSUM('1.2_Vehículos y maquinaria'!$E$22:$S$44,"e3",$F$841:$F905)-SUM(M$842:M904))</f>
        <v>0</v>
      </c>
      <c r="N905">
        <f>IF(F905="","",DSUM('1.2_Vehículos y maquinaria'!$E$22:$S$44,"emissions",$F$841:$F905)+DSUM('1.2_Vehículos y maquinaria'!$E$50:$S$70,"emissions",$F$841:$F905)-SUM(N$842:N904))</f>
        <v>0</v>
      </c>
      <c r="O905">
        <f>IF(F905="","",DSUM('1.2_Vehículos y maquinaria'!$E$82:$S$92,"e1",$F$841:$F905)-SUM(O$842:O904))</f>
        <v>0</v>
      </c>
      <c r="P905">
        <f>IF(F905="","",DSUM('1.2_Vehículos y maquinaria'!$E$82:$S$92,"e2",$F$841:$F905)-SUM(P$842:P904))</f>
        <v>0</v>
      </c>
      <c r="Q905">
        <f>IF(F905="","",DSUM('1.2_Vehículos y maquinaria'!$E$82:$S$92,"e3",$F$841:$F905)-SUM(Q$842:Q904))</f>
        <v>0</v>
      </c>
      <c r="R905">
        <f>IF(F905="","",DSUM('1.2_Vehículos y maquinaria'!$E$82:$S$92,"emissions",$F$841:$F905)-SUM(R$842:R904))</f>
        <v>0</v>
      </c>
      <c r="S905">
        <f>IF(F905="","",DSUM('1.2_Vehículos y maquinaria'!$E$99:$S$109,"e1",$F$841:$F905)-SUM(S$842:S904))</f>
        <v>0</v>
      </c>
      <c r="T905">
        <f>IF(F905="","",DSUM('1.2_Vehículos y maquinaria'!$E$99:$S$109,"e2",$F$841:$F905)-SUM(T$842:T904))</f>
        <v>0</v>
      </c>
      <c r="U905">
        <f>IF(F905="","",DSUM('1.2_Vehículos y maquinaria'!$E$99:$S$109,"e3",$F$841:$F905)-SUM(U$842:U904))</f>
        <v>0</v>
      </c>
      <c r="V905">
        <f>IF(F905="","",DSUM('1.2_Vehículos y maquinaria'!$E$99:$S$109,"emissions",$F$841:$F905)-SUM(V$842:V904))</f>
        <v>0</v>
      </c>
      <c r="W905">
        <f>IF(F905="","",DSUM('1.3_Emisiones de proceso'!$E$17:$M$32,"e1",$F$841:$F905)-SUM(W$842:W904))</f>
        <v>0</v>
      </c>
      <c r="X905">
        <f>IF(F905="","",DSUM('1.3_Emisiones de proceso'!$E$17:$M$32,"e2",$F$841:$F905)-SUM(X$842:X904))</f>
        <v>0</v>
      </c>
      <c r="Y905">
        <f>IF(F905="","",DSUM('1.3_Emisiones de proceso'!$E$17:$M$32,"e3",$F$841:$F905)-SUM(Y$842:Y904))</f>
        <v>0</v>
      </c>
      <c r="Z905">
        <f>IF(F905="","",DSUM('1.3_Emisiones de proceso'!$E$17:$M$32,"emissions",$F$841:$F905)-SUM(Z$842:Z904))</f>
        <v>0</v>
      </c>
      <c r="AA905">
        <f>IF(F905="","",DSUM('1.3_Emisiones de proceso'!$E$39:$M$54,"e1",$F$841:$F905)-SUM(AA$842:AA904))</f>
        <v>0</v>
      </c>
      <c r="AB905">
        <f>IF(F905="","",DSUM('1.3_Emisiones de proceso'!$E$39:$M$54,"e2",$F$841:$F905)-SUM(AB$842:AB904))</f>
        <v>0</v>
      </c>
      <c r="AC905">
        <f>IF(F905="","",DSUM('1.3_Emisiones de proceso'!$E$39:$M$54,"e3",$F$841:$F905)-SUM(AC$842:AC904))</f>
        <v>0</v>
      </c>
      <c r="AD905">
        <f>IF(F905="","",DSUM('1.3_Emisiones de proceso'!$E$39:$M$54,"emissions",$F$841:$F905)-SUM(AD$842:AD904))</f>
        <v>0</v>
      </c>
    </row>
    <row r="906" spans="2:30" x14ac:dyDescent="0.25">
      <c r="B906">
        <v>65</v>
      </c>
      <c r="C906" t="str">
        <f>IF('0.1_Datos generales organiz.'!E108="","",'0.1_Datos generales organiz.'!E108)</f>
        <v/>
      </c>
      <c r="D906" t="str">
        <f>IF(C906="","",IF('0.1_Datos generales organiz.'!G108="no","",Dades!C906))</f>
        <v/>
      </c>
      <c r="E906" t="str">
        <f>IFERROR(INDEX($D$842:$D$1091,MATCH(0,INDEX(COUNTIF($E$841:E905,$D$842:$D$1091),),)),"")</f>
        <v/>
      </c>
      <c r="F906" t="str">
        <f t="shared" si="26"/>
        <v>=</v>
      </c>
      <c r="G906">
        <f>IF(F906="","",DSUM('1.1_Instalaciones fijas'!$E$14:$R$36,"e1",$F$841:$F906)+DSUM('1.1_Instalaciones fijas'!$E$43:$L$58,"e1",$F$841:$F906)-SUM(G$842:G905))</f>
        <v>0</v>
      </c>
      <c r="H906">
        <f>IF(F906="","",DSUM('1.1_Instalaciones fijas'!$E$14:$R$36,"e2",$F$841:$F906)+DSUM('1.1_Instalaciones fijas'!$E$43:$L$58,"e2",$F$841:$F906)-SUM(H$842:H905))</f>
        <v>0</v>
      </c>
      <c r="I906">
        <f>IF(F906="","",DSUM('1.1_Instalaciones fijas'!$E$14:$R$36,"e3",$F$841:$F906)+DSUM('1.1_Instalaciones fijas'!$E$43:$L$58,"e3",$F$841:$F906)-SUM(I$842:I905))</f>
        <v>0</v>
      </c>
      <c r="J906">
        <f>IF(F906="","",DSUM('1.1_Instalaciones fijas'!$E$14:$R$36,"emissions",$F$841:$F906)+DSUM('1.1_Instalaciones fijas'!$E$43:$L$58,"emissions",$F$841:$F906)-SUM(J$842:J905))</f>
        <v>0</v>
      </c>
      <c r="K906">
        <f>IF(F906="","",DSUM('1.2_Vehículos y maquinaria'!$E$22:$S$44,"e1",$F$841:$F906)+DSUM('1.2_Vehículos y maquinaria'!$E$50:$S$70,"emissions",$F$841:$F906)-SUM(K$842:K905))</f>
        <v>0</v>
      </c>
      <c r="L906">
        <f>IF(F906="","",DSUM('1.2_Vehículos y maquinaria'!$E$22:$S$44,"e2",$F$841:$F906)-SUM(L$842:L905))</f>
        <v>0</v>
      </c>
      <c r="M906">
        <f>IF(F906="","",DSUM('1.2_Vehículos y maquinaria'!$E$22:$S$44,"e3",$F$841:$F906)-SUM(M$842:M905))</f>
        <v>0</v>
      </c>
      <c r="N906">
        <f>IF(F906="","",DSUM('1.2_Vehículos y maquinaria'!$E$22:$S$44,"emissions",$F$841:$F906)+DSUM('1.2_Vehículos y maquinaria'!$E$50:$S$70,"emissions",$F$841:$F906)-SUM(N$842:N905))</f>
        <v>0</v>
      </c>
      <c r="O906">
        <f>IF(F906="","",DSUM('1.2_Vehículos y maquinaria'!$E$82:$S$92,"e1",$F$841:$F906)-SUM(O$842:O905))</f>
        <v>0</v>
      </c>
      <c r="P906">
        <f>IF(F906="","",DSUM('1.2_Vehículos y maquinaria'!$E$82:$S$92,"e2",$F$841:$F906)-SUM(P$842:P905))</f>
        <v>0</v>
      </c>
      <c r="Q906">
        <f>IF(F906="","",DSUM('1.2_Vehículos y maquinaria'!$E$82:$S$92,"e3",$F$841:$F906)-SUM(Q$842:Q905))</f>
        <v>0</v>
      </c>
      <c r="R906">
        <f>IF(F906="","",DSUM('1.2_Vehículos y maquinaria'!$E$82:$S$92,"emissions",$F$841:$F906)-SUM(R$842:R905))</f>
        <v>0</v>
      </c>
      <c r="S906">
        <f>IF(F906="","",DSUM('1.2_Vehículos y maquinaria'!$E$99:$S$109,"e1",$F$841:$F906)-SUM(S$842:S905))</f>
        <v>0</v>
      </c>
      <c r="T906">
        <f>IF(F906="","",DSUM('1.2_Vehículos y maquinaria'!$E$99:$S$109,"e2",$F$841:$F906)-SUM(T$842:T905))</f>
        <v>0</v>
      </c>
      <c r="U906">
        <f>IF(F906="","",DSUM('1.2_Vehículos y maquinaria'!$E$99:$S$109,"e3",$F$841:$F906)-SUM(U$842:U905))</f>
        <v>0</v>
      </c>
      <c r="V906">
        <f>IF(F906="","",DSUM('1.2_Vehículos y maquinaria'!$E$99:$S$109,"emissions",$F$841:$F906)-SUM(V$842:V905))</f>
        <v>0</v>
      </c>
      <c r="W906">
        <f>IF(F906="","",DSUM('1.3_Emisiones de proceso'!$E$17:$M$32,"e1",$F$841:$F906)-SUM(W$842:W905))</f>
        <v>0</v>
      </c>
      <c r="X906">
        <f>IF(F906="","",DSUM('1.3_Emisiones de proceso'!$E$17:$M$32,"e2",$F$841:$F906)-SUM(X$842:X905))</f>
        <v>0</v>
      </c>
      <c r="Y906">
        <f>IF(F906="","",DSUM('1.3_Emisiones de proceso'!$E$17:$M$32,"e3",$F$841:$F906)-SUM(Y$842:Y905))</f>
        <v>0</v>
      </c>
      <c r="Z906">
        <f>IF(F906="","",DSUM('1.3_Emisiones de proceso'!$E$17:$M$32,"emissions",$F$841:$F906)-SUM(Z$842:Z905))</f>
        <v>0</v>
      </c>
      <c r="AA906">
        <f>IF(F906="","",DSUM('1.3_Emisiones de proceso'!$E$39:$M$54,"e1",$F$841:$F906)-SUM(AA$842:AA905))</f>
        <v>0</v>
      </c>
      <c r="AB906">
        <f>IF(F906="","",DSUM('1.3_Emisiones de proceso'!$E$39:$M$54,"e2",$F$841:$F906)-SUM(AB$842:AB905))</f>
        <v>0</v>
      </c>
      <c r="AC906">
        <f>IF(F906="","",DSUM('1.3_Emisiones de proceso'!$E$39:$M$54,"e3",$F$841:$F906)-SUM(AC$842:AC905))</f>
        <v>0</v>
      </c>
      <c r="AD906">
        <f>IF(F906="","",DSUM('1.3_Emisiones de proceso'!$E$39:$M$54,"emissions",$F$841:$F906)-SUM(AD$842:AD905))</f>
        <v>0</v>
      </c>
    </row>
    <row r="907" spans="2:30" x14ac:dyDescent="0.25">
      <c r="B907">
        <v>66</v>
      </c>
      <c r="C907" t="str">
        <f>IF('0.1_Datos generales organiz.'!E109="","",'0.1_Datos generales organiz.'!E109)</f>
        <v/>
      </c>
      <c r="D907" t="str">
        <f>IF(C907="","",IF('0.1_Datos generales organiz.'!G109="no","",Dades!C907))</f>
        <v/>
      </c>
      <c r="E907" t="str">
        <f>IFERROR(INDEX($D$842:$D$1091,MATCH(0,INDEX(COUNTIF($E$841:E906,$D$842:$D$1091),),)),"")</f>
        <v/>
      </c>
      <c r="F907" t="str">
        <f t="shared" ref="F907:F970" si="27">"="&amp;E907</f>
        <v>=</v>
      </c>
      <c r="G907">
        <f>IF(F907="","",DSUM('1.1_Instalaciones fijas'!$E$14:$R$36,"e1",$F$841:$F907)+DSUM('1.1_Instalaciones fijas'!$E$43:$L$58,"e1",$F$841:$F907)-SUM(G$842:G906))</f>
        <v>0</v>
      </c>
      <c r="H907">
        <f>IF(F907="","",DSUM('1.1_Instalaciones fijas'!$E$14:$R$36,"e2",$F$841:$F907)+DSUM('1.1_Instalaciones fijas'!$E$43:$L$58,"e2",$F$841:$F907)-SUM(H$842:H906))</f>
        <v>0</v>
      </c>
      <c r="I907">
        <f>IF(F907="","",DSUM('1.1_Instalaciones fijas'!$E$14:$R$36,"e3",$F$841:$F907)+DSUM('1.1_Instalaciones fijas'!$E$43:$L$58,"e3",$F$841:$F907)-SUM(I$842:I906))</f>
        <v>0</v>
      </c>
      <c r="J907">
        <f>IF(F907="","",DSUM('1.1_Instalaciones fijas'!$E$14:$R$36,"emissions",$F$841:$F907)+DSUM('1.1_Instalaciones fijas'!$E$43:$L$58,"emissions",$F$841:$F907)-SUM(J$842:J906))</f>
        <v>0</v>
      </c>
      <c r="K907">
        <f>IF(F907="","",DSUM('1.2_Vehículos y maquinaria'!$E$22:$S$44,"e1",$F$841:$F907)+DSUM('1.2_Vehículos y maquinaria'!$E$50:$S$70,"emissions",$F$841:$F907)-SUM(K$842:K906))</f>
        <v>0</v>
      </c>
      <c r="L907">
        <f>IF(F907="","",DSUM('1.2_Vehículos y maquinaria'!$E$22:$S$44,"e2",$F$841:$F907)-SUM(L$842:L906))</f>
        <v>0</v>
      </c>
      <c r="M907">
        <f>IF(F907="","",DSUM('1.2_Vehículos y maquinaria'!$E$22:$S$44,"e3",$F$841:$F907)-SUM(M$842:M906))</f>
        <v>0</v>
      </c>
      <c r="N907">
        <f>IF(F907="","",DSUM('1.2_Vehículos y maquinaria'!$E$22:$S$44,"emissions",$F$841:$F907)+DSUM('1.2_Vehículos y maquinaria'!$E$50:$S$70,"emissions",$F$841:$F907)-SUM(N$842:N906))</f>
        <v>0</v>
      </c>
      <c r="O907">
        <f>IF(F907="","",DSUM('1.2_Vehículos y maquinaria'!$E$82:$S$92,"e1",$F$841:$F907)-SUM(O$842:O906))</f>
        <v>0</v>
      </c>
      <c r="P907">
        <f>IF(F907="","",DSUM('1.2_Vehículos y maquinaria'!$E$82:$S$92,"e2",$F$841:$F907)-SUM(P$842:P906))</f>
        <v>0</v>
      </c>
      <c r="Q907">
        <f>IF(F907="","",DSUM('1.2_Vehículos y maquinaria'!$E$82:$S$92,"e3",$F$841:$F907)-SUM(Q$842:Q906))</f>
        <v>0</v>
      </c>
      <c r="R907">
        <f>IF(F907="","",DSUM('1.2_Vehículos y maquinaria'!$E$82:$S$92,"emissions",$F$841:$F907)-SUM(R$842:R906))</f>
        <v>0</v>
      </c>
      <c r="S907">
        <f>IF(F907="","",DSUM('1.2_Vehículos y maquinaria'!$E$99:$S$109,"e1",$F$841:$F907)-SUM(S$842:S906))</f>
        <v>0</v>
      </c>
      <c r="T907">
        <f>IF(F907="","",DSUM('1.2_Vehículos y maquinaria'!$E$99:$S$109,"e2",$F$841:$F907)-SUM(T$842:T906))</f>
        <v>0</v>
      </c>
      <c r="U907">
        <f>IF(F907="","",DSUM('1.2_Vehículos y maquinaria'!$E$99:$S$109,"e3",$F$841:$F907)-SUM(U$842:U906))</f>
        <v>0</v>
      </c>
      <c r="V907">
        <f>IF(F907="","",DSUM('1.2_Vehículos y maquinaria'!$E$99:$S$109,"emissions",$F$841:$F907)-SUM(V$842:V906))</f>
        <v>0</v>
      </c>
      <c r="W907">
        <f>IF(F907="","",DSUM('1.3_Emisiones de proceso'!$E$17:$M$32,"e1",$F$841:$F907)-SUM(W$842:W906))</f>
        <v>0</v>
      </c>
      <c r="X907">
        <f>IF(F907="","",DSUM('1.3_Emisiones de proceso'!$E$17:$M$32,"e2",$F$841:$F907)-SUM(X$842:X906))</f>
        <v>0</v>
      </c>
      <c r="Y907">
        <f>IF(F907="","",DSUM('1.3_Emisiones de proceso'!$E$17:$M$32,"e3",$F$841:$F907)-SUM(Y$842:Y906))</f>
        <v>0</v>
      </c>
      <c r="Z907">
        <f>IF(F907="","",DSUM('1.3_Emisiones de proceso'!$E$17:$M$32,"emissions",$F$841:$F907)-SUM(Z$842:Z906))</f>
        <v>0</v>
      </c>
      <c r="AA907">
        <f>IF(F907="","",DSUM('1.3_Emisiones de proceso'!$E$39:$M$54,"e1",$F$841:$F907)-SUM(AA$842:AA906))</f>
        <v>0</v>
      </c>
      <c r="AB907">
        <f>IF(F907="","",DSUM('1.3_Emisiones de proceso'!$E$39:$M$54,"e2",$F$841:$F907)-SUM(AB$842:AB906))</f>
        <v>0</v>
      </c>
      <c r="AC907">
        <f>IF(F907="","",DSUM('1.3_Emisiones de proceso'!$E$39:$M$54,"e3",$F$841:$F907)-SUM(AC$842:AC906))</f>
        <v>0</v>
      </c>
      <c r="AD907">
        <f>IF(F907="","",DSUM('1.3_Emisiones de proceso'!$E$39:$M$54,"emissions",$F$841:$F907)-SUM(AD$842:AD906))</f>
        <v>0</v>
      </c>
    </row>
    <row r="908" spans="2:30" x14ac:dyDescent="0.25">
      <c r="B908">
        <v>67</v>
      </c>
      <c r="C908" t="str">
        <f>IF('0.1_Datos generales organiz.'!E110="","",'0.1_Datos generales organiz.'!E110)</f>
        <v/>
      </c>
      <c r="D908" t="str">
        <f>IF(C908="","",IF('0.1_Datos generales organiz.'!G110="no","",Dades!C908))</f>
        <v/>
      </c>
      <c r="E908" t="str">
        <f>IFERROR(INDEX($D$842:$D$1091,MATCH(0,INDEX(COUNTIF($E$841:E907,$D$842:$D$1091),),)),"")</f>
        <v/>
      </c>
      <c r="F908" t="str">
        <f t="shared" si="27"/>
        <v>=</v>
      </c>
      <c r="G908">
        <f>IF(F908="","",DSUM('1.1_Instalaciones fijas'!$E$14:$R$36,"e1",$F$841:$F908)+DSUM('1.1_Instalaciones fijas'!$E$43:$L$58,"e1",$F$841:$F908)-SUM(G$842:G907))</f>
        <v>0</v>
      </c>
      <c r="H908">
        <f>IF(F908="","",DSUM('1.1_Instalaciones fijas'!$E$14:$R$36,"e2",$F$841:$F908)+DSUM('1.1_Instalaciones fijas'!$E$43:$L$58,"e2",$F$841:$F908)-SUM(H$842:H907))</f>
        <v>0</v>
      </c>
      <c r="I908">
        <f>IF(F908="","",DSUM('1.1_Instalaciones fijas'!$E$14:$R$36,"e3",$F$841:$F908)+DSUM('1.1_Instalaciones fijas'!$E$43:$L$58,"e3",$F$841:$F908)-SUM(I$842:I907))</f>
        <v>0</v>
      </c>
      <c r="J908">
        <f>IF(F908="","",DSUM('1.1_Instalaciones fijas'!$E$14:$R$36,"emissions",$F$841:$F908)+DSUM('1.1_Instalaciones fijas'!$E$43:$L$58,"emissions",$F$841:$F908)-SUM(J$842:J907))</f>
        <v>0</v>
      </c>
      <c r="K908">
        <f>IF(F908="","",DSUM('1.2_Vehículos y maquinaria'!$E$22:$S$44,"e1",$F$841:$F908)+DSUM('1.2_Vehículos y maquinaria'!$E$50:$S$70,"emissions",$F$841:$F908)-SUM(K$842:K907))</f>
        <v>0</v>
      </c>
      <c r="L908">
        <f>IF(F908="","",DSUM('1.2_Vehículos y maquinaria'!$E$22:$S$44,"e2",$F$841:$F908)-SUM(L$842:L907))</f>
        <v>0</v>
      </c>
      <c r="M908">
        <f>IF(F908="","",DSUM('1.2_Vehículos y maquinaria'!$E$22:$S$44,"e3",$F$841:$F908)-SUM(M$842:M907))</f>
        <v>0</v>
      </c>
      <c r="N908">
        <f>IF(F908="","",DSUM('1.2_Vehículos y maquinaria'!$E$22:$S$44,"emissions",$F$841:$F908)+DSUM('1.2_Vehículos y maquinaria'!$E$50:$S$70,"emissions",$F$841:$F908)-SUM(N$842:N907))</f>
        <v>0</v>
      </c>
      <c r="O908">
        <f>IF(F908="","",DSUM('1.2_Vehículos y maquinaria'!$E$82:$S$92,"e1",$F$841:$F908)-SUM(O$842:O907))</f>
        <v>0</v>
      </c>
      <c r="P908">
        <f>IF(F908="","",DSUM('1.2_Vehículos y maquinaria'!$E$82:$S$92,"e2",$F$841:$F908)-SUM(P$842:P907))</f>
        <v>0</v>
      </c>
      <c r="Q908">
        <f>IF(F908="","",DSUM('1.2_Vehículos y maquinaria'!$E$82:$S$92,"e3",$F$841:$F908)-SUM(Q$842:Q907))</f>
        <v>0</v>
      </c>
      <c r="R908">
        <f>IF(F908="","",DSUM('1.2_Vehículos y maquinaria'!$E$82:$S$92,"emissions",$F$841:$F908)-SUM(R$842:R907))</f>
        <v>0</v>
      </c>
      <c r="S908">
        <f>IF(F908="","",DSUM('1.2_Vehículos y maquinaria'!$E$99:$S$109,"e1",$F$841:$F908)-SUM(S$842:S907))</f>
        <v>0</v>
      </c>
      <c r="T908">
        <f>IF(F908="","",DSUM('1.2_Vehículos y maquinaria'!$E$99:$S$109,"e2",$F$841:$F908)-SUM(T$842:T907))</f>
        <v>0</v>
      </c>
      <c r="U908">
        <f>IF(F908="","",DSUM('1.2_Vehículos y maquinaria'!$E$99:$S$109,"e3",$F$841:$F908)-SUM(U$842:U907))</f>
        <v>0</v>
      </c>
      <c r="V908">
        <f>IF(F908="","",DSUM('1.2_Vehículos y maquinaria'!$E$99:$S$109,"emissions",$F$841:$F908)-SUM(V$842:V907))</f>
        <v>0</v>
      </c>
      <c r="W908">
        <f>IF(F908="","",DSUM('1.3_Emisiones de proceso'!$E$17:$M$32,"e1",$F$841:$F908)-SUM(W$842:W907))</f>
        <v>0</v>
      </c>
      <c r="X908">
        <f>IF(F908="","",DSUM('1.3_Emisiones de proceso'!$E$17:$M$32,"e2",$F$841:$F908)-SUM(X$842:X907))</f>
        <v>0</v>
      </c>
      <c r="Y908">
        <f>IF(F908="","",DSUM('1.3_Emisiones de proceso'!$E$17:$M$32,"e3",$F$841:$F908)-SUM(Y$842:Y907))</f>
        <v>0</v>
      </c>
      <c r="Z908">
        <f>IF(F908="","",DSUM('1.3_Emisiones de proceso'!$E$17:$M$32,"emissions",$F$841:$F908)-SUM(Z$842:Z907))</f>
        <v>0</v>
      </c>
      <c r="AA908">
        <f>IF(F908="","",DSUM('1.3_Emisiones de proceso'!$E$39:$M$54,"e1",$F$841:$F908)-SUM(AA$842:AA907))</f>
        <v>0</v>
      </c>
      <c r="AB908">
        <f>IF(F908="","",DSUM('1.3_Emisiones de proceso'!$E$39:$M$54,"e2",$F$841:$F908)-SUM(AB$842:AB907))</f>
        <v>0</v>
      </c>
      <c r="AC908">
        <f>IF(F908="","",DSUM('1.3_Emisiones de proceso'!$E$39:$M$54,"e3",$F$841:$F908)-SUM(AC$842:AC907))</f>
        <v>0</v>
      </c>
      <c r="AD908">
        <f>IF(F908="","",DSUM('1.3_Emisiones de proceso'!$E$39:$M$54,"emissions",$F$841:$F908)-SUM(AD$842:AD907))</f>
        <v>0</v>
      </c>
    </row>
    <row r="909" spans="2:30" x14ac:dyDescent="0.25">
      <c r="B909">
        <v>68</v>
      </c>
      <c r="C909" t="str">
        <f>IF('0.1_Datos generales organiz.'!E111="","",'0.1_Datos generales organiz.'!E111)</f>
        <v/>
      </c>
      <c r="D909" t="str">
        <f>IF(C909="","",IF('0.1_Datos generales organiz.'!G111="no","",Dades!C909))</f>
        <v/>
      </c>
      <c r="E909" t="str">
        <f>IFERROR(INDEX($D$842:$D$1091,MATCH(0,INDEX(COUNTIF($E$841:E908,$D$842:$D$1091),),)),"")</f>
        <v/>
      </c>
      <c r="F909" t="str">
        <f t="shared" si="27"/>
        <v>=</v>
      </c>
      <c r="G909">
        <f>IF(F909="","",DSUM('1.1_Instalaciones fijas'!$E$14:$R$36,"e1",$F$841:$F909)+DSUM('1.1_Instalaciones fijas'!$E$43:$L$58,"e1",$F$841:$F909)-SUM(G$842:G908))</f>
        <v>0</v>
      </c>
      <c r="H909">
        <f>IF(F909="","",DSUM('1.1_Instalaciones fijas'!$E$14:$R$36,"e2",$F$841:$F909)+DSUM('1.1_Instalaciones fijas'!$E$43:$L$58,"e2",$F$841:$F909)-SUM(H$842:H908))</f>
        <v>0</v>
      </c>
      <c r="I909">
        <f>IF(F909="","",DSUM('1.1_Instalaciones fijas'!$E$14:$R$36,"e3",$F$841:$F909)+DSUM('1.1_Instalaciones fijas'!$E$43:$L$58,"e3",$F$841:$F909)-SUM(I$842:I908))</f>
        <v>0</v>
      </c>
      <c r="J909">
        <f>IF(F909="","",DSUM('1.1_Instalaciones fijas'!$E$14:$R$36,"emissions",$F$841:$F909)+DSUM('1.1_Instalaciones fijas'!$E$43:$L$58,"emissions",$F$841:$F909)-SUM(J$842:J908))</f>
        <v>0</v>
      </c>
      <c r="K909">
        <f>IF(F909="","",DSUM('1.2_Vehículos y maquinaria'!$E$22:$S$44,"e1",$F$841:$F909)+DSUM('1.2_Vehículos y maquinaria'!$E$50:$S$70,"emissions",$F$841:$F909)-SUM(K$842:K908))</f>
        <v>0</v>
      </c>
      <c r="L909">
        <f>IF(F909="","",DSUM('1.2_Vehículos y maquinaria'!$E$22:$S$44,"e2",$F$841:$F909)-SUM(L$842:L908))</f>
        <v>0</v>
      </c>
      <c r="M909">
        <f>IF(F909="","",DSUM('1.2_Vehículos y maquinaria'!$E$22:$S$44,"e3",$F$841:$F909)-SUM(M$842:M908))</f>
        <v>0</v>
      </c>
      <c r="N909">
        <f>IF(F909="","",DSUM('1.2_Vehículos y maquinaria'!$E$22:$S$44,"emissions",$F$841:$F909)+DSUM('1.2_Vehículos y maquinaria'!$E$50:$S$70,"emissions",$F$841:$F909)-SUM(N$842:N908))</f>
        <v>0</v>
      </c>
      <c r="O909">
        <f>IF(F909="","",DSUM('1.2_Vehículos y maquinaria'!$E$82:$S$92,"e1",$F$841:$F909)-SUM(O$842:O908))</f>
        <v>0</v>
      </c>
      <c r="P909">
        <f>IF(F909="","",DSUM('1.2_Vehículos y maquinaria'!$E$82:$S$92,"e2",$F$841:$F909)-SUM(P$842:P908))</f>
        <v>0</v>
      </c>
      <c r="Q909">
        <f>IF(F909="","",DSUM('1.2_Vehículos y maquinaria'!$E$82:$S$92,"e3",$F$841:$F909)-SUM(Q$842:Q908))</f>
        <v>0</v>
      </c>
      <c r="R909">
        <f>IF(F909="","",DSUM('1.2_Vehículos y maquinaria'!$E$82:$S$92,"emissions",$F$841:$F909)-SUM(R$842:R908))</f>
        <v>0</v>
      </c>
      <c r="S909">
        <f>IF(F909="","",DSUM('1.2_Vehículos y maquinaria'!$E$99:$S$109,"e1",$F$841:$F909)-SUM(S$842:S908))</f>
        <v>0</v>
      </c>
      <c r="T909">
        <f>IF(F909="","",DSUM('1.2_Vehículos y maquinaria'!$E$99:$S$109,"e2",$F$841:$F909)-SUM(T$842:T908))</f>
        <v>0</v>
      </c>
      <c r="U909">
        <f>IF(F909="","",DSUM('1.2_Vehículos y maquinaria'!$E$99:$S$109,"e3",$F$841:$F909)-SUM(U$842:U908))</f>
        <v>0</v>
      </c>
      <c r="V909">
        <f>IF(F909="","",DSUM('1.2_Vehículos y maquinaria'!$E$99:$S$109,"emissions",$F$841:$F909)-SUM(V$842:V908))</f>
        <v>0</v>
      </c>
      <c r="W909">
        <f>IF(F909="","",DSUM('1.3_Emisiones de proceso'!$E$17:$M$32,"e1",$F$841:$F909)-SUM(W$842:W908))</f>
        <v>0</v>
      </c>
      <c r="X909">
        <f>IF(F909="","",DSUM('1.3_Emisiones de proceso'!$E$17:$M$32,"e2",$F$841:$F909)-SUM(X$842:X908))</f>
        <v>0</v>
      </c>
      <c r="Y909">
        <f>IF(F909="","",DSUM('1.3_Emisiones de proceso'!$E$17:$M$32,"e3",$F$841:$F909)-SUM(Y$842:Y908))</f>
        <v>0</v>
      </c>
      <c r="Z909">
        <f>IF(F909="","",DSUM('1.3_Emisiones de proceso'!$E$17:$M$32,"emissions",$F$841:$F909)-SUM(Z$842:Z908))</f>
        <v>0</v>
      </c>
      <c r="AA909">
        <f>IF(F909="","",DSUM('1.3_Emisiones de proceso'!$E$39:$M$54,"e1",$F$841:$F909)-SUM(AA$842:AA908))</f>
        <v>0</v>
      </c>
      <c r="AB909">
        <f>IF(F909="","",DSUM('1.3_Emisiones de proceso'!$E$39:$M$54,"e2",$F$841:$F909)-SUM(AB$842:AB908))</f>
        <v>0</v>
      </c>
      <c r="AC909">
        <f>IF(F909="","",DSUM('1.3_Emisiones de proceso'!$E$39:$M$54,"e3",$F$841:$F909)-SUM(AC$842:AC908))</f>
        <v>0</v>
      </c>
      <c r="AD909">
        <f>IF(F909="","",DSUM('1.3_Emisiones de proceso'!$E$39:$M$54,"emissions",$F$841:$F909)-SUM(AD$842:AD908))</f>
        <v>0</v>
      </c>
    </row>
    <row r="910" spans="2:30" x14ac:dyDescent="0.25">
      <c r="B910">
        <v>69</v>
      </c>
      <c r="C910" t="str">
        <f>IF('0.1_Datos generales organiz.'!E112="","",'0.1_Datos generales organiz.'!E112)</f>
        <v/>
      </c>
      <c r="D910" t="str">
        <f>IF(C910="","",IF('0.1_Datos generales organiz.'!G112="no","",Dades!C910))</f>
        <v/>
      </c>
      <c r="E910" t="str">
        <f>IFERROR(INDEX($D$842:$D$1091,MATCH(0,INDEX(COUNTIF($E$841:E909,$D$842:$D$1091),),)),"")</f>
        <v/>
      </c>
      <c r="F910" t="str">
        <f t="shared" si="27"/>
        <v>=</v>
      </c>
      <c r="G910">
        <f>IF(F910="","",DSUM('1.1_Instalaciones fijas'!$E$14:$R$36,"e1",$F$841:$F910)+DSUM('1.1_Instalaciones fijas'!$E$43:$L$58,"e1",$F$841:$F910)-SUM(G$842:G909))</f>
        <v>0</v>
      </c>
      <c r="H910">
        <f>IF(F910="","",DSUM('1.1_Instalaciones fijas'!$E$14:$R$36,"e2",$F$841:$F910)+DSUM('1.1_Instalaciones fijas'!$E$43:$L$58,"e2",$F$841:$F910)-SUM(H$842:H909))</f>
        <v>0</v>
      </c>
      <c r="I910">
        <f>IF(F910="","",DSUM('1.1_Instalaciones fijas'!$E$14:$R$36,"e3",$F$841:$F910)+DSUM('1.1_Instalaciones fijas'!$E$43:$L$58,"e3",$F$841:$F910)-SUM(I$842:I909))</f>
        <v>0</v>
      </c>
      <c r="J910">
        <f>IF(F910="","",DSUM('1.1_Instalaciones fijas'!$E$14:$R$36,"emissions",$F$841:$F910)+DSUM('1.1_Instalaciones fijas'!$E$43:$L$58,"emissions",$F$841:$F910)-SUM(J$842:J909))</f>
        <v>0</v>
      </c>
      <c r="K910">
        <f>IF(F910="","",DSUM('1.2_Vehículos y maquinaria'!$E$22:$S$44,"e1",$F$841:$F910)+DSUM('1.2_Vehículos y maquinaria'!$E$50:$S$70,"emissions",$F$841:$F910)-SUM(K$842:K909))</f>
        <v>0</v>
      </c>
      <c r="L910">
        <f>IF(F910="","",DSUM('1.2_Vehículos y maquinaria'!$E$22:$S$44,"e2",$F$841:$F910)-SUM(L$842:L909))</f>
        <v>0</v>
      </c>
      <c r="M910">
        <f>IF(F910="","",DSUM('1.2_Vehículos y maquinaria'!$E$22:$S$44,"e3",$F$841:$F910)-SUM(M$842:M909))</f>
        <v>0</v>
      </c>
      <c r="N910">
        <f>IF(F910="","",DSUM('1.2_Vehículos y maquinaria'!$E$22:$S$44,"emissions",$F$841:$F910)+DSUM('1.2_Vehículos y maquinaria'!$E$50:$S$70,"emissions",$F$841:$F910)-SUM(N$842:N909))</f>
        <v>0</v>
      </c>
      <c r="O910">
        <f>IF(F910="","",DSUM('1.2_Vehículos y maquinaria'!$E$82:$S$92,"e1",$F$841:$F910)-SUM(O$842:O909))</f>
        <v>0</v>
      </c>
      <c r="P910">
        <f>IF(F910="","",DSUM('1.2_Vehículos y maquinaria'!$E$82:$S$92,"e2",$F$841:$F910)-SUM(P$842:P909))</f>
        <v>0</v>
      </c>
      <c r="Q910">
        <f>IF(F910="","",DSUM('1.2_Vehículos y maquinaria'!$E$82:$S$92,"e3",$F$841:$F910)-SUM(Q$842:Q909))</f>
        <v>0</v>
      </c>
      <c r="R910">
        <f>IF(F910="","",DSUM('1.2_Vehículos y maquinaria'!$E$82:$S$92,"emissions",$F$841:$F910)-SUM(R$842:R909))</f>
        <v>0</v>
      </c>
      <c r="S910">
        <f>IF(F910="","",DSUM('1.2_Vehículos y maquinaria'!$E$99:$S$109,"e1",$F$841:$F910)-SUM(S$842:S909))</f>
        <v>0</v>
      </c>
      <c r="T910">
        <f>IF(F910="","",DSUM('1.2_Vehículos y maquinaria'!$E$99:$S$109,"e2",$F$841:$F910)-SUM(T$842:T909))</f>
        <v>0</v>
      </c>
      <c r="U910">
        <f>IF(F910="","",DSUM('1.2_Vehículos y maquinaria'!$E$99:$S$109,"e3",$F$841:$F910)-SUM(U$842:U909))</f>
        <v>0</v>
      </c>
      <c r="V910">
        <f>IF(F910="","",DSUM('1.2_Vehículos y maquinaria'!$E$99:$S$109,"emissions",$F$841:$F910)-SUM(V$842:V909))</f>
        <v>0</v>
      </c>
      <c r="W910">
        <f>IF(F910="","",DSUM('1.3_Emisiones de proceso'!$E$17:$M$32,"e1",$F$841:$F910)-SUM(W$842:W909))</f>
        <v>0</v>
      </c>
      <c r="X910">
        <f>IF(F910="","",DSUM('1.3_Emisiones de proceso'!$E$17:$M$32,"e2",$F$841:$F910)-SUM(X$842:X909))</f>
        <v>0</v>
      </c>
      <c r="Y910">
        <f>IF(F910="","",DSUM('1.3_Emisiones de proceso'!$E$17:$M$32,"e3",$F$841:$F910)-SUM(Y$842:Y909))</f>
        <v>0</v>
      </c>
      <c r="Z910">
        <f>IF(F910="","",DSUM('1.3_Emisiones de proceso'!$E$17:$M$32,"emissions",$F$841:$F910)-SUM(Z$842:Z909))</f>
        <v>0</v>
      </c>
      <c r="AA910">
        <f>IF(F910="","",DSUM('1.3_Emisiones de proceso'!$E$39:$M$54,"e1",$F$841:$F910)-SUM(AA$842:AA909))</f>
        <v>0</v>
      </c>
      <c r="AB910">
        <f>IF(F910="","",DSUM('1.3_Emisiones de proceso'!$E$39:$M$54,"e2",$F$841:$F910)-SUM(AB$842:AB909))</f>
        <v>0</v>
      </c>
      <c r="AC910">
        <f>IF(F910="","",DSUM('1.3_Emisiones de proceso'!$E$39:$M$54,"e3",$F$841:$F910)-SUM(AC$842:AC909))</f>
        <v>0</v>
      </c>
      <c r="AD910">
        <f>IF(F910="","",DSUM('1.3_Emisiones de proceso'!$E$39:$M$54,"emissions",$F$841:$F910)-SUM(AD$842:AD909))</f>
        <v>0</v>
      </c>
    </row>
    <row r="911" spans="2:30" x14ac:dyDescent="0.25">
      <c r="B911">
        <v>70</v>
      </c>
      <c r="C911" t="str">
        <f>IF('0.1_Datos generales organiz.'!E113="","",'0.1_Datos generales organiz.'!E113)</f>
        <v/>
      </c>
      <c r="D911" t="str">
        <f>IF(C911="","",IF('0.1_Datos generales organiz.'!G113="no","",Dades!C911))</f>
        <v/>
      </c>
      <c r="E911" t="str">
        <f>IFERROR(INDEX($D$842:$D$1091,MATCH(0,INDEX(COUNTIF($E$841:E910,$D$842:$D$1091),),)),"")</f>
        <v/>
      </c>
      <c r="F911" t="str">
        <f t="shared" si="27"/>
        <v>=</v>
      </c>
      <c r="G911">
        <f>IF(F911="","",DSUM('1.1_Instalaciones fijas'!$E$14:$R$36,"e1",$F$841:$F911)+DSUM('1.1_Instalaciones fijas'!$E$43:$L$58,"e1",$F$841:$F911)-SUM(G$842:G910))</f>
        <v>0</v>
      </c>
      <c r="H911">
        <f>IF(F911="","",DSUM('1.1_Instalaciones fijas'!$E$14:$R$36,"e2",$F$841:$F911)+DSUM('1.1_Instalaciones fijas'!$E$43:$L$58,"e2",$F$841:$F911)-SUM(H$842:H910))</f>
        <v>0</v>
      </c>
      <c r="I911">
        <f>IF(F911="","",DSUM('1.1_Instalaciones fijas'!$E$14:$R$36,"e3",$F$841:$F911)+DSUM('1.1_Instalaciones fijas'!$E$43:$L$58,"e3",$F$841:$F911)-SUM(I$842:I910))</f>
        <v>0</v>
      </c>
      <c r="J911">
        <f>IF(F911="","",DSUM('1.1_Instalaciones fijas'!$E$14:$R$36,"emissions",$F$841:$F911)+DSUM('1.1_Instalaciones fijas'!$E$43:$L$58,"emissions",$F$841:$F911)-SUM(J$842:J910))</f>
        <v>0</v>
      </c>
      <c r="K911">
        <f>IF(F911="","",DSUM('1.2_Vehículos y maquinaria'!$E$22:$S$44,"e1",$F$841:$F911)+DSUM('1.2_Vehículos y maquinaria'!$E$50:$S$70,"emissions",$F$841:$F911)-SUM(K$842:K910))</f>
        <v>0</v>
      </c>
      <c r="L911">
        <f>IF(F911="","",DSUM('1.2_Vehículos y maquinaria'!$E$22:$S$44,"e2",$F$841:$F911)-SUM(L$842:L910))</f>
        <v>0</v>
      </c>
      <c r="M911">
        <f>IF(F911="","",DSUM('1.2_Vehículos y maquinaria'!$E$22:$S$44,"e3",$F$841:$F911)-SUM(M$842:M910))</f>
        <v>0</v>
      </c>
      <c r="N911">
        <f>IF(F911="","",DSUM('1.2_Vehículos y maquinaria'!$E$22:$S$44,"emissions",$F$841:$F911)+DSUM('1.2_Vehículos y maquinaria'!$E$50:$S$70,"emissions",$F$841:$F911)-SUM(N$842:N910))</f>
        <v>0</v>
      </c>
      <c r="O911">
        <f>IF(F911="","",DSUM('1.2_Vehículos y maquinaria'!$E$82:$S$92,"e1",$F$841:$F911)-SUM(O$842:O910))</f>
        <v>0</v>
      </c>
      <c r="P911">
        <f>IF(F911="","",DSUM('1.2_Vehículos y maquinaria'!$E$82:$S$92,"e2",$F$841:$F911)-SUM(P$842:P910))</f>
        <v>0</v>
      </c>
      <c r="Q911">
        <f>IF(F911="","",DSUM('1.2_Vehículos y maquinaria'!$E$82:$S$92,"e3",$F$841:$F911)-SUM(Q$842:Q910))</f>
        <v>0</v>
      </c>
      <c r="R911">
        <f>IF(F911="","",DSUM('1.2_Vehículos y maquinaria'!$E$82:$S$92,"emissions",$F$841:$F911)-SUM(R$842:R910))</f>
        <v>0</v>
      </c>
      <c r="S911">
        <f>IF(F911="","",DSUM('1.2_Vehículos y maquinaria'!$E$99:$S$109,"e1",$F$841:$F911)-SUM(S$842:S910))</f>
        <v>0</v>
      </c>
      <c r="T911">
        <f>IF(F911="","",DSUM('1.2_Vehículos y maquinaria'!$E$99:$S$109,"e2",$F$841:$F911)-SUM(T$842:T910))</f>
        <v>0</v>
      </c>
      <c r="U911">
        <f>IF(F911="","",DSUM('1.2_Vehículos y maquinaria'!$E$99:$S$109,"e3",$F$841:$F911)-SUM(U$842:U910))</f>
        <v>0</v>
      </c>
      <c r="V911">
        <f>IF(F911="","",DSUM('1.2_Vehículos y maquinaria'!$E$99:$S$109,"emissions",$F$841:$F911)-SUM(V$842:V910))</f>
        <v>0</v>
      </c>
      <c r="W911">
        <f>IF(F911="","",DSUM('1.3_Emisiones de proceso'!$E$17:$M$32,"e1",$F$841:$F911)-SUM(W$842:W910))</f>
        <v>0</v>
      </c>
      <c r="X911">
        <f>IF(F911="","",DSUM('1.3_Emisiones de proceso'!$E$17:$M$32,"e2",$F$841:$F911)-SUM(X$842:X910))</f>
        <v>0</v>
      </c>
      <c r="Y911">
        <f>IF(F911="","",DSUM('1.3_Emisiones de proceso'!$E$17:$M$32,"e3",$F$841:$F911)-SUM(Y$842:Y910))</f>
        <v>0</v>
      </c>
      <c r="Z911">
        <f>IF(F911="","",DSUM('1.3_Emisiones de proceso'!$E$17:$M$32,"emissions",$F$841:$F911)-SUM(Z$842:Z910))</f>
        <v>0</v>
      </c>
      <c r="AA911">
        <f>IF(F911="","",DSUM('1.3_Emisiones de proceso'!$E$39:$M$54,"e1",$F$841:$F911)-SUM(AA$842:AA910))</f>
        <v>0</v>
      </c>
      <c r="AB911">
        <f>IF(F911="","",DSUM('1.3_Emisiones de proceso'!$E$39:$M$54,"e2",$F$841:$F911)-SUM(AB$842:AB910))</f>
        <v>0</v>
      </c>
      <c r="AC911">
        <f>IF(F911="","",DSUM('1.3_Emisiones de proceso'!$E$39:$M$54,"e3",$F$841:$F911)-SUM(AC$842:AC910))</f>
        <v>0</v>
      </c>
      <c r="AD911">
        <f>IF(F911="","",DSUM('1.3_Emisiones de proceso'!$E$39:$M$54,"emissions",$F$841:$F911)-SUM(AD$842:AD910))</f>
        <v>0</v>
      </c>
    </row>
    <row r="912" spans="2:30" x14ac:dyDescent="0.25">
      <c r="B912">
        <v>71</v>
      </c>
      <c r="C912" t="str">
        <f>IF('0.1_Datos generales organiz.'!E114="","",'0.1_Datos generales organiz.'!E114)</f>
        <v/>
      </c>
      <c r="D912" t="str">
        <f>IF(C912="","",IF('0.1_Datos generales organiz.'!G114="no","",Dades!C912))</f>
        <v/>
      </c>
      <c r="E912" t="str">
        <f>IFERROR(INDEX($D$842:$D$1091,MATCH(0,INDEX(COUNTIF($E$841:E911,$D$842:$D$1091),),)),"")</f>
        <v/>
      </c>
      <c r="F912" t="str">
        <f t="shared" si="27"/>
        <v>=</v>
      </c>
      <c r="G912">
        <f>IF(F912="","",DSUM('1.1_Instalaciones fijas'!$E$14:$R$36,"e1",$F$841:$F912)+DSUM('1.1_Instalaciones fijas'!$E$43:$L$58,"e1",$F$841:$F912)-SUM(G$842:G911))</f>
        <v>0</v>
      </c>
      <c r="H912">
        <f>IF(F912="","",DSUM('1.1_Instalaciones fijas'!$E$14:$R$36,"e2",$F$841:$F912)+DSUM('1.1_Instalaciones fijas'!$E$43:$L$58,"e2",$F$841:$F912)-SUM(H$842:H911))</f>
        <v>0</v>
      </c>
      <c r="I912">
        <f>IF(F912="","",DSUM('1.1_Instalaciones fijas'!$E$14:$R$36,"e3",$F$841:$F912)+DSUM('1.1_Instalaciones fijas'!$E$43:$L$58,"e3",$F$841:$F912)-SUM(I$842:I911))</f>
        <v>0</v>
      </c>
      <c r="J912">
        <f>IF(F912="","",DSUM('1.1_Instalaciones fijas'!$E$14:$R$36,"emissions",$F$841:$F912)+DSUM('1.1_Instalaciones fijas'!$E$43:$L$58,"emissions",$F$841:$F912)-SUM(J$842:J911))</f>
        <v>0</v>
      </c>
      <c r="K912">
        <f>IF(F912="","",DSUM('1.2_Vehículos y maquinaria'!$E$22:$S$44,"e1",$F$841:$F912)+DSUM('1.2_Vehículos y maquinaria'!$E$50:$S$70,"emissions",$F$841:$F912)-SUM(K$842:K911))</f>
        <v>0</v>
      </c>
      <c r="L912">
        <f>IF(F912="","",DSUM('1.2_Vehículos y maquinaria'!$E$22:$S$44,"e2",$F$841:$F912)-SUM(L$842:L911))</f>
        <v>0</v>
      </c>
      <c r="M912">
        <f>IF(F912="","",DSUM('1.2_Vehículos y maquinaria'!$E$22:$S$44,"e3",$F$841:$F912)-SUM(M$842:M911))</f>
        <v>0</v>
      </c>
      <c r="N912">
        <f>IF(F912="","",DSUM('1.2_Vehículos y maquinaria'!$E$22:$S$44,"emissions",$F$841:$F912)+DSUM('1.2_Vehículos y maquinaria'!$E$50:$S$70,"emissions",$F$841:$F912)-SUM(N$842:N911))</f>
        <v>0</v>
      </c>
      <c r="O912">
        <f>IF(F912="","",DSUM('1.2_Vehículos y maquinaria'!$E$82:$S$92,"e1",$F$841:$F912)-SUM(O$842:O911))</f>
        <v>0</v>
      </c>
      <c r="P912">
        <f>IF(F912="","",DSUM('1.2_Vehículos y maquinaria'!$E$82:$S$92,"e2",$F$841:$F912)-SUM(P$842:P911))</f>
        <v>0</v>
      </c>
      <c r="Q912">
        <f>IF(F912="","",DSUM('1.2_Vehículos y maquinaria'!$E$82:$S$92,"e3",$F$841:$F912)-SUM(Q$842:Q911))</f>
        <v>0</v>
      </c>
      <c r="R912">
        <f>IF(F912="","",DSUM('1.2_Vehículos y maquinaria'!$E$82:$S$92,"emissions",$F$841:$F912)-SUM(R$842:R911))</f>
        <v>0</v>
      </c>
      <c r="S912">
        <f>IF(F912="","",DSUM('1.2_Vehículos y maquinaria'!$E$99:$S$109,"e1",$F$841:$F912)-SUM(S$842:S911))</f>
        <v>0</v>
      </c>
      <c r="T912">
        <f>IF(F912="","",DSUM('1.2_Vehículos y maquinaria'!$E$99:$S$109,"e2",$F$841:$F912)-SUM(T$842:T911))</f>
        <v>0</v>
      </c>
      <c r="U912">
        <f>IF(F912="","",DSUM('1.2_Vehículos y maquinaria'!$E$99:$S$109,"e3",$F$841:$F912)-SUM(U$842:U911))</f>
        <v>0</v>
      </c>
      <c r="V912">
        <f>IF(F912="","",DSUM('1.2_Vehículos y maquinaria'!$E$99:$S$109,"emissions",$F$841:$F912)-SUM(V$842:V911))</f>
        <v>0</v>
      </c>
      <c r="W912">
        <f>IF(F912="","",DSUM('1.3_Emisiones de proceso'!$E$17:$M$32,"e1",$F$841:$F912)-SUM(W$842:W911))</f>
        <v>0</v>
      </c>
      <c r="X912">
        <f>IF(F912="","",DSUM('1.3_Emisiones de proceso'!$E$17:$M$32,"e2",$F$841:$F912)-SUM(X$842:X911))</f>
        <v>0</v>
      </c>
      <c r="Y912">
        <f>IF(F912="","",DSUM('1.3_Emisiones de proceso'!$E$17:$M$32,"e3",$F$841:$F912)-SUM(Y$842:Y911))</f>
        <v>0</v>
      </c>
      <c r="Z912">
        <f>IF(F912="","",DSUM('1.3_Emisiones de proceso'!$E$17:$M$32,"emissions",$F$841:$F912)-SUM(Z$842:Z911))</f>
        <v>0</v>
      </c>
      <c r="AA912">
        <f>IF(F912="","",DSUM('1.3_Emisiones de proceso'!$E$39:$M$54,"e1",$F$841:$F912)-SUM(AA$842:AA911))</f>
        <v>0</v>
      </c>
      <c r="AB912">
        <f>IF(F912="","",DSUM('1.3_Emisiones de proceso'!$E$39:$M$54,"e2",$F$841:$F912)-SUM(AB$842:AB911))</f>
        <v>0</v>
      </c>
      <c r="AC912">
        <f>IF(F912="","",DSUM('1.3_Emisiones de proceso'!$E$39:$M$54,"e3",$F$841:$F912)-SUM(AC$842:AC911))</f>
        <v>0</v>
      </c>
      <c r="AD912">
        <f>IF(F912="","",DSUM('1.3_Emisiones de proceso'!$E$39:$M$54,"emissions",$F$841:$F912)-SUM(AD$842:AD911))</f>
        <v>0</v>
      </c>
    </row>
    <row r="913" spans="2:30" x14ac:dyDescent="0.25">
      <c r="B913">
        <v>72</v>
      </c>
      <c r="C913" t="str">
        <f>IF('0.1_Datos generales organiz.'!E115="","",'0.1_Datos generales organiz.'!E115)</f>
        <v/>
      </c>
      <c r="D913" t="str">
        <f>IF(C913="","",IF('0.1_Datos generales organiz.'!G115="no","",Dades!C913))</f>
        <v/>
      </c>
      <c r="E913" t="str">
        <f>IFERROR(INDEX($D$842:$D$1091,MATCH(0,INDEX(COUNTIF($E$841:E912,$D$842:$D$1091),),)),"")</f>
        <v/>
      </c>
      <c r="F913" t="str">
        <f t="shared" si="27"/>
        <v>=</v>
      </c>
      <c r="G913">
        <f>IF(F913="","",DSUM('1.1_Instalaciones fijas'!$E$14:$R$36,"e1",$F$841:$F913)+DSUM('1.1_Instalaciones fijas'!$E$43:$L$58,"e1",$F$841:$F913)-SUM(G$842:G912))</f>
        <v>0</v>
      </c>
      <c r="H913">
        <f>IF(F913="","",DSUM('1.1_Instalaciones fijas'!$E$14:$R$36,"e2",$F$841:$F913)+DSUM('1.1_Instalaciones fijas'!$E$43:$L$58,"e2",$F$841:$F913)-SUM(H$842:H912))</f>
        <v>0</v>
      </c>
      <c r="I913">
        <f>IF(F913="","",DSUM('1.1_Instalaciones fijas'!$E$14:$R$36,"e3",$F$841:$F913)+DSUM('1.1_Instalaciones fijas'!$E$43:$L$58,"e3",$F$841:$F913)-SUM(I$842:I912))</f>
        <v>0</v>
      </c>
      <c r="J913">
        <f>IF(F913="","",DSUM('1.1_Instalaciones fijas'!$E$14:$R$36,"emissions",$F$841:$F913)+DSUM('1.1_Instalaciones fijas'!$E$43:$L$58,"emissions",$F$841:$F913)-SUM(J$842:J912))</f>
        <v>0</v>
      </c>
      <c r="K913">
        <f>IF(F913="","",DSUM('1.2_Vehículos y maquinaria'!$E$22:$S$44,"e1",$F$841:$F913)+DSUM('1.2_Vehículos y maquinaria'!$E$50:$S$70,"emissions",$F$841:$F913)-SUM(K$842:K912))</f>
        <v>0</v>
      </c>
      <c r="L913">
        <f>IF(F913="","",DSUM('1.2_Vehículos y maquinaria'!$E$22:$S$44,"e2",$F$841:$F913)-SUM(L$842:L912))</f>
        <v>0</v>
      </c>
      <c r="M913">
        <f>IF(F913="","",DSUM('1.2_Vehículos y maquinaria'!$E$22:$S$44,"e3",$F$841:$F913)-SUM(M$842:M912))</f>
        <v>0</v>
      </c>
      <c r="N913">
        <f>IF(F913="","",DSUM('1.2_Vehículos y maquinaria'!$E$22:$S$44,"emissions",$F$841:$F913)+DSUM('1.2_Vehículos y maquinaria'!$E$50:$S$70,"emissions",$F$841:$F913)-SUM(N$842:N912))</f>
        <v>0</v>
      </c>
      <c r="O913">
        <f>IF(F913="","",DSUM('1.2_Vehículos y maquinaria'!$E$82:$S$92,"e1",$F$841:$F913)-SUM(O$842:O912))</f>
        <v>0</v>
      </c>
      <c r="P913">
        <f>IF(F913="","",DSUM('1.2_Vehículos y maquinaria'!$E$82:$S$92,"e2",$F$841:$F913)-SUM(P$842:P912))</f>
        <v>0</v>
      </c>
      <c r="Q913">
        <f>IF(F913="","",DSUM('1.2_Vehículos y maquinaria'!$E$82:$S$92,"e3",$F$841:$F913)-SUM(Q$842:Q912))</f>
        <v>0</v>
      </c>
      <c r="R913">
        <f>IF(F913="","",DSUM('1.2_Vehículos y maquinaria'!$E$82:$S$92,"emissions",$F$841:$F913)-SUM(R$842:R912))</f>
        <v>0</v>
      </c>
      <c r="S913">
        <f>IF(F913="","",DSUM('1.2_Vehículos y maquinaria'!$E$99:$S$109,"e1",$F$841:$F913)-SUM(S$842:S912))</f>
        <v>0</v>
      </c>
      <c r="T913">
        <f>IF(F913="","",DSUM('1.2_Vehículos y maquinaria'!$E$99:$S$109,"e2",$F$841:$F913)-SUM(T$842:T912))</f>
        <v>0</v>
      </c>
      <c r="U913">
        <f>IF(F913="","",DSUM('1.2_Vehículos y maquinaria'!$E$99:$S$109,"e3",$F$841:$F913)-SUM(U$842:U912))</f>
        <v>0</v>
      </c>
      <c r="V913">
        <f>IF(F913="","",DSUM('1.2_Vehículos y maquinaria'!$E$99:$S$109,"emissions",$F$841:$F913)-SUM(V$842:V912))</f>
        <v>0</v>
      </c>
      <c r="W913">
        <f>IF(F913="","",DSUM('1.3_Emisiones de proceso'!$E$17:$M$32,"e1",$F$841:$F913)-SUM(W$842:W912))</f>
        <v>0</v>
      </c>
      <c r="X913">
        <f>IF(F913="","",DSUM('1.3_Emisiones de proceso'!$E$17:$M$32,"e2",$F$841:$F913)-SUM(X$842:X912))</f>
        <v>0</v>
      </c>
      <c r="Y913">
        <f>IF(F913="","",DSUM('1.3_Emisiones de proceso'!$E$17:$M$32,"e3",$F$841:$F913)-SUM(Y$842:Y912))</f>
        <v>0</v>
      </c>
      <c r="Z913">
        <f>IF(F913="","",DSUM('1.3_Emisiones de proceso'!$E$17:$M$32,"emissions",$F$841:$F913)-SUM(Z$842:Z912))</f>
        <v>0</v>
      </c>
      <c r="AA913">
        <f>IF(F913="","",DSUM('1.3_Emisiones de proceso'!$E$39:$M$54,"e1",$F$841:$F913)-SUM(AA$842:AA912))</f>
        <v>0</v>
      </c>
      <c r="AB913">
        <f>IF(F913="","",DSUM('1.3_Emisiones de proceso'!$E$39:$M$54,"e2",$F$841:$F913)-SUM(AB$842:AB912))</f>
        <v>0</v>
      </c>
      <c r="AC913">
        <f>IF(F913="","",DSUM('1.3_Emisiones de proceso'!$E$39:$M$54,"e3",$F$841:$F913)-SUM(AC$842:AC912))</f>
        <v>0</v>
      </c>
      <c r="AD913">
        <f>IF(F913="","",DSUM('1.3_Emisiones de proceso'!$E$39:$M$54,"emissions",$F$841:$F913)-SUM(AD$842:AD912))</f>
        <v>0</v>
      </c>
    </row>
    <row r="914" spans="2:30" x14ac:dyDescent="0.25">
      <c r="B914">
        <v>73</v>
      </c>
      <c r="C914" t="str">
        <f>IF('0.1_Datos generales organiz.'!E116="","",'0.1_Datos generales organiz.'!E116)</f>
        <v/>
      </c>
      <c r="D914" t="str">
        <f>IF(C914="","",IF('0.1_Datos generales organiz.'!G116="no","",Dades!C914))</f>
        <v/>
      </c>
      <c r="E914" t="str">
        <f>IFERROR(INDEX($D$842:$D$1091,MATCH(0,INDEX(COUNTIF($E$841:E913,$D$842:$D$1091),),)),"")</f>
        <v/>
      </c>
      <c r="F914" t="str">
        <f t="shared" si="27"/>
        <v>=</v>
      </c>
      <c r="G914">
        <f>IF(F914="","",DSUM('1.1_Instalaciones fijas'!$E$14:$R$36,"e1",$F$841:$F914)+DSUM('1.1_Instalaciones fijas'!$E$43:$L$58,"e1",$F$841:$F914)-SUM(G$842:G913))</f>
        <v>0</v>
      </c>
      <c r="H914">
        <f>IF(F914="","",DSUM('1.1_Instalaciones fijas'!$E$14:$R$36,"e2",$F$841:$F914)+DSUM('1.1_Instalaciones fijas'!$E$43:$L$58,"e2",$F$841:$F914)-SUM(H$842:H913))</f>
        <v>0</v>
      </c>
      <c r="I914">
        <f>IF(F914="","",DSUM('1.1_Instalaciones fijas'!$E$14:$R$36,"e3",$F$841:$F914)+DSUM('1.1_Instalaciones fijas'!$E$43:$L$58,"e3",$F$841:$F914)-SUM(I$842:I913))</f>
        <v>0</v>
      </c>
      <c r="J914">
        <f>IF(F914="","",DSUM('1.1_Instalaciones fijas'!$E$14:$R$36,"emissions",$F$841:$F914)+DSUM('1.1_Instalaciones fijas'!$E$43:$L$58,"emissions",$F$841:$F914)-SUM(J$842:J913))</f>
        <v>0</v>
      </c>
      <c r="K914">
        <f>IF(F914="","",DSUM('1.2_Vehículos y maquinaria'!$E$22:$S$44,"e1",$F$841:$F914)+DSUM('1.2_Vehículos y maquinaria'!$E$50:$S$70,"emissions",$F$841:$F914)-SUM(K$842:K913))</f>
        <v>0</v>
      </c>
      <c r="L914">
        <f>IF(F914="","",DSUM('1.2_Vehículos y maquinaria'!$E$22:$S$44,"e2",$F$841:$F914)-SUM(L$842:L913))</f>
        <v>0</v>
      </c>
      <c r="M914">
        <f>IF(F914="","",DSUM('1.2_Vehículos y maquinaria'!$E$22:$S$44,"e3",$F$841:$F914)-SUM(M$842:M913))</f>
        <v>0</v>
      </c>
      <c r="N914">
        <f>IF(F914="","",DSUM('1.2_Vehículos y maquinaria'!$E$22:$S$44,"emissions",$F$841:$F914)+DSUM('1.2_Vehículos y maquinaria'!$E$50:$S$70,"emissions",$F$841:$F914)-SUM(N$842:N913))</f>
        <v>0</v>
      </c>
      <c r="O914">
        <f>IF(F914="","",DSUM('1.2_Vehículos y maquinaria'!$E$82:$S$92,"e1",$F$841:$F914)-SUM(O$842:O913))</f>
        <v>0</v>
      </c>
      <c r="P914">
        <f>IF(F914="","",DSUM('1.2_Vehículos y maquinaria'!$E$82:$S$92,"e2",$F$841:$F914)-SUM(P$842:P913))</f>
        <v>0</v>
      </c>
      <c r="Q914">
        <f>IF(F914="","",DSUM('1.2_Vehículos y maquinaria'!$E$82:$S$92,"e3",$F$841:$F914)-SUM(Q$842:Q913))</f>
        <v>0</v>
      </c>
      <c r="R914">
        <f>IF(F914="","",DSUM('1.2_Vehículos y maquinaria'!$E$82:$S$92,"emissions",$F$841:$F914)-SUM(R$842:R913))</f>
        <v>0</v>
      </c>
      <c r="S914">
        <f>IF(F914="","",DSUM('1.2_Vehículos y maquinaria'!$E$99:$S$109,"e1",$F$841:$F914)-SUM(S$842:S913))</f>
        <v>0</v>
      </c>
      <c r="T914">
        <f>IF(F914="","",DSUM('1.2_Vehículos y maquinaria'!$E$99:$S$109,"e2",$F$841:$F914)-SUM(T$842:T913))</f>
        <v>0</v>
      </c>
      <c r="U914">
        <f>IF(F914="","",DSUM('1.2_Vehículos y maquinaria'!$E$99:$S$109,"e3",$F$841:$F914)-SUM(U$842:U913))</f>
        <v>0</v>
      </c>
      <c r="V914">
        <f>IF(F914="","",DSUM('1.2_Vehículos y maquinaria'!$E$99:$S$109,"emissions",$F$841:$F914)-SUM(V$842:V913))</f>
        <v>0</v>
      </c>
      <c r="W914">
        <f>IF(F914="","",DSUM('1.3_Emisiones de proceso'!$E$17:$M$32,"e1",$F$841:$F914)-SUM(W$842:W913))</f>
        <v>0</v>
      </c>
      <c r="X914">
        <f>IF(F914="","",DSUM('1.3_Emisiones de proceso'!$E$17:$M$32,"e2",$F$841:$F914)-SUM(X$842:X913))</f>
        <v>0</v>
      </c>
      <c r="Y914">
        <f>IF(F914="","",DSUM('1.3_Emisiones de proceso'!$E$17:$M$32,"e3",$F$841:$F914)-SUM(Y$842:Y913))</f>
        <v>0</v>
      </c>
      <c r="Z914">
        <f>IF(F914="","",DSUM('1.3_Emisiones de proceso'!$E$17:$M$32,"emissions",$F$841:$F914)-SUM(Z$842:Z913))</f>
        <v>0</v>
      </c>
      <c r="AA914">
        <f>IF(F914="","",DSUM('1.3_Emisiones de proceso'!$E$39:$M$54,"e1",$F$841:$F914)-SUM(AA$842:AA913))</f>
        <v>0</v>
      </c>
      <c r="AB914">
        <f>IF(F914="","",DSUM('1.3_Emisiones de proceso'!$E$39:$M$54,"e2",$F$841:$F914)-SUM(AB$842:AB913))</f>
        <v>0</v>
      </c>
      <c r="AC914">
        <f>IF(F914="","",DSUM('1.3_Emisiones de proceso'!$E$39:$M$54,"e3",$F$841:$F914)-SUM(AC$842:AC913))</f>
        <v>0</v>
      </c>
      <c r="AD914">
        <f>IF(F914="","",DSUM('1.3_Emisiones de proceso'!$E$39:$M$54,"emissions",$F$841:$F914)-SUM(AD$842:AD913))</f>
        <v>0</v>
      </c>
    </row>
    <row r="915" spans="2:30" x14ac:dyDescent="0.25">
      <c r="B915">
        <v>74</v>
      </c>
      <c r="C915" t="str">
        <f>IF('0.1_Datos generales organiz.'!E117="","",'0.1_Datos generales organiz.'!E117)</f>
        <v/>
      </c>
      <c r="D915" t="str">
        <f>IF(C915="","",IF('0.1_Datos generales organiz.'!G117="no","",Dades!C915))</f>
        <v/>
      </c>
      <c r="E915" t="str">
        <f>IFERROR(INDEX($D$842:$D$1091,MATCH(0,INDEX(COUNTIF($E$841:E914,$D$842:$D$1091),),)),"")</f>
        <v/>
      </c>
      <c r="F915" t="str">
        <f t="shared" si="27"/>
        <v>=</v>
      </c>
      <c r="G915">
        <f>IF(F915="","",DSUM('1.1_Instalaciones fijas'!$E$14:$R$36,"e1",$F$841:$F915)+DSUM('1.1_Instalaciones fijas'!$E$43:$L$58,"e1",$F$841:$F915)-SUM(G$842:G914))</f>
        <v>0</v>
      </c>
      <c r="H915">
        <f>IF(F915="","",DSUM('1.1_Instalaciones fijas'!$E$14:$R$36,"e2",$F$841:$F915)+DSUM('1.1_Instalaciones fijas'!$E$43:$L$58,"e2",$F$841:$F915)-SUM(H$842:H914))</f>
        <v>0</v>
      </c>
      <c r="I915">
        <f>IF(F915="","",DSUM('1.1_Instalaciones fijas'!$E$14:$R$36,"e3",$F$841:$F915)+DSUM('1.1_Instalaciones fijas'!$E$43:$L$58,"e3",$F$841:$F915)-SUM(I$842:I914))</f>
        <v>0</v>
      </c>
      <c r="J915">
        <f>IF(F915="","",DSUM('1.1_Instalaciones fijas'!$E$14:$R$36,"emissions",$F$841:$F915)+DSUM('1.1_Instalaciones fijas'!$E$43:$L$58,"emissions",$F$841:$F915)-SUM(J$842:J914))</f>
        <v>0</v>
      </c>
      <c r="K915">
        <f>IF(F915="","",DSUM('1.2_Vehículos y maquinaria'!$E$22:$S$44,"e1",$F$841:$F915)+DSUM('1.2_Vehículos y maquinaria'!$E$50:$S$70,"emissions",$F$841:$F915)-SUM(K$842:K914))</f>
        <v>0</v>
      </c>
      <c r="L915">
        <f>IF(F915="","",DSUM('1.2_Vehículos y maquinaria'!$E$22:$S$44,"e2",$F$841:$F915)-SUM(L$842:L914))</f>
        <v>0</v>
      </c>
      <c r="M915">
        <f>IF(F915="","",DSUM('1.2_Vehículos y maquinaria'!$E$22:$S$44,"e3",$F$841:$F915)-SUM(M$842:M914))</f>
        <v>0</v>
      </c>
      <c r="N915">
        <f>IF(F915="","",DSUM('1.2_Vehículos y maquinaria'!$E$22:$S$44,"emissions",$F$841:$F915)+DSUM('1.2_Vehículos y maquinaria'!$E$50:$S$70,"emissions",$F$841:$F915)-SUM(N$842:N914))</f>
        <v>0</v>
      </c>
      <c r="O915">
        <f>IF(F915="","",DSUM('1.2_Vehículos y maquinaria'!$E$82:$S$92,"e1",$F$841:$F915)-SUM(O$842:O914))</f>
        <v>0</v>
      </c>
      <c r="P915">
        <f>IF(F915="","",DSUM('1.2_Vehículos y maquinaria'!$E$82:$S$92,"e2",$F$841:$F915)-SUM(P$842:P914))</f>
        <v>0</v>
      </c>
      <c r="Q915">
        <f>IF(F915="","",DSUM('1.2_Vehículos y maquinaria'!$E$82:$S$92,"e3",$F$841:$F915)-SUM(Q$842:Q914))</f>
        <v>0</v>
      </c>
      <c r="R915">
        <f>IF(F915="","",DSUM('1.2_Vehículos y maquinaria'!$E$82:$S$92,"emissions",$F$841:$F915)-SUM(R$842:R914))</f>
        <v>0</v>
      </c>
      <c r="S915">
        <f>IF(F915="","",DSUM('1.2_Vehículos y maquinaria'!$E$99:$S$109,"e1",$F$841:$F915)-SUM(S$842:S914))</f>
        <v>0</v>
      </c>
      <c r="T915">
        <f>IF(F915="","",DSUM('1.2_Vehículos y maquinaria'!$E$99:$S$109,"e2",$F$841:$F915)-SUM(T$842:T914))</f>
        <v>0</v>
      </c>
      <c r="U915">
        <f>IF(F915="","",DSUM('1.2_Vehículos y maquinaria'!$E$99:$S$109,"e3",$F$841:$F915)-SUM(U$842:U914))</f>
        <v>0</v>
      </c>
      <c r="V915">
        <f>IF(F915="","",DSUM('1.2_Vehículos y maquinaria'!$E$99:$S$109,"emissions",$F$841:$F915)-SUM(V$842:V914))</f>
        <v>0</v>
      </c>
      <c r="W915">
        <f>IF(F915="","",DSUM('1.3_Emisiones de proceso'!$E$17:$M$32,"e1",$F$841:$F915)-SUM(W$842:W914))</f>
        <v>0</v>
      </c>
      <c r="X915">
        <f>IF(F915="","",DSUM('1.3_Emisiones de proceso'!$E$17:$M$32,"e2",$F$841:$F915)-SUM(X$842:X914))</f>
        <v>0</v>
      </c>
      <c r="Y915">
        <f>IF(F915="","",DSUM('1.3_Emisiones de proceso'!$E$17:$M$32,"e3",$F$841:$F915)-SUM(Y$842:Y914))</f>
        <v>0</v>
      </c>
      <c r="Z915">
        <f>IF(F915="","",DSUM('1.3_Emisiones de proceso'!$E$17:$M$32,"emissions",$F$841:$F915)-SUM(Z$842:Z914))</f>
        <v>0</v>
      </c>
      <c r="AA915">
        <f>IF(F915="","",DSUM('1.3_Emisiones de proceso'!$E$39:$M$54,"e1",$F$841:$F915)-SUM(AA$842:AA914))</f>
        <v>0</v>
      </c>
      <c r="AB915">
        <f>IF(F915="","",DSUM('1.3_Emisiones de proceso'!$E$39:$M$54,"e2",$F$841:$F915)-SUM(AB$842:AB914))</f>
        <v>0</v>
      </c>
      <c r="AC915">
        <f>IF(F915="","",DSUM('1.3_Emisiones de proceso'!$E$39:$M$54,"e3",$F$841:$F915)-SUM(AC$842:AC914))</f>
        <v>0</v>
      </c>
      <c r="AD915">
        <f>IF(F915="","",DSUM('1.3_Emisiones de proceso'!$E$39:$M$54,"emissions",$F$841:$F915)-SUM(AD$842:AD914))</f>
        <v>0</v>
      </c>
    </row>
    <row r="916" spans="2:30" x14ac:dyDescent="0.25">
      <c r="B916">
        <v>75</v>
      </c>
      <c r="C916" t="str">
        <f>IF('0.1_Datos generales organiz.'!E118="","",'0.1_Datos generales organiz.'!E118)</f>
        <v/>
      </c>
      <c r="D916" t="str">
        <f>IF(C916="","",IF('0.1_Datos generales organiz.'!G118="no","",Dades!C916))</f>
        <v/>
      </c>
      <c r="E916" t="str">
        <f>IFERROR(INDEX($D$842:$D$1091,MATCH(0,INDEX(COUNTIF($E$841:E915,$D$842:$D$1091),),)),"")</f>
        <v/>
      </c>
      <c r="F916" t="str">
        <f t="shared" si="27"/>
        <v>=</v>
      </c>
      <c r="G916">
        <f>IF(F916="","",DSUM('1.1_Instalaciones fijas'!$E$14:$R$36,"e1",$F$841:$F916)+DSUM('1.1_Instalaciones fijas'!$E$43:$L$58,"e1",$F$841:$F916)-SUM(G$842:G915))</f>
        <v>0</v>
      </c>
      <c r="H916">
        <f>IF(F916="","",DSUM('1.1_Instalaciones fijas'!$E$14:$R$36,"e2",$F$841:$F916)+DSUM('1.1_Instalaciones fijas'!$E$43:$L$58,"e2",$F$841:$F916)-SUM(H$842:H915))</f>
        <v>0</v>
      </c>
      <c r="I916">
        <f>IF(F916="","",DSUM('1.1_Instalaciones fijas'!$E$14:$R$36,"e3",$F$841:$F916)+DSUM('1.1_Instalaciones fijas'!$E$43:$L$58,"e3",$F$841:$F916)-SUM(I$842:I915))</f>
        <v>0</v>
      </c>
      <c r="J916">
        <f>IF(F916="","",DSUM('1.1_Instalaciones fijas'!$E$14:$R$36,"emissions",$F$841:$F916)+DSUM('1.1_Instalaciones fijas'!$E$43:$L$58,"emissions",$F$841:$F916)-SUM(J$842:J915))</f>
        <v>0</v>
      </c>
      <c r="K916">
        <f>IF(F916="","",DSUM('1.2_Vehículos y maquinaria'!$E$22:$S$44,"e1",$F$841:$F916)+DSUM('1.2_Vehículos y maquinaria'!$E$50:$S$70,"emissions",$F$841:$F916)-SUM(K$842:K915))</f>
        <v>0</v>
      </c>
      <c r="L916">
        <f>IF(F916="","",DSUM('1.2_Vehículos y maquinaria'!$E$22:$S$44,"e2",$F$841:$F916)-SUM(L$842:L915))</f>
        <v>0</v>
      </c>
      <c r="M916">
        <f>IF(F916="","",DSUM('1.2_Vehículos y maquinaria'!$E$22:$S$44,"e3",$F$841:$F916)-SUM(M$842:M915))</f>
        <v>0</v>
      </c>
      <c r="N916">
        <f>IF(F916="","",DSUM('1.2_Vehículos y maquinaria'!$E$22:$S$44,"emissions",$F$841:$F916)+DSUM('1.2_Vehículos y maquinaria'!$E$50:$S$70,"emissions",$F$841:$F916)-SUM(N$842:N915))</f>
        <v>0</v>
      </c>
      <c r="O916">
        <f>IF(F916="","",DSUM('1.2_Vehículos y maquinaria'!$E$82:$S$92,"e1",$F$841:$F916)-SUM(O$842:O915))</f>
        <v>0</v>
      </c>
      <c r="P916">
        <f>IF(F916="","",DSUM('1.2_Vehículos y maquinaria'!$E$82:$S$92,"e2",$F$841:$F916)-SUM(P$842:P915))</f>
        <v>0</v>
      </c>
      <c r="Q916">
        <f>IF(F916="","",DSUM('1.2_Vehículos y maquinaria'!$E$82:$S$92,"e3",$F$841:$F916)-SUM(Q$842:Q915))</f>
        <v>0</v>
      </c>
      <c r="R916">
        <f>IF(F916="","",DSUM('1.2_Vehículos y maquinaria'!$E$82:$S$92,"emissions",$F$841:$F916)-SUM(R$842:R915))</f>
        <v>0</v>
      </c>
      <c r="S916">
        <f>IF(F916="","",DSUM('1.2_Vehículos y maquinaria'!$E$99:$S$109,"e1",$F$841:$F916)-SUM(S$842:S915))</f>
        <v>0</v>
      </c>
      <c r="T916">
        <f>IF(F916="","",DSUM('1.2_Vehículos y maquinaria'!$E$99:$S$109,"e2",$F$841:$F916)-SUM(T$842:T915))</f>
        <v>0</v>
      </c>
      <c r="U916">
        <f>IF(F916="","",DSUM('1.2_Vehículos y maquinaria'!$E$99:$S$109,"e3",$F$841:$F916)-SUM(U$842:U915))</f>
        <v>0</v>
      </c>
      <c r="V916">
        <f>IF(F916="","",DSUM('1.2_Vehículos y maquinaria'!$E$99:$S$109,"emissions",$F$841:$F916)-SUM(V$842:V915))</f>
        <v>0</v>
      </c>
      <c r="W916">
        <f>IF(F916="","",DSUM('1.3_Emisiones de proceso'!$E$17:$M$32,"e1",$F$841:$F916)-SUM(W$842:W915))</f>
        <v>0</v>
      </c>
      <c r="X916">
        <f>IF(F916="","",DSUM('1.3_Emisiones de proceso'!$E$17:$M$32,"e2",$F$841:$F916)-SUM(X$842:X915))</f>
        <v>0</v>
      </c>
      <c r="Y916">
        <f>IF(F916="","",DSUM('1.3_Emisiones de proceso'!$E$17:$M$32,"e3",$F$841:$F916)-SUM(Y$842:Y915))</f>
        <v>0</v>
      </c>
      <c r="Z916">
        <f>IF(F916="","",DSUM('1.3_Emisiones de proceso'!$E$17:$M$32,"emissions",$F$841:$F916)-SUM(Z$842:Z915))</f>
        <v>0</v>
      </c>
      <c r="AA916">
        <f>IF(F916="","",DSUM('1.3_Emisiones de proceso'!$E$39:$M$54,"e1",$F$841:$F916)-SUM(AA$842:AA915))</f>
        <v>0</v>
      </c>
      <c r="AB916">
        <f>IF(F916="","",DSUM('1.3_Emisiones de proceso'!$E$39:$M$54,"e2",$F$841:$F916)-SUM(AB$842:AB915))</f>
        <v>0</v>
      </c>
      <c r="AC916">
        <f>IF(F916="","",DSUM('1.3_Emisiones de proceso'!$E$39:$M$54,"e3",$F$841:$F916)-SUM(AC$842:AC915))</f>
        <v>0</v>
      </c>
      <c r="AD916">
        <f>IF(F916="","",DSUM('1.3_Emisiones de proceso'!$E$39:$M$54,"emissions",$F$841:$F916)-SUM(AD$842:AD915))</f>
        <v>0</v>
      </c>
    </row>
    <row r="917" spans="2:30" x14ac:dyDescent="0.25">
      <c r="B917">
        <v>76</v>
      </c>
      <c r="C917" t="str">
        <f>IF('0.1_Datos generales organiz.'!E119="","",'0.1_Datos generales organiz.'!E119)</f>
        <v/>
      </c>
      <c r="D917" t="str">
        <f>IF(C917="","",IF('0.1_Datos generales organiz.'!G119="no","",Dades!C917))</f>
        <v/>
      </c>
      <c r="E917" t="str">
        <f>IFERROR(INDEX($D$842:$D$1091,MATCH(0,INDEX(COUNTIF($E$841:E916,$D$842:$D$1091),),)),"")</f>
        <v/>
      </c>
      <c r="F917" t="str">
        <f t="shared" si="27"/>
        <v>=</v>
      </c>
      <c r="G917">
        <f>IF(F917="","",DSUM('1.1_Instalaciones fijas'!$E$14:$R$36,"e1",$F$841:$F917)+DSUM('1.1_Instalaciones fijas'!$E$43:$L$58,"e1",$F$841:$F917)-SUM(G$842:G916))</f>
        <v>0</v>
      </c>
      <c r="H917">
        <f>IF(F917="","",DSUM('1.1_Instalaciones fijas'!$E$14:$R$36,"e2",$F$841:$F917)+DSUM('1.1_Instalaciones fijas'!$E$43:$L$58,"e2",$F$841:$F917)-SUM(H$842:H916))</f>
        <v>0</v>
      </c>
      <c r="I917">
        <f>IF(F917="","",DSUM('1.1_Instalaciones fijas'!$E$14:$R$36,"e3",$F$841:$F917)+DSUM('1.1_Instalaciones fijas'!$E$43:$L$58,"e3",$F$841:$F917)-SUM(I$842:I916))</f>
        <v>0</v>
      </c>
      <c r="J917">
        <f>IF(F917="","",DSUM('1.1_Instalaciones fijas'!$E$14:$R$36,"emissions",$F$841:$F917)+DSUM('1.1_Instalaciones fijas'!$E$43:$L$58,"emissions",$F$841:$F917)-SUM(J$842:J916))</f>
        <v>0</v>
      </c>
      <c r="K917">
        <f>IF(F917="","",DSUM('1.2_Vehículos y maquinaria'!$E$22:$S$44,"e1",$F$841:$F917)+DSUM('1.2_Vehículos y maquinaria'!$E$50:$S$70,"emissions",$F$841:$F917)-SUM(K$842:K916))</f>
        <v>0</v>
      </c>
      <c r="L917">
        <f>IF(F917="","",DSUM('1.2_Vehículos y maquinaria'!$E$22:$S$44,"e2",$F$841:$F917)-SUM(L$842:L916))</f>
        <v>0</v>
      </c>
      <c r="M917">
        <f>IF(F917="","",DSUM('1.2_Vehículos y maquinaria'!$E$22:$S$44,"e3",$F$841:$F917)-SUM(M$842:M916))</f>
        <v>0</v>
      </c>
      <c r="N917">
        <f>IF(F917="","",DSUM('1.2_Vehículos y maquinaria'!$E$22:$S$44,"emissions",$F$841:$F917)+DSUM('1.2_Vehículos y maquinaria'!$E$50:$S$70,"emissions",$F$841:$F917)-SUM(N$842:N916))</f>
        <v>0</v>
      </c>
      <c r="O917">
        <f>IF(F917="","",DSUM('1.2_Vehículos y maquinaria'!$E$82:$S$92,"e1",$F$841:$F917)-SUM(O$842:O916))</f>
        <v>0</v>
      </c>
      <c r="P917">
        <f>IF(F917="","",DSUM('1.2_Vehículos y maquinaria'!$E$82:$S$92,"e2",$F$841:$F917)-SUM(P$842:P916))</f>
        <v>0</v>
      </c>
      <c r="Q917">
        <f>IF(F917="","",DSUM('1.2_Vehículos y maquinaria'!$E$82:$S$92,"e3",$F$841:$F917)-SUM(Q$842:Q916))</f>
        <v>0</v>
      </c>
      <c r="R917">
        <f>IF(F917="","",DSUM('1.2_Vehículos y maquinaria'!$E$82:$S$92,"emissions",$F$841:$F917)-SUM(R$842:R916))</f>
        <v>0</v>
      </c>
      <c r="S917">
        <f>IF(F917="","",DSUM('1.2_Vehículos y maquinaria'!$E$99:$S$109,"e1",$F$841:$F917)-SUM(S$842:S916))</f>
        <v>0</v>
      </c>
      <c r="T917">
        <f>IF(F917="","",DSUM('1.2_Vehículos y maquinaria'!$E$99:$S$109,"e2",$F$841:$F917)-SUM(T$842:T916))</f>
        <v>0</v>
      </c>
      <c r="U917">
        <f>IF(F917="","",DSUM('1.2_Vehículos y maquinaria'!$E$99:$S$109,"e3",$F$841:$F917)-SUM(U$842:U916))</f>
        <v>0</v>
      </c>
      <c r="V917">
        <f>IF(F917="","",DSUM('1.2_Vehículos y maquinaria'!$E$99:$S$109,"emissions",$F$841:$F917)-SUM(V$842:V916))</f>
        <v>0</v>
      </c>
      <c r="W917">
        <f>IF(F917="","",DSUM('1.3_Emisiones de proceso'!$E$17:$M$32,"e1",$F$841:$F917)-SUM(W$842:W916))</f>
        <v>0</v>
      </c>
      <c r="X917">
        <f>IF(F917="","",DSUM('1.3_Emisiones de proceso'!$E$17:$M$32,"e2",$F$841:$F917)-SUM(X$842:X916))</f>
        <v>0</v>
      </c>
      <c r="Y917">
        <f>IF(F917="","",DSUM('1.3_Emisiones de proceso'!$E$17:$M$32,"e3",$F$841:$F917)-SUM(Y$842:Y916))</f>
        <v>0</v>
      </c>
      <c r="Z917">
        <f>IF(F917="","",DSUM('1.3_Emisiones de proceso'!$E$17:$M$32,"emissions",$F$841:$F917)-SUM(Z$842:Z916))</f>
        <v>0</v>
      </c>
      <c r="AA917">
        <f>IF(F917="","",DSUM('1.3_Emisiones de proceso'!$E$39:$M$54,"e1",$F$841:$F917)-SUM(AA$842:AA916))</f>
        <v>0</v>
      </c>
      <c r="AB917">
        <f>IF(F917="","",DSUM('1.3_Emisiones de proceso'!$E$39:$M$54,"e2",$F$841:$F917)-SUM(AB$842:AB916))</f>
        <v>0</v>
      </c>
      <c r="AC917">
        <f>IF(F917="","",DSUM('1.3_Emisiones de proceso'!$E$39:$M$54,"e3",$F$841:$F917)-SUM(AC$842:AC916))</f>
        <v>0</v>
      </c>
      <c r="AD917">
        <f>IF(F917="","",DSUM('1.3_Emisiones de proceso'!$E$39:$M$54,"emissions",$F$841:$F917)-SUM(AD$842:AD916))</f>
        <v>0</v>
      </c>
    </row>
    <row r="918" spans="2:30" x14ac:dyDescent="0.25">
      <c r="B918">
        <v>77</v>
      </c>
      <c r="C918" t="str">
        <f>IF('0.1_Datos generales organiz.'!E120="","",'0.1_Datos generales organiz.'!E120)</f>
        <v/>
      </c>
      <c r="D918" t="str">
        <f>IF(C918="","",IF('0.1_Datos generales organiz.'!G120="no","",Dades!C918))</f>
        <v/>
      </c>
      <c r="E918" t="str">
        <f>IFERROR(INDEX($D$842:$D$1091,MATCH(0,INDEX(COUNTIF($E$841:E917,$D$842:$D$1091),),)),"")</f>
        <v/>
      </c>
      <c r="F918" t="str">
        <f t="shared" si="27"/>
        <v>=</v>
      </c>
      <c r="G918">
        <f>IF(F918="","",DSUM('1.1_Instalaciones fijas'!$E$14:$R$36,"e1",$F$841:$F918)+DSUM('1.1_Instalaciones fijas'!$E$43:$L$58,"e1",$F$841:$F918)-SUM(G$842:G917))</f>
        <v>0</v>
      </c>
      <c r="H918">
        <f>IF(F918="","",DSUM('1.1_Instalaciones fijas'!$E$14:$R$36,"e2",$F$841:$F918)+DSUM('1.1_Instalaciones fijas'!$E$43:$L$58,"e2",$F$841:$F918)-SUM(H$842:H917))</f>
        <v>0</v>
      </c>
      <c r="I918">
        <f>IF(F918="","",DSUM('1.1_Instalaciones fijas'!$E$14:$R$36,"e3",$F$841:$F918)+DSUM('1.1_Instalaciones fijas'!$E$43:$L$58,"e3",$F$841:$F918)-SUM(I$842:I917))</f>
        <v>0</v>
      </c>
      <c r="J918">
        <f>IF(F918="","",DSUM('1.1_Instalaciones fijas'!$E$14:$R$36,"emissions",$F$841:$F918)+DSUM('1.1_Instalaciones fijas'!$E$43:$L$58,"emissions",$F$841:$F918)-SUM(J$842:J917))</f>
        <v>0</v>
      </c>
      <c r="K918">
        <f>IF(F918="","",DSUM('1.2_Vehículos y maquinaria'!$E$22:$S$44,"e1",$F$841:$F918)+DSUM('1.2_Vehículos y maquinaria'!$E$50:$S$70,"emissions",$F$841:$F918)-SUM(K$842:K917))</f>
        <v>0</v>
      </c>
      <c r="L918">
        <f>IF(F918="","",DSUM('1.2_Vehículos y maquinaria'!$E$22:$S$44,"e2",$F$841:$F918)-SUM(L$842:L917))</f>
        <v>0</v>
      </c>
      <c r="M918">
        <f>IF(F918="","",DSUM('1.2_Vehículos y maquinaria'!$E$22:$S$44,"e3",$F$841:$F918)-SUM(M$842:M917))</f>
        <v>0</v>
      </c>
      <c r="N918">
        <f>IF(F918="","",DSUM('1.2_Vehículos y maquinaria'!$E$22:$S$44,"emissions",$F$841:$F918)+DSUM('1.2_Vehículos y maquinaria'!$E$50:$S$70,"emissions",$F$841:$F918)-SUM(N$842:N917))</f>
        <v>0</v>
      </c>
      <c r="O918">
        <f>IF(F918="","",DSUM('1.2_Vehículos y maquinaria'!$E$82:$S$92,"e1",$F$841:$F918)-SUM(O$842:O917))</f>
        <v>0</v>
      </c>
      <c r="P918">
        <f>IF(F918="","",DSUM('1.2_Vehículos y maquinaria'!$E$82:$S$92,"e2",$F$841:$F918)-SUM(P$842:P917))</f>
        <v>0</v>
      </c>
      <c r="Q918">
        <f>IF(F918="","",DSUM('1.2_Vehículos y maquinaria'!$E$82:$S$92,"e3",$F$841:$F918)-SUM(Q$842:Q917))</f>
        <v>0</v>
      </c>
      <c r="R918">
        <f>IF(F918="","",DSUM('1.2_Vehículos y maquinaria'!$E$82:$S$92,"emissions",$F$841:$F918)-SUM(R$842:R917))</f>
        <v>0</v>
      </c>
      <c r="S918">
        <f>IF(F918="","",DSUM('1.2_Vehículos y maquinaria'!$E$99:$S$109,"e1",$F$841:$F918)-SUM(S$842:S917))</f>
        <v>0</v>
      </c>
      <c r="T918">
        <f>IF(F918="","",DSUM('1.2_Vehículos y maquinaria'!$E$99:$S$109,"e2",$F$841:$F918)-SUM(T$842:T917))</f>
        <v>0</v>
      </c>
      <c r="U918">
        <f>IF(F918="","",DSUM('1.2_Vehículos y maquinaria'!$E$99:$S$109,"e3",$F$841:$F918)-SUM(U$842:U917))</f>
        <v>0</v>
      </c>
      <c r="V918">
        <f>IF(F918="","",DSUM('1.2_Vehículos y maquinaria'!$E$99:$S$109,"emissions",$F$841:$F918)-SUM(V$842:V917))</f>
        <v>0</v>
      </c>
      <c r="W918">
        <f>IF(F918="","",DSUM('1.3_Emisiones de proceso'!$E$17:$M$32,"e1",$F$841:$F918)-SUM(W$842:W917))</f>
        <v>0</v>
      </c>
      <c r="X918">
        <f>IF(F918="","",DSUM('1.3_Emisiones de proceso'!$E$17:$M$32,"e2",$F$841:$F918)-SUM(X$842:X917))</f>
        <v>0</v>
      </c>
      <c r="Y918">
        <f>IF(F918="","",DSUM('1.3_Emisiones de proceso'!$E$17:$M$32,"e3",$F$841:$F918)-SUM(Y$842:Y917))</f>
        <v>0</v>
      </c>
      <c r="Z918">
        <f>IF(F918="","",DSUM('1.3_Emisiones de proceso'!$E$17:$M$32,"emissions",$F$841:$F918)-SUM(Z$842:Z917))</f>
        <v>0</v>
      </c>
      <c r="AA918">
        <f>IF(F918="","",DSUM('1.3_Emisiones de proceso'!$E$39:$M$54,"e1",$F$841:$F918)-SUM(AA$842:AA917))</f>
        <v>0</v>
      </c>
      <c r="AB918">
        <f>IF(F918="","",DSUM('1.3_Emisiones de proceso'!$E$39:$M$54,"e2",$F$841:$F918)-SUM(AB$842:AB917))</f>
        <v>0</v>
      </c>
      <c r="AC918">
        <f>IF(F918="","",DSUM('1.3_Emisiones de proceso'!$E$39:$M$54,"e3",$F$841:$F918)-SUM(AC$842:AC917))</f>
        <v>0</v>
      </c>
      <c r="AD918">
        <f>IF(F918="","",DSUM('1.3_Emisiones de proceso'!$E$39:$M$54,"emissions",$F$841:$F918)-SUM(AD$842:AD917))</f>
        <v>0</v>
      </c>
    </row>
    <row r="919" spans="2:30" x14ac:dyDescent="0.25">
      <c r="B919">
        <v>78</v>
      </c>
      <c r="C919" t="str">
        <f>IF('0.1_Datos generales organiz.'!E121="","",'0.1_Datos generales organiz.'!E121)</f>
        <v/>
      </c>
      <c r="D919" t="str">
        <f>IF(C919="","",IF('0.1_Datos generales organiz.'!G121="no","",Dades!C919))</f>
        <v/>
      </c>
      <c r="E919" t="str">
        <f>IFERROR(INDEX($D$842:$D$1091,MATCH(0,INDEX(COUNTIF($E$841:E918,$D$842:$D$1091),),)),"")</f>
        <v/>
      </c>
      <c r="F919" t="str">
        <f t="shared" si="27"/>
        <v>=</v>
      </c>
      <c r="G919">
        <f>IF(F919="","",DSUM('1.1_Instalaciones fijas'!$E$14:$R$36,"e1",$F$841:$F919)+DSUM('1.1_Instalaciones fijas'!$E$43:$L$58,"e1",$F$841:$F919)-SUM(G$842:G918))</f>
        <v>0</v>
      </c>
      <c r="H919">
        <f>IF(F919="","",DSUM('1.1_Instalaciones fijas'!$E$14:$R$36,"e2",$F$841:$F919)+DSUM('1.1_Instalaciones fijas'!$E$43:$L$58,"e2",$F$841:$F919)-SUM(H$842:H918))</f>
        <v>0</v>
      </c>
      <c r="I919">
        <f>IF(F919="","",DSUM('1.1_Instalaciones fijas'!$E$14:$R$36,"e3",$F$841:$F919)+DSUM('1.1_Instalaciones fijas'!$E$43:$L$58,"e3",$F$841:$F919)-SUM(I$842:I918))</f>
        <v>0</v>
      </c>
      <c r="J919">
        <f>IF(F919="","",DSUM('1.1_Instalaciones fijas'!$E$14:$R$36,"emissions",$F$841:$F919)+DSUM('1.1_Instalaciones fijas'!$E$43:$L$58,"emissions",$F$841:$F919)-SUM(J$842:J918))</f>
        <v>0</v>
      </c>
      <c r="K919">
        <f>IF(F919="","",DSUM('1.2_Vehículos y maquinaria'!$E$22:$S$44,"e1",$F$841:$F919)+DSUM('1.2_Vehículos y maquinaria'!$E$50:$S$70,"emissions",$F$841:$F919)-SUM(K$842:K918))</f>
        <v>0</v>
      </c>
      <c r="L919">
        <f>IF(F919="","",DSUM('1.2_Vehículos y maquinaria'!$E$22:$S$44,"e2",$F$841:$F919)-SUM(L$842:L918))</f>
        <v>0</v>
      </c>
      <c r="M919">
        <f>IF(F919="","",DSUM('1.2_Vehículos y maquinaria'!$E$22:$S$44,"e3",$F$841:$F919)-SUM(M$842:M918))</f>
        <v>0</v>
      </c>
      <c r="N919">
        <f>IF(F919="","",DSUM('1.2_Vehículos y maquinaria'!$E$22:$S$44,"emissions",$F$841:$F919)+DSUM('1.2_Vehículos y maquinaria'!$E$50:$S$70,"emissions",$F$841:$F919)-SUM(N$842:N918))</f>
        <v>0</v>
      </c>
      <c r="O919">
        <f>IF(F919="","",DSUM('1.2_Vehículos y maquinaria'!$E$82:$S$92,"e1",$F$841:$F919)-SUM(O$842:O918))</f>
        <v>0</v>
      </c>
      <c r="P919">
        <f>IF(F919="","",DSUM('1.2_Vehículos y maquinaria'!$E$82:$S$92,"e2",$F$841:$F919)-SUM(P$842:P918))</f>
        <v>0</v>
      </c>
      <c r="Q919">
        <f>IF(F919="","",DSUM('1.2_Vehículos y maquinaria'!$E$82:$S$92,"e3",$F$841:$F919)-SUM(Q$842:Q918))</f>
        <v>0</v>
      </c>
      <c r="R919">
        <f>IF(F919="","",DSUM('1.2_Vehículos y maquinaria'!$E$82:$S$92,"emissions",$F$841:$F919)-SUM(R$842:R918))</f>
        <v>0</v>
      </c>
      <c r="S919">
        <f>IF(F919="","",DSUM('1.2_Vehículos y maquinaria'!$E$99:$S$109,"e1",$F$841:$F919)-SUM(S$842:S918))</f>
        <v>0</v>
      </c>
      <c r="T919">
        <f>IF(F919="","",DSUM('1.2_Vehículos y maquinaria'!$E$99:$S$109,"e2",$F$841:$F919)-SUM(T$842:T918))</f>
        <v>0</v>
      </c>
      <c r="U919">
        <f>IF(F919="","",DSUM('1.2_Vehículos y maquinaria'!$E$99:$S$109,"e3",$F$841:$F919)-SUM(U$842:U918))</f>
        <v>0</v>
      </c>
      <c r="V919">
        <f>IF(F919="","",DSUM('1.2_Vehículos y maquinaria'!$E$99:$S$109,"emissions",$F$841:$F919)-SUM(V$842:V918))</f>
        <v>0</v>
      </c>
      <c r="W919">
        <f>IF(F919="","",DSUM('1.3_Emisiones de proceso'!$E$17:$M$32,"e1",$F$841:$F919)-SUM(W$842:W918))</f>
        <v>0</v>
      </c>
      <c r="X919">
        <f>IF(F919="","",DSUM('1.3_Emisiones de proceso'!$E$17:$M$32,"e2",$F$841:$F919)-SUM(X$842:X918))</f>
        <v>0</v>
      </c>
      <c r="Y919">
        <f>IF(F919="","",DSUM('1.3_Emisiones de proceso'!$E$17:$M$32,"e3",$F$841:$F919)-SUM(Y$842:Y918))</f>
        <v>0</v>
      </c>
      <c r="Z919">
        <f>IF(F919="","",DSUM('1.3_Emisiones de proceso'!$E$17:$M$32,"emissions",$F$841:$F919)-SUM(Z$842:Z918))</f>
        <v>0</v>
      </c>
      <c r="AA919">
        <f>IF(F919="","",DSUM('1.3_Emisiones de proceso'!$E$39:$M$54,"e1",$F$841:$F919)-SUM(AA$842:AA918))</f>
        <v>0</v>
      </c>
      <c r="AB919">
        <f>IF(F919="","",DSUM('1.3_Emisiones de proceso'!$E$39:$M$54,"e2",$F$841:$F919)-SUM(AB$842:AB918))</f>
        <v>0</v>
      </c>
      <c r="AC919">
        <f>IF(F919="","",DSUM('1.3_Emisiones de proceso'!$E$39:$M$54,"e3",$F$841:$F919)-SUM(AC$842:AC918))</f>
        <v>0</v>
      </c>
      <c r="AD919">
        <f>IF(F919="","",DSUM('1.3_Emisiones de proceso'!$E$39:$M$54,"emissions",$F$841:$F919)-SUM(AD$842:AD918))</f>
        <v>0</v>
      </c>
    </row>
    <row r="920" spans="2:30" x14ac:dyDescent="0.25">
      <c r="B920">
        <v>79</v>
      </c>
      <c r="C920" t="str">
        <f>IF('0.1_Datos generales organiz.'!E122="","",'0.1_Datos generales organiz.'!E122)</f>
        <v/>
      </c>
      <c r="D920" t="str">
        <f>IF(C920="","",IF('0.1_Datos generales organiz.'!G122="no","",Dades!C920))</f>
        <v/>
      </c>
      <c r="E920" t="str">
        <f>IFERROR(INDEX($D$842:$D$1091,MATCH(0,INDEX(COUNTIF($E$841:E919,$D$842:$D$1091),),)),"")</f>
        <v/>
      </c>
      <c r="F920" t="str">
        <f t="shared" si="27"/>
        <v>=</v>
      </c>
      <c r="G920">
        <f>IF(F920="","",DSUM('1.1_Instalaciones fijas'!$E$14:$R$36,"e1",$F$841:$F920)+DSUM('1.1_Instalaciones fijas'!$E$43:$L$58,"e1",$F$841:$F920)-SUM(G$842:G919))</f>
        <v>0</v>
      </c>
      <c r="H920">
        <f>IF(F920="","",DSUM('1.1_Instalaciones fijas'!$E$14:$R$36,"e2",$F$841:$F920)+DSUM('1.1_Instalaciones fijas'!$E$43:$L$58,"e2",$F$841:$F920)-SUM(H$842:H919))</f>
        <v>0</v>
      </c>
      <c r="I920">
        <f>IF(F920="","",DSUM('1.1_Instalaciones fijas'!$E$14:$R$36,"e3",$F$841:$F920)+DSUM('1.1_Instalaciones fijas'!$E$43:$L$58,"e3",$F$841:$F920)-SUM(I$842:I919))</f>
        <v>0</v>
      </c>
      <c r="J920">
        <f>IF(F920="","",DSUM('1.1_Instalaciones fijas'!$E$14:$R$36,"emissions",$F$841:$F920)+DSUM('1.1_Instalaciones fijas'!$E$43:$L$58,"emissions",$F$841:$F920)-SUM(J$842:J919))</f>
        <v>0</v>
      </c>
      <c r="K920">
        <f>IF(F920="","",DSUM('1.2_Vehículos y maquinaria'!$E$22:$S$44,"e1",$F$841:$F920)+DSUM('1.2_Vehículos y maquinaria'!$E$50:$S$70,"emissions",$F$841:$F920)-SUM(K$842:K919))</f>
        <v>0</v>
      </c>
      <c r="L920">
        <f>IF(F920="","",DSUM('1.2_Vehículos y maquinaria'!$E$22:$S$44,"e2",$F$841:$F920)-SUM(L$842:L919))</f>
        <v>0</v>
      </c>
      <c r="M920">
        <f>IF(F920="","",DSUM('1.2_Vehículos y maquinaria'!$E$22:$S$44,"e3",$F$841:$F920)-SUM(M$842:M919))</f>
        <v>0</v>
      </c>
      <c r="N920">
        <f>IF(F920="","",DSUM('1.2_Vehículos y maquinaria'!$E$22:$S$44,"emissions",$F$841:$F920)+DSUM('1.2_Vehículos y maquinaria'!$E$50:$S$70,"emissions",$F$841:$F920)-SUM(N$842:N919))</f>
        <v>0</v>
      </c>
      <c r="O920">
        <f>IF(F920="","",DSUM('1.2_Vehículos y maquinaria'!$E$82:$S$92,"e1",$F$841:$F920)-SUM(O$842:O919))</f>
        <v>0</v>
      </c>
      <c r="P920">
        <f>IF(F920="","",DSUM('1.2_Vehículos y maquinaria'!$E$82:$S$92,"e2",$F$841:$F920)-SUM(P$842:P919))</f>
        <v>0</v>
      </c>
      <c r="Q920">
        <f>IF(F920="","",DSUM('1.2_Vehículos y maquinaria'!$E$82:$S$92,"e3",$F$841:$F920)-SUM(Q$842:Q919))</f>
        <v>0</v>
      </c>
      <c r="R920">
        <f>IF(F920="","",DSUM('1.2_Vehículos y maquinaria'!$E$82:$S$92,"emissions",$F$841:$F920)-SUM(R$842:R919))</f>
        <v>0</v>
      </c>
      <c r="S920">
        <f>IF(F920="","",DSUM('1.2_Vehículos y maquinaria'!$E$99:$S$109,"e1",$F$841:$F920)-SUM(S$842:S919))</f>
        <v>0</v>
      </c>
      <c r="T920">
        <f>IF(F920="","",DSUM('1.2_Vehículos y maquinaria'!$E$99:$S$109,"e2",$F$841:$F920)-SUM(T$842:T919))</f>
        <v>0</v>
      </c>
      <c r="U920">
        <f>IF(F920="","",DSUM('1.2_Vehículos y maquinaria'!$E$99:$S$109,"e3",$F$841:$F920)-SUM(U$842:U919))</f>
        <v>0</v>
      </c>
      <c r="V920">
        <f>IF(F920="","",DSUM('1.2_Vehículos y maquinaria'!$E$99:$S$109,"emissions",$F$841:$F920)-SUM(V$842:V919))</f>
        <v>0</v>
      </c>
      <c r="W920">
        <f>IF(F920="","",DSUM('1.3_Emisiones de proceso'!$E$17:$M$32,"e1",$F$841:$F920)-SUM(W$842:W919))</f>
        <v>0</v>
      </c>
      <c r="X920">
        <f>IF(F920="","",DSUM('1.3_Emisiones de proceso'!$E$17:$M$32,"e2",$F$841:$F920)-SUM(X$842:X919))</f>
        <v>0</v>
      </c>
      <c r="Y920">
        <f>IF(F920="","",DSUM('1.3_Emisiones de proceso'!$E$17:$M$32,"e3",$F$841:$F920)-SUM(Y$842:Y919))</f>
        <v>0</v>
      </c>
      <c r="Z920">
        <f>IF(F920="","",DSUM('1.3_Emisiones de proceso'!$E$17:$M$32,"emissions",$F$841:$F920)-SUM(Z$842:Z919))</f>
        <v>0</v>
      </c>
      <c r="AA920">
        <f>IF(F920="","",DSUM('1.3_Emisiones de proceso'!$E$39:$M$54,"e1",$F$841:$F920)-SUM(AA$842:AA919))</f>
        <v>0</v>
      </c>
      <c r="AB920">
        <f>IF(F920="","",DSUM('1.3_Emisiones de proceso'!$E$39:$M$54,"e2",$F$841:$F920)-SUM(AB$842:AB919))</f>
        <v>0</v>
      </c>
      <c r="AC920">
        <f>IF(F920="","",DSUM('1.3_Emisiones de proceso'!$E$39:$M$54,"e3",$F$841:$F920)-SUM(AC$842:AC919))</f>
        <v>0</v>
      </c>
      <c r="AD920">
        <f>IF(F920="","",DSUM('1.3_Emisiones de proceso'!$E$39:$M$54,"emissions",$F$841:$F920)-SUM(AD$842:AD919))</f>
        <v>0</v>
      </c>
    </row>
    <row r="921" spans="2:30" x14ac:dyDescent="0.25">
      <c r="B921">
        <v>80</v>
      </c>
      <c r="C921" t="str">
        <f>IF('0.1_Datos generales organiz.'!E123="","",'0.1_Datos generales organiz.'!E123)</f>
        <v/>
      </c>
      <c r="D921" t="str">
        <f>IF(C921="","",IF('0.1_Datos generales organiz.'!G123="no","",Dades!C921))</f>
        <v/>
      </c>
      <c r="E921" t="str">
        <f>IFERROR(INDEX($D$842:$D$1091,MATCH(0,INDEX(COUNTIF($E$841:E920,$D$842:$D$1091),),)),"")</f>
        <v/>
      </c>
      <c r="F921" t="str">
        <f t="shared" si="27"/>
        <v>=</v>
      </c>
      <c r="G921">
        <f>IF(F921="","",DSUM('1.1_Instalaciones fijas'!$E$14:$R$36,"e1",$F$841:$F921)+DSUM('1.1_Instalaciones fijas'!$E$43:$L$58,"e1",$F$841:$F921)-SUM(G$842:G920))</f>
        <v>0</v>
      </c>
      <c r="H921">
        <f>IF(F921="","",DSUM('1.1_Instalaciones fijas'!$E$14:$R$36,"e2",$F$841:$F921)+DSUM('1.1_Instalaciones fijas'!$E$43:$L$58,"e2",$F$841:$F921)-SUM(H$842:H920))</f>
        <v>0</v>
      </c>
      <c r="I921">
        <f>IF(F921="","",DSUM('1.1_Instalaciones fijas'!$E$14:$R$36,"e3",$F$841:$F921)+DSUM('1.1_Instalaciones fijas'!$E$43:$L$58,"e3",$F$841:$F921)-SUM(I$842:I920))</f>
        <v>0</v>
      </c>
      <c r="J921">
        <f>IF(F921="","",DSUM('1.1_Instalaciones fijas'!$E$14:$R$36,"emissions",$F$841:$F921)+DSUM('1.1_Instalaciones fijas'!$E$43:$L$58,"emissions",$F$841:$F921)-SUM(J$842:J920))</f>
        <v>0</v>
      </c>
      <c r="K921">
        <f>IF(F921="","",DSUM('1.2_Vehículos y maquinaria'!$E$22:$S$44,"e1",$F$841:$F921)+DSUM('1.2_Vehículos y maquinaria'!$E$50:$S$70,"emissions",$F$841:$F921)-SUM(K$842:K920))</f>
        <v>0</v>
      </c>
      <c r="L921">
        <f>IF(F921="","",DSUM('1.2_Vehículos y maquinaria'!$E$22:$S$44,"e2",$F$841:$F921)-SUM(L$842:L920))</f>
        <v>0</v>
      </c>
      <c r="M921">
        <f>IF(F921="","",DSUM('1.2_Vehículos y maquinaria'!$E$22:$S$44,"e3",$F$841:$F921)-SUM(M$842:M920))</f>
        <v>0</v>
      </c>
      <c r="N921">
        <f>IF(F921="","",DSUM('1.2_Vehículos y maquinaria'!$E$22:$S$44,"emissions",$F$841:$F921)+DSUM('1.2_Vehículos y maquinaria'!$E$50:$S$70,"emissions",$F$841:$F921)-SUM(N$842:N920))</f>
        <v>0</v>
      </c>
      <c r="O921">
        <f>IF(F921="","",DSUM('1.2_Vehículos y maquinaria'!$E$82:$S$92,"e1",$F$841:$F921)-SUM(O$842:O920))</f>
        <v>0</v>
      </c>
      <c r="P921">
        <f>IF(F921="","",DSUM('1.2_Vehículos y maquinaria'!$E$82:$S$92,"e2",$F$841:$F921)-SUM(P$842:P920))</f>
        <v>0</v>
      </c>
      <c r="Q921">
        <f>IF(F921="","",DSUM('1.2_Vehículos y maquinaria'!$E$82:$S$92,"e3",$F$841:$F921)-SUM(Q$842:Q920))</f>
        <v>0</v>
      </c>
      <c r="R921">
        <f>IF(F921="","",DSUM('1.2_Vehículos y maquinaria'!$E$82:$S$92,"emissions",$F$841:$F921)-SUM(R$842:R920))</f>
        <v>0</v>
      </c>
      <c r="S921">
        <f>IF(F921="","",DSUM('1.2_Vehículos y maquinaria'!$E$99:$S$109,"e1",$F$841:$F921)-SUM(S$842:S920))</f>
        <v>0</v>
      </c>
      <c r="T921">
        <f>IF(F921="","",DSUM('1.2_Vehículos y maquinaria'!$E$99:$S$109,"e2",$F$841:$F921)-SUM(T$842:T920))</f>
        <v>0</v>
      </c>
      <c r="U921">
        <f>IF(F921="","",DSUM('1.2_Vehículos y maquinaria'!$E$99:$S$109,"e3",$F$841:$F921)-SUM(U$842:U920))</f>
        <v>0</v>
      </c>
      <c r="V921">
        <f>IF(F921="","",DSUM('1.2_Vehículos y maquinaria'!$E$99:$S$109,"emissions",$F$841:$F921)-SUM(V$842:V920))</f>
        <v>0</v>
      </c>
      <c r="W921">
        <f>IF(F921="","",DSUM('1.3_Emisiones de proceso'!$E$17:$M$32,"e1",$F$841:$F921)-SUM(W$842:W920))</f>
        <v>0</v>
      </c>
      <c r="X921">
        <f>IF(F921="","",DSUM('1.3_Emisiones de proceso'!$E$17:$M$32,"e2",$F$841:$F921)-SUM(X$842:X920))</f>
        <v>0</v>
      </c>
      <c r="Y921">
        <f>IF(F921="","",DSUM('1.3_Emisiones de proceso'!$E$17:$M$32,"e3",$F$841:$F921)-SUM(Y$842:Y920))</f>
        <v>0</v>
      </c>
      <c r="Z921">
        <f>IF(F921="","",DSUM('1.3_Emisiones de proceso'!$E$17:$M$32,"emissions",$F$841:$F921)-SUM(Z$842:Z920))</f>
        <v>0</v>
      </c>
      <c r="AA921">
        <f>IF(F921="","",DSUM('1.3_Emisiones de proceso'!$E$39:$M$54,"e1",$F$841:$F921)-SUM(AA$842:AA920))</f>
        <v>0</v>
      </c>
      <c r="AB921">
        <f>IF(F921="","",DSUM('1.3_Emisiones de proceso'!$E$39:$M$54,"e2",$F$841:$F921)-SUM(AB$842:AB920))</f>
        <v>0</v>
      </c>
      <c r="AC921">
        <f>IF(F921="","",DSUM('1.3_Emisiones de proceso'!$E$39:$M$54,"e3",$F$841:$F921)-SUM(AC$842:AC920))</f>
        <v>0</v>
      </c>
      <c r="AD921">
        <f>IF(F921="","",DSUM('1.3_Emisiones de proceso'!$E$39:$M$54,"emissions",$F$841:$F921)-SUM(AD$842:AD920))</f>
        <v>0</v>
      </c>
    </row>
    <row r="922" spans="2:30" x14ac:dyDescent="0.25">
      <c r="B922">
        <v>81</v>
      </c>
      <c r="C922" t="str">
        <f>IF('0.1_Datos generales organiz.'!E124="","",'0.1_Datos generales organiz.'!E124)</f>
        <v/>
      </c>
      <c r="D922" t="str">
        <f>IF(C922="","",IF('0.1_Datos generales organiz.'!G124="no","",Dades!C922))</f>
        <v/>
      </c>
      <c r="E922" t="str">
        <f>IFERROR(INDEX($D$842:$D$1091,MATCH(0,INDEX(COUNTIF($E$841:E921,$D$842:$D$1091),),)),"")</f>
        <v/>
      </c>
      <c r="F922" t="str">
        <f t="shared" si="27"/>
        <v>=</v>
      </c>
      <c r="G922">
        <f>IF(F922="","",DSUM('1.1_Instalaciones fijas'!$E$14:$R$36,"e1",$F$841:$F922)+DSUM('1.1_Instalaciones fijas'!$E$43:$L$58,"e1",$F$841:$F922)-SUM(G$842:G921))</f>
        <v>0</v>
      </c>
      <c r="H922">
        <f>IF(F922="","",DSUM('1.1_Instalaciones fijas'!$E$14:$R$36,"e2",$F$841:$F922)+DSUM('1.1_Instalaciones fijas'!$E$43:$L$58,"e2",$F$841:$F922)-SUM(H$842:H921))</f>
        <v>0</v>
      </c>
      <c r="I922">
        <f>IF(F922="","",DSUM('1.1_Instalaciones fijas'!$E$14:$R$36,"e3",$F$841:$F922)+DSUM('1.1_Instalaciones fijas'!$E$43:$L$58,"e3",$F$841:$F922)-SUM(I$842:I921))</f>
        <v>0</v>
      </c>
      <c r="J922">
        <f>IF(F922="","",DSUM('1.1_Instalaciones fijas'!$E$14:$R$36,"emissions",$F$841:$F922)+DSUM('1.1_Instalaciones fijas'!$E$43:$L$58,"emissions",$F$841:$F922)-SUM(J$842:J921))</f>
        <v>0</v>
      </c>
      <c r="K922">
        <f>IF(F922="","",DSUM('1.2_Vehículos y maquinaria'!$E$22:$S$44,"e1",$F$841:$F922)+DSUM('1.2_Vehículos y maquinaria'!$E$50:$S$70,"emissions",$F$841:$F922)-SUM(K$842:K921))</f>
        <v>0</v>
      </c>
      <c r="L922">
        <f>IF(F922="","",DSUM('1.2_Vehículos y maquinaria'!$E$22:$S$44,"e2",$F$841:$F922)-SUM(L$842:L921))</f>
        <v>0</v>
      </c>
      <c r="M922">
        <f>IF(F922="","",DSUM('1.2_Vehículos y maquinaria'!$E$22:$S$44,"e3",$F$841:$F922)-SUM(M$842:M921))</f>
        <v>0</v>
      </c>
      <c r="N922">
        <f>IF(F922="","",DSUM('1.2_Vehículos y maquinaria'!$E$22:$S$44,"emissions",$F$841:$F922)+DSUM('1.2_Vehículos y maquinaria'!$E$50:$S$70,"emissions",$F$841:$F922)-SUM(N$842:N921))</f>
        <v>0</v>
      </c>
      <c r="O922">
        <f>IF(F922="","",DSUM('1.2_Vehículos y maquinaria'!$E$82:$S$92,"e1",$F$841:$F922)-SUM(O$842:O921))</f>
        <v>0</v>
      </c>
      <c r="P922">
        <f>IF(F922="","",DSUM('1.2_Vehículos y maquinaria'!$E$82:$S$92,"e2",$F$841:$F922)-SUM(P$842:P921))</f>
        <v>0</v>
      </c>
      <c r="Q922">
        <f>IF(F922="","",DSUM('1.2_Vehículos y maquinaria'!$E$82:$S$92,"e3",$F$841:$F922)-SUM(Q$842:Q921))</f>
        <v>0</v>
      </c>
      <c r="R922">
        <f>IF(F922="","",DSUM('1.2_Vehículos y maquinaria'!$E$82:$S$92,"emissions",$F$841:$F922)-SUM(R$842:R921))</f>
        <v>0</v>
      </c>
      <c r="S922">
        <f>IF(F922="","",DSUM('1.2_Vehículos y maquinaria'!$E$99:$S$109,"e1",$F$841:$F922)-SUM(S$842:S921))</f>
        <v>0</v>
      </c>
      <c r="T922">
        <f>IF(F922="","",DSUM('1.2_Vehículos y maquinaria'!$E$99:$S$109,"e2",$F$841:$F922)-SUM(T$842:T921))</f>
        <v>0</v>
      </c>
      <c r="U922">
        <f>IF(F922="","",DSUM('1.2_Vehículos y maquinaria'!$E$99:$S$109,"e3",$F$841:$F922)-SUM(U$842:U921))</f>
        <v>0</v>
      </c>
      <c r="V922">
        <f>IF(F922="","",DSUM('1.2_Vehículos y maquinaria'!$E$99:$S$109,"emissions",$F$841:$F922)-SUM(V$842:V921))</f>
        <v>0</v>
      </c>
      <c r="W922">
        <f>IF(F922="","",DSUM('1.3_Emisiones de proceso'!$E$17:$M$32,"e1",$F$841:$F922)-SUM(W$842:W921))</f>
        <v>0</v>
      </c>
      <c r="X922">
        <f>IF(F922="","",DSUM('1.3_Emisiones de proceso'!$E$17:$M$32,"e2",$F$841:$F922)-SUM(X$842:X921))</f>
        <v>0</v>
      </c>
      <c r="Y922">
        <f>IF(F922="","",DSUM('1.3_Emisiones de proceso'!$E$17:$M$32,"e3",$F$841:$F922)-SUM(Y$842:Y921))</f>
        <v>0</v>
      </c>
      <c r="Z922">
        <f>IF(F922="","",DSUM('1.3_Emisiones de proceso'!$E$17:$M$32,"emissions",$F$841:$F922)-SUM(Z$842:Z921))</f>
        <v>0</v>
      </c>
      <c r="AA922">
        <f>IF(F922="","",DSUM('1.3_Emisiones de proceso'!$E$39:$M$54,"e1",$F$841:$F922)-SUM(AA$842:AA921))</f>
        <v>0</v>
      </c>
      <c r="AB922">
        <f>IF(F922="","",DSUM('1.3_Emisiones de proceso'!$E$39:$M$54,"e2",$F$841:$F922)-SUM(AB$842:AB921))</f>
        <v>0</v>
      </c>
      <c r="AC922">
        <f>IF(F922="","",DSUM('1.3_Emisiones de proceso'!$E$39:$M$54,"e3",$F$841:$F922)-SUM(AC$842:AC921))</f>
        <v>0</v>
      </c>
      <c r="AD922">
        <f>IF(F922="","",DSUM('1.3_Emisiones de proceso'!$E$39:$M$54,"emissions",$F$841:$F922)-SUM(AD$842:AD921))</f>
        <v>0</v>
      </c>
    </row>
    <row r="923" spans="2:30" x14ac:dyDescent="0.25">
      <c r="B923">
        <v>82</v>
      </c>
      <c r="C923" t="str">
        <f>IF('0.1_Datos generales organiz.'!E125="","",'0.1_Datos generales organiz.'!E125)</f>
        <v/>
      </c>
      <c r="D923" t="str">
        <f>IF(C923="","",IF('0.1_Datos generales organiz.'!G125="no","",Dades!C923))</f>
        <v/>
      </c>
      <c r="E923" t="str">
        <f>IFERROR(INDEX($D$842:$D$1091,MATCH(0,INDEX(COUNTIF($E$841:E922,$D$842:$D$1091),),)),"")</f>
        <v/>
      </c>
      <c r="F923" t="str">
        <f t="shared" si="27"/>
        <v>=</v>
      </c>
      <c r="G923">
        <f>IF(F923="","",DSUM('1.1_Instalaciones fijas'!$E$14:$R$36,"e1",$F$841:$F923)+DSUM('1.1_Instalaciones fijas'!$E$43:$L$58,"e1",$F$841:$F923)-SUM(G$842:G922))</f>
        <v>0</v>
      </c>
      <c r="H923">
        <f>IF(F923="","",DSUM('1.1_Instalaciones fijas'!$E$14:$R$36,"e2",$F$841:$F923)+DSUM('1.1_Instalaciones fijas'!$E$43:$L$58,"e2",$F$841:$F923)-SUM(H$842:H922))</f>
        <v>0</v>
      </c>
      <c r="I923">
        <f>IF(F923="","",DSUM('1.1_Instalaciones fijas'!$E$14:$R$36,"e3",$F$841:$F923)+DSUM('1.1_Instalaciones fijas'!$E$43:$L$58,"e3",$F$841:$F923)-SUM(I$842:I922))</f>
        <v>0</v>
      </c>
      <c r="J923">
        <f>IF(F923="","",DSUM('1.1_Instalaciones fijas'!$E$14:$R$36,"emissions",$F$841:$F923)+DSUM('1.1_Instalaciones fijas'!$E$43:$L$58,"emissions",$F$841:$F923)-SUM(J$842:J922))</f>
        <v>0</v>
      </c>
      <c r="K923">
        <f>IF(F923="","",DSUM('1.2_Vehículos y maquinaria'!$E$22:$S$44,"e1",$F$841:$F923)+DSUM('1.2_Vehículos y maquinaria'!$E$50:$S$70,"emissions",$F$841:$F923)-SUM(K$842:K922))</f>
        <v>0</v>
      </c>
      <c r="L923">
        <f>IF(F923="","",DSUM('1.2_Vehículos y maquinaria'!$E$22:$S$44,"e2",$F$841:$F923)-SUM(L$842:L922))</f>
        <v>0</v>
      </c>
      <c r="M923">
        <f>IF(F923="","",DSUM('1.2_Vehículos y maquinaria'!$E$22:$S$44,"e3",$F$841:$F923)-SUM(M$842:M922))</f>
        <v>0</v>
      </c>
      <c r="N923">
        <f>IF(F923="","",DSUM('1.2_Vehículos y maquinaria'!$E$22:$S$44,"emissions",$F$841:$F923)+DSUM('1.2_Vehículos y maquinaria'!$E$50:$S$70,"emissions",$F$841:$F923)-SUM(N$842:N922))</f>
        <v>0</v>
      </c>
      <c r="O923">
        <f>IF(F923="","",DSUM('1.2_Vehículos y maquinaria'!$E$82:$S$92,"e1",$F$841:$F923)-SUM(O$842:O922))</f>
        <v>0</v>
      </c>
      <c r="P923">
        <f>IF(F923="","",DSUM('1.2_Vehículos y maquinaria'!$E$82:$S$92,"e2",$F$841:$F923)-SUM(P$842:P922))</f>
        <v>0</v>
      </c>
      <c r="Q923">
        <f>IF(F923="","",DSUM('1.2_Vehículos y maquinaria'!$E$82:$S$92,"e3",$F$841:$F923)-SUM(Q$842:Q922))</f>
        <v>0</v>
      </c>
      <c r="R923">
        <f>IF(F923="","",DSUM('1.2_Vehículos y maquinaria'!$E$82:$S$92,"emissions",$F$841:$F923)-SUM(R$842:R922))</f>
        <v>0</v>
      </c>
      <c r="S923">
        <f>IF(F923="","",DSUM('1.2_Vehículos y maquinaria'!$E$99:$S$109,"e1",$F$841:$F923)-SUM(S$842:S922))</f>
        <v>0</v>
      </c>
      <c r="T923">
        <f>IF(F923="","",DSUM('1.2_Vehículos y maquinaria'!$E$99:$S$109,"e2",$F$841:$F923)-SUM(T$842:T922))</f>
        <v>0</v>
      </c>
      <c r="U923">
        <f>IF(F923="","",DSUM('1.2_Vehículos y maquinaria'!$E$99:$S$109,"e3",$F$841:$F923)-SUM(U$842:U922))</f>
        <v>0</v>
      </c>
      <c r="V923">
        <f>IF(F923="","",DSUM('1.2_Vehículos y maquinaria'!$E$99:$S$109,"emissions",$F$841:$F923)-SUM(V$842:V922))</f>
        <v>0</v>
      </c>
      <c r="W923">
        <f>IF(F923="","",DSUM('1.3_Emisiones de proceso'!$E$17:$M$32,"e1",$F$841:$F923)-SUM(W$842:W922))</f>
        <v>0</v>
      </c>
      <c r="X923">
        <f>IF(F923="","",DSUM('1.3_Emisiones de proceso'!$E$17:$M$32,"e2",$F$841:$F923)-SUM(X$842:X922))</f>
        <v>0</v>
      </c>
      <c r="Y923">
        <f>IF(F923="","",DSUM('1.3_Emisiones de proceso'!$E$17:$M$32,"e3",$F$841:$F923)-SUM(Y$842:Y922))</f>
        <v>0</v>
      </c>
      <c r="Z923">
        <f>IF(F923="","",DSUM('1.3_Emisiones de proceso'!$E$17:$M$32,"emissions",$F$841:$F923)-SUM(Z$842:Z922))</f>
        <v>0</v>
      </c>
      <c r="AA923">
        <f>IF(F923="","",DSUM('1.3_Emisiones de proceso'!$E$39:$M$54,"e1",$F$841:$F923)-SUM(AA$842:AA922))</f>
        <v>0</v>
      </c>
      <c r="AB923">
        <f>IF(F923="","",DSUM('1.3_Emisiones de proceso'!$E$39:$M$54,"e2",$F$841:$F923)-SUM(AB$842:AB922))</f>
        <v>0</v>
      </c>
      <c r="AC923">
        <f>IF(F923="","",DSUM('1.3_Emisiones de proceso'!$E$39:$M$54,"e3",$F$841:$F923)-SUM(AC$842:AC922))</f>
        <v>0</v>
      </c>
      <c r="AD923">
        <f>IF(F923="","",DSUM('1.3_Emisiones de proceso'!$E$39:$M$54,"emissions",$F$841:$F923)-SUM(AD$842:AD922))</f>
        <v>0</v>
      </c>
    </row>
    <row r="924" spans="2:30" x14ac:dyDescent="0.25">
      <c r="B924">
        <v>83</v>
      </c>
      <c r="C924" t="str">
        <f>IF('0.1_Datos generales organiz.'!E126="","",'0.1_Datos generales organiz.'!E126)</f>
        <v/>
      </c>
      <c r="D924" t="str">
        <f>IF(C924="","",IF('0.1_Datos generales organiz.'!G126="no","",Dades!C924))</f>
        <v/>
      </c>
      <c r="E924" t="str">
        <f>IFERROR(INDEX($D$842:$D$1091,MATCH(0,INDEX(COUNTIF($E$841:E923,$D$842:$D$1091),),)),"")</f>
        <v/>
      </c>
      <c r="F924" t="str">
        <f t="shared" si="27"/>
        <v>=</v>
      </c>
      <c r="G924">
        <f>IF(F924="","",DSUM('1.1_Instalaciones fijas'!$E$14:$R$36,"e1",$F$841:$F924)+DSUM('1.1_Instalaciones fijas'!$E$43:$L$58,"e1",$F$841:$F924)-SUM(G$842:G923))</f>
        <v>0</v>
      </c>
      <c r="H924">
        <f>IF(F924="","",DSUM('1.1_Instalaciones fijas'!$E$14:$R$36,"e2",$F$841:$F924)+DSUM('1.1_Instalaciones fijas'!$E$43:$L$58,"e2",$F$841:$F924)-SUM(H$842:H923))</f>
        <v>0</v>
      </c>
      <c r="I924">
        <f>IF(F924="","",DSUM('1.1_Instalaciones fijas'!$E$14:$R$36,"e3",$F$841:$F924)+DSUM('1.1_Instalaciones fijas'!$E$43:$L$58,"e3",$F$841:$F924)-SUM(I$842:I923))</f>
        <v>0</v>
      </c>
      <c r="J924">
        <f>IF(F924="","",DSUM('1.1_Instalaciones fijas'!$E$14:$R$36,"emissions",$F$841:$F924)+DSUM('1.1_Instalaciones fijas'!$E$43:$L$58,"emissions",$F$841:$F924)-SUM(J$842:J923))</f>
        <v>0</v>
      </c>
      <c r="K924">
        <f>IF(F924="","",DSUM('1.2_Vehículos y maquinaria'!$E$22:$S$44,"e1",$F$841:$F924)+DSUM('1.2_Vehículos y maquinaria'!$E$50:$S$70,"emissions",$F$841:$F924)-SUM(K$842:K923))</f>
        <v>0</v>
      </c>
      <c r="L924">
        <f>IF(F924="","",DSUM('1.2_Vehículos y maquinaria'!$E$22:$S$44,"e2",$F$841:$F924)-SUM(L$842:L923))</f>
        <v>0</v>
      </c>
      <c r="M924">
        <f>IF(F924="","",DSUM('1.2_Vehículos y maquinaria'!$E$22:$S$44,"e3",$F$841:$F924)-SUM(M$842:M923))</f>
        <v>0</v>
      </c>
      <c r="N924">
        <f>IF(F924="","",DSUM('1.2_Vehículos y maquinaria'!$E$22:$S$44,"emissions",$F$841:$F924)+DSUM('1.2_Vehículos y maquinaria'!$E$50:$S$70,"emissions",$F$841:$F924)-SUM(N$842:N923))</f>
        <v>0</v>
      </c>
      <c r="O924">
        <f>IF(F924="","",DSUM('1.2_Vehículos y maquinaria'!$E$82:$S$92,"e1",$F$841:$F924)-SUM(O$842:O923))</f>
        <v>0</v>
      </c>
      <c r="P924">
        <f>IF(F924="","",DSUM('1.2_Vehículos y maquinaria'!$E$82:$S$92,"e2",$F$841:$F924)-SUM(P$842:P923))</f>
        <v>0</v>
      </c>
      <c r="Q924">
        <f>IF(F924="","",DSUM('1.2_Vehículos y maquinaria'!$E$82:$S$92,"e3",$F$841:$F924)-SUM(Q$842:Q923))</f>
        <v>0</v>
      </c>
      <c r="R924">
        <f>IF(F924="","",DSUM('1.2_Vehículos y maquinaria'!$E$82:$S$92,"emissions",$F$841:$F924)-SUM(R$842:R923))</f>
        <v>0</v>
      </c>
      <c r="S924">
        <f>IF(F924="","",DSUM('1.2_Vehículos y maquinaria'!$E$99:$S$109,"e1",$F$841:$F924)-SUM(S$842:S923))</f>
        <v>0</v>
      </c>
      <c r="T924">
        <f>IF(F924="","",DSUM('1.2_Vehículos y maquinaria'!$E$99:$S$109,"e2",$F$841:$F924)-SUM(T$842:T923))</f>
        <v>0</v>
      </c>
      <c r="U924">
        <f>IF(F924="","",DSUM('1.2_Vehículos y maquinaria'!$E$99:$S$109,"e3",$F$841:$F924)-SUM(U$842:U923))</f>
        <v>0</v>
      </c>
      <c r="V924">
        <f>IF(F924="","",DSUM('1.2_Vehículos y maquinaria'!$E$99:$S$109,"emissions",$F$841:$F924)-SUM(V$842:V923))</f>
        <v>0</v>
      </c>
      <c r="W924">
        <f>IF(F924="","",DSUM('1.3_Emisiones de proceso'!$E$17:$M$32,"e1",$F$841:$F924)-SUM(W$842:W923))</f>
        <v>0</v>
      </c>
      <c r="X924">
        <f>IF(F924="","",DSUM('1.3_Emisiones de proceso'!$E$17:$M$32,"e2",$F$841:$F924)-SUM(X$842:X923))</f>
        <v>0</v>
      </c>
      <c r="Y924">
        <f>IF(F924="","",DSUM('1.3_Emisiones de proceso'!$E$17:$M$32,"e3",$F$841:$F924)-SUM(Y$842:Y923))</f>
        <v>0</v>
      </c>
      <c r="Z924">
        <f>IF(F924="","",DSUM('1.3_Emisiones de proceso'!$E$17:$M$32,"emissions",$F$841:$F924)-SUM(Z$842:Z923))</f>
        <v>0</v>
      </c>
      <c r="AA924">
        <f>IF(F924="","",DSUM('1.3_Emisiones de proceso'!$E$39:$M$54,"e1",$F$841:$F924)-SUM(AA$842:AA923))</f>
        <v>0</v>
      </c>
      <c r="AB924">
        <f>IF(F924="","",DSUM('1.3_Emisiones de proceso'!$E$39:$M$54,"e2",$F$841:$F924)-SUM(AB$842:AB923))</f>
        <v>0</v>
      </c>
      <c r="AC924">
        <f>IF(F924="","",DSUM('1.3_Emisiones de proceso'!$E$39:$M$54,"e3",$F$841:$F924)-SUM(AC$842:AC923))</f>
        <v>0</v>
      </c>
      <c r="AD924">
        <f>IF(F924="","",DSUM('1.3_Emisiones de proceso'!$E$39:$M$54,"emissions",$F$841:$F924)-SUM(AD$842:AD923))</f>
        <v>0</v>
      </c>
    </row>
    <row r="925" spans="2:30" x14ac:dyDescent="0.25">
      <c r="B925">
        <v>84</v>
      </c>
      <c r="C925" t="str">
        <f>IF('0.1_Datos generales organiz.'!E127="","",'0.1_Datos generales organiz.'!E127)</f>
        <v/>
      </c>
      <c r="D925" t="str">
        <f>IF(C925="","",IF('0.1_Datos generales organiz.'!G127="no","",Dades!C925))</f>
        <v/>
      </c>
      <c r="E925" t="str">
        <f>IFERROR(INDEX($D$842:$D$1091,MATCH(0,INDEX(COUNTIF($E$841:E924,$D$842:$D$1091),),)),"")</f>
        <v/>
      </c>
      <c r="F925" t="str">
        <f t="shared" si="27"/>
        <v>=</v>
      </c>
      <c r="G925">
        <f>IF(F925="","",DSUM('1.1_Instalaciones fijas'!$E$14:$R$36,"e1",$F$841:$F925)+DSUM('1.1_Instalaciones fijas'!$E$43:$L$58,"e1",$F$841:$F925)-SUM(G$842:G924))</f>
        <v>0</v>
      </c>
      <c r="H925">
        <f>IF(F925="","",DSUM('1.1_Instalaciones fijas'!$E$14:$R$36,"e2",$F$841:$F925)+DSUM('1.1_Instalaciones fijas'!$E$43:$L$58,"e2",$F$841:$F925)-SUM(H$842:H924))</f>
        <v>0</v>
      </c>
      <c r="I925">
        <f>IF(F925="","",DSUM('1.1_Instalaciones fijas'!$E$14:$R$36,"e3",$F$841:$F925)+DSUM('1.1_Instalaciones fijas'!$E$43:$L$58,"e3",$F$841:$F925)-SUM(I$842:I924))</f>
        <v>0</v>
      </c>
      <c r="J925">
        <f>IF(F925="","",DSUM('1.1_Instalaciones fijas'!$E$14:$R$36,"emissions",$F$841:$F925)+DSUM('1.1_Instalaciones fijas'!$E$43:$L$58,"emissions",$F$841:$F925)-SUM(J$842:J924))</f>
        <v>0</v>
      </c>
      <c r="K925">
        <f>IF(F925="","",DSUM('1.2_Vehículos y maquinaria'!$E$22:$S$44,"e1",$F$841:$F925)+DSUM('1.2_Vehículos y maquinaria'!$E$50:$S$70,"emissions",$F$841:$F925)-SUM(K$842:K924))</f>
        <v>0</v>
      </c>
      <c r="L925">
        <f>IF(F925="","",DSUM('1.2_Vehículos y maquinaria'!$E$22:$S$44,"e2",$F$841:$F925)-SUM(L$842:L924))</f>
        <v>0</v>
      </c>
      <c r="M925">
        <f>IF(F925="","",DSUM('1.2_Vehículos y maquinaria'!$E$22:$S$44,"e3",$F$841:$F925)-SUM(M$842:M924))</f>
        <v>0</v>
      </c>
      <c r="N925">
        <f>IF(F925="","",DSUM('1.2_Vehículos y maquinaria'!$E$22:$S$44,"emissions",$F$841:$F925)+DSUM('1.2_Vehículos y maquinaria'!$E$50:$S$70,"emissions",$F$841:$F925)-SUM(N$842:N924))</f>
        <v>0</v>
      </c>
      <c r="O925">
        <f>IF(F925="","",DSUM('1.2_Vehículos y maquinaria'!$E$82:$S$92,"e1",$F$841:$F925)-SUM(O$842:O924))</f>
        <v>0</v>
      </c>
      <c r="P925">
        <f>IF(F925="","",DSUM('1.2_Vehículos y maquinaria'!$E$82:$S$92,"e2",$F$841:$F925)-SUM(P$842:P924))</f>
        <v>0</v>
      </c>
      <c r="Q925">
        <f>IF(F925="","",DSUM('1.2_Vehículos y maquinaria'!$E$82:$S$92,"e3",$F$841:$F925)-SUM(Q$842:Q924))</f>
        <v>0</v>
      </c>
      <c r="R925">
        <f>IF(F925="","",DSUM('1.2_Vehículos y maquinaria'!$E$82:$S$92,"emissions",$F$841:$F925)-SUM(R$842:R924))</f>
        <v>0</v>
      </c>
      <c r="S925">
        <f>IF(F925="","",DSUM('1.2_Vehículos y maquinaria'!$E$99:$S$109,"e1",$F$841:$F925)-SUM(S$842:S924))</f>
        <v>0</v>
      </c>
      <c r="T925">
        <f>IF(F925="","",DSUM('1.2_Vehículos y maquinaria'!$E$99:$S$109,"e2",$F$841:$F925)-SUM(T$842:T924))</f>
        <v>0</v>
      </c>
      <c r="U925">
        <f>IF(F925="","",DSUM('1.2_Vehículos y maquinaria'!$E$99:$S$109,"e3",$F$841:$F925)-SUM(U$842:U924))</f>
        <v>0</v>
      </c>
      <c r="V925">
        <f>IF(F925="","",DSUM('1.2_Vehículos y maquinaria'!$E$99:$S$109,"emissions",$F$841:$F925)-SUM(V$842:V924))</f>
        <v>0</v>
      </c>
      <c r="W925">
        <f>IF(F925="","",DSUM('1.3_Emisiones de proceso'!$E$17:$M$32,"e1",$F$841:$F925)-SUM(W$842:W924))</f>
        <v>0</v>
      </c>
      <c r="X925">
        <f>IF(F925="","",DSUM('1.3_Emisiones de proceso'!$E$17:$M$32,"e2",$F$841:$F925)-SUM(X$842:X924))</f>
        <v>0</v>
      </c>
      <c r="Y925">
        <f>IF(F925="","",DSUM('1.3_Emisiones de proceso'!$E$17:$M$32,"e3",$F$841:$F925)-SUM(Y$842:Y924))</f>
        <v>0</v>
      </c>
      <c r="Z925">
        <f>IF(F925="","",DSUM('1.3_Emisiones de proceso'!$E$17:$M$32,"emissions",$F$841:$F925)-SUM(Z$842:Z924))</f>
        <v>0</v>
      </c>
      <c r="AA925">
        <f>IF(F925="","",DSUM('1.3_Emisiones de proceso'!$E$39:$M$54,"e1",$F$841:$F925)-SUM(AA$842:AA924))</f>
        <v>0</v>
      </c>
      <c r="AB925">
        <f>IF(F925="","",DSUM('1.3_Emisiones de proceso'!$E$39:$M$54,"e2",$F$841:$F925)-SUM(AB$842:AB924))</f>
        <v>0</v>
      </c>
      <c r="AC925">
        <f>IF(F925="","",DSUM('1.3_Emisiones de proceso'!$E$39:$M$54,"e3",$F$841:$F925)-SUM(AC$842:AC924))</f>
        <v>0</v>
      </c>
      <c r="AD925">
        <f>IF(F925="","",DSUM('1.3_Emisiones de proceso'!$E$39:$M$54,"emissions",$F$841:$F925)-SUM(AD$842:AD924))</f>
        <v>0</v>
      </c>
    </row>
    <row r="926" spans="2:30" x14ac:dyDescent="0.25">
      <c r="B926">
        <v>85</v>
      </c>
      <c r="C926" t="str">
        <f>IF('0.1_Datos generales organiz.'!E128="","",'0.1_Datos generales organiz.'!E128)</f>
        <v/>
      </c>
      <c r="D926" t="str">
        <f>IF(C926="","",IF('0.1_Datos generales organiz.'!G128="no","",Dades!C926))</f>
        <v/>
      </c>
      <c r="E926" t="str">
        <f>IFERROR(INDEX($D$842:$D$1091,MATCH(0,INDEX(COUNTIF($E$841:E925,$D$842:$D$1091),),)),"")</f>
        <v/>
      </c>
      <c r="F926" t="str">
        <f t="shared" si="27"/>
        <v>=</v>
      </c>
      <c r="G926">
        <f>IF(F926="","",DSUM('1.1_Instalaciones fijas'!$E$14:$R$36,"e1",$F$841:$F926)+DSUM('1.1_Instalaciones fijas'!$E$43:$L$58,"e1",$F$841:$F926)-SUM(G$842:G925))</f>
        <v>0</v>
      </c>
      <c r="H926">
        <f>IF(F926="","",DSUM('1.1_Instalaciones fijas'!$E$14:$R$36,"e2",$F$841:$F926)+DSUM('1.1_Instalaciones fijas'!$E$43:$L$58,"e2",$F$841:$F926)-SUM(H$842:H925))</f>
        <v>0</v>
      </c>
      <c r="I926">
        <f>IF(F926="","",DSUM('1.1_Instalaciones fijas'!$E$14:$R$36,"e3",$F$841:$F926)+DSUM('1.1_Instalaciones fijas'!$E$43:$L$58,"e3",$F$841:$F926)-SUM(I$842:I925))</f>
        <v>0</v>
      </c>
      <c r="J926">
        <f>IF(F926="","",DSUM('1.1_Instalaciones fijas'!$E$14:$R$36,"emissions",$F$841:$F926)+DSUM('1.1_Instalaciones fijas'!$E$43:$L$58,"emissions",$F$841:$F926)-SUM(J$842:J925))</f>
        <v>0</v>
      </c>
      <c r="K926">
        <f>IF(F926="","",DSUM('1.2_Vehículos y maquinaria'!$E$22:$S$44,"e1",$F$841:$F926)+DSUM('1.2_Vehículos y maquinaria'!$E$50:$S$70,"emissions",$F$841:$F926)-SUM(K$842:K925))</f>
        <v>0</v>
      </c>
      <c r="L926">
        <f>IF(F926="","",DSUM('1.2_Vehículos y maquinaria'!$E$22:$S$44,"e2",$F$841:$F926)-SUM(L$842:L925))</f>
        <v>0</v>
      </c>
      <c r="M926">
        <f>IF(F926="","",DSUM('1.2_Vehículos y maquinaria'!$E$22:$S$44,"e3",$F$841:$F926)-SUM(M$842:M925))</f>
        <v>0</v>
      </c>
      <c r="N926">
        <f>IF(F926="","",DSUM('1.2_Vehículos y maquinaria'!$E$22:$S$44,"emissions",$F$841:$F926)+DSUM('1.2_Vehículos y maquinaria'!$E$50:$S$70,"emissions",$F$841:$F926)-SUM(N$842:N925))</f>
        <v>0</v>
      </c>
      <c r="O926">
        <f>IF(F926="","",DSUM('1.2_Vehículos y maquinaria'!$E$82:$S$92,"e1",$F$841:$F926)-SUM(O$842:O925))</f>
        <v>0</v>
      </c>
      <c r="P926">
        <f>IF(F926="","",DSUM('1.2_Vehículos y maquinaria'!$E$82:$S$92,"e2",$F$841:$F926)-SUM(P$842:P925))</f>
        <v>0</v>
      </c>
      <c r="Q926">
        <f>IF(F926="","",DSUM('1.2_Vehículos y maquinaria'!$E$82:$S$92,"e3",$F$841:$F926)-SUM(Q$842:Q925))</f>
        <v>0</v>
      </c>
      <c r="R926">
        <f>IF(F926="","",DSUM('1.2_Vehículos y maquinaria'!$E$82:$S$92,"emissions",$F$841:$F926)-SUM(R$842:R925))</f>
        <v>0</v>
      </c>
      <c r="S926">
        <f>IF(F926="","",DSUM('1.2_Vehículos y maquinaria'!$E$99:$S$109,"e1",$F$841:$F926)-SUM(S$842:S925))</f>
        <v>0</v>
      </c>
      <c r="T926">
        <f>IF(F926="","",DSUM('1.2_Vehículos y maquinaria'!$E$99:$S$109,"e2",$F$841:$F926)-SUM(T$842:T925))</f>
        <v>0</v>
      </c>
      <c r="U926">
        <f>IF(F926="","",DSUM('1.2_Vehículos y maquinaria'!$E$99:$S$109,"e3",$F$841:$F926)-SUM(U$842:U925))</f>
        <v>0</v>
      </c>
      <c r="V926">
        <f>IF(F926="","",DSUM('1.2_Vehículos y maquinaria'!$E$99:$S$109,"emissions",$F$841:$F926)-SUM(V$842:V925))</f>
        <v>0</v>
      </c>
      <c r="W926">
        <f>IF(F926="","",DSUM('1.3_Emisiones de proceso'!$E$17:$M$32,"e1",$F$841:$F926)-SUM(W$842:W925))</f>
        <v>0</v>
      </c>
      <c r="X926">
        <f>IF(F926="","",DSUM('1.3_Emisiones de proceso'!$E$17:$M$32,"e2",$F$841:$F926)-SUM(X$842:X925))</f>
        <v>0</v>
      </c>
      <c r="Y926">
        <f>IF(F926="","",DSUM('1.3_Emisiones de proceso'!$E$17:$M$32,"e3",$F$841:$F926)-SUM(Y$842:Y925))</f>
        <v>0</v>
      </c>
      <c r="Z926">
        <f>IF(F926="","",DSUM('1.3_Emisiones de proceso'!$E$17:$M$32,"emissions",$F$841:$F926)-SUM(Z$842:Z925))</f>
        <v>0</v>
      </c>
      <c r="AA926">
        <f>IF(F926="","",DSUM('1.3_Emisiones de proceso'!$E$39:$M$54,"e1",$F$841:$F926)-SUM(AA$842:AA925))</f>
        <v>0</v>
      </c>
      <c r="AB926">
        <f>IF(F926="","",DSUM('1.3_Emisiones de proceso'!$E$39:$M$54,"e2",$F$841:$F926)-SUM(AB$842:AB925))</f>
        <v>0</v>
      </c>
      <c r="AC926">
        <f>IF(F926="","",DSUM('1.3_Emisiones de proceso'!$E$39:$M$54,"e3",$F$841:$F926)-SUM(AC$842:AC925))</f>
        <v>0</v>
      </c>
      <c r="AD926">
        <f>IF(F926="","",DSUM('1.3_Emisiones de proceso'!$E$39:$M$54,"emissions",$F$841:$F926)-SUM(AD$842:AD925))</f>
        <v>0</v>
      </c>
    </row>
    <row r="927" spans="2:30" x14ac:dyDescent="0.25">
      <c r="B927">
        <v>86</v>
      </c>
      <c r="C927" t="str">
        <f>IF('0.1_Datos generales organiz.'!E129="","",'0.1_Datos generales organiz.'!E129)</f>
        <v/>
      </c>
      <c r="D927" t="str">
        <f>IF(C927="","",IF('0.1_Datos generales organiz.'!G129="no","",Dades!C927))</f>
        <v/>
      </c>
      <c r="E927" t="str">
        <f>IFERROR(INDEX($D$842:$D$1091,MATCH(0,INDEX(COUNTIF($E$841:E926,$D$842:$D$1091),),)),"")</f>
        <v/>
      </c>
      <c r="F927" t="str">
        <f t="shared" si="27"/>
        <v>=</v>
      </c>
      <c r="G927">
        <f>IF(F927="","",DSUM('1.1_Instalaciones fijas'!$E$14:$R$36,"e1",$F$841:$F927)+DSUM('1.1_Instalaciones fijas'!$E$43:$L$58,"e1",$F$841:$F927)-SUM(G$842:G926))</f>
        <v>0</v>
      </c>
      <c r="H927">
        <f>IF(F927="","",DSUM('1.1_Instalaciones fijas'!$E$14:$R$36,"e2",$F$841:$F927)+DSUM('1.1_Instalaciones fijas'!$E$43:$L$58,"e2",$F$841:$F927)-SUM(H$842:H926))</f>
        <v>0</v>
      </c>
      <c r="I927">
        <f>IF(F927="","",DSUM('1.1_Instalaciones fijas'!$E$14:$R$36,"e3",$F$841:$F927)+DSUM('1.1_Instalaciones fijas'!$E$43:$L$58,"e3",$F$841:$F927)-SUM(I$842:I926))</f>
        <v>0</v>
      </c>
      <c r="J927">
        <f>IF(F927="","",DSUM('1.1_Instalaciones fijas'!$E$14:$R$36,"emissions",$F$841:$F927)+DSUM('1.1_Instalaciones fijas'!$E$43:$L$58,"emissions",$F$841:$F927)-SUM(J$842:J926))</f>
        <v>0</v>
      </c>
      <c r="K927">
        <f>IF(F927="","",DSUM('1.2_Vehículos y maquinaria'!$E$22:$S$44,"e1",$F$841:$F927)+DSUM('1.2_Vehículos y maquinaria'!$E$50:$S$70,"emissions",$F$841:$F927)-SUM(K$842:K926))</f>
        <v>0</v>
      </c>
      <c r="L927">
        <f>IF(F927="","",DSUM('1.2_Vehículos y maquinaria'!$E$22:$S$44,"e2",$F$841:$F927)-SUM(L$842:L926))</f>
        <v>0</v>
      </c>
      <c r="M927">
        <f>IF(F927="","",DSUM('1.2_Vehículos y maquinaria'!$E$22:$S$44,"e3",$F$841:$F927)-SUM(M$842:M926))</f>
        <v>0</v>
      </c>
      <c r="N927">
        <f>IF(F927="","",DSUM('1.2_Vehículos y maquinaria'!$E$22:$S$44,"emissions",$F$841:$F927)+DSUM('1.2_Vehículos y maquinaria'!$E$50:$S$70,"emissions",$F$841:$F927)-SUM(N$842:N926))</f>
        <v>0</v>
      </c>
      <c r="O927">
        <f>IF(F927="","",DSUM('1.2_Vehículos y maquinaria'!$E$82:$S$92,"e1",$F$841:$F927)-SUM(O$842:O926))</f>
        <v>0</v>
      </c>
      <c r="P927">
        <f>IF(F927="","",DSUM('1.2_Vehículos y maquinaria'!$E$82:$S$92,"e2",$F$841:$F927)-SUM(P$842:P926))</f>
        <v>0</v>
      </c>
      <c r="Q927">
        <f>IF(F927="","",DSUM('1.2_Vehículos y maquinaria'!$E$82:$S$92,"e3",$F$841:$F927)-SUM(Q$842:Q926))</f>
        <v>0</v>
      </c>
      <c r="R927">
        <f>IF(F927="","",DSUM('1.2_Vehículos y maquinaria'!$E$82:$S$92,"emissions",$F$841:$F927)-SUM(R$842:R926))</f>
        <v>0</v>
      </c>
      <c r="S927">
        <f>IF(F927="","",DSUM('1.2_Vehículos y maquinaria'!$E$99:$S$109,"e1",$F$841:$F927)-SUM(S$842:S926))</f>
        <v>0</v>
      </c>
      <c r="T927">
        <f>IF(F927="","",DSUM('1.2_Vehículos y maquinaria'!$E$99:$S$109,"e2",$F$841:$F927)-SUM(T$842:T926))</f>
        <v>0</v>
      </c>
      <c r="U927">
        <f>IF(F927="","",DSUM('1.2_Vehículos y maquinaria'!$E$99:$S$109,"e3",$F$841:$F927)-SUM(U$842:U926))</f>
        <v>0</v>
      </c>
      <c r="V927">
        <f>IF(F927="","",DSUM('1.2_Vehículos y maquinaria'!$E$99:$S$109,"emissions",$F$841:$F927)-SUM(V$842:V926))</f>
        <v>0</v>
      </c>
      <c r="W927">
        <f>IF(F927="","",DSUM('1.3_Emisiones de proceso'!$E$17:$M$32,"e1",$F$841:$F927)-SUM(W$842:W926))</f>
        <v>0</v>
      </c>
      <c r="X927">
        <f>IF(F927="","",DSUM('1.3_Emisiones de proceso'!$E$17:$M$32,"e2",$F$841:$F927)-SUM(X$842:X926))</f>
        <v>0</v>
      </c>
      <c r="Y927">
        <f>IF(F927="","",DSUM('1.3_Emisiones de proceso'!$E$17:$M$32,"e3",$F$841:$F927)-SUM(Y$842:Y926))</f>
        <v>0</v>
      </c>
      <c r="Z927">
        <f>IF(F927="","",DSUM('1.3_Emisiones de proceso'!$E$17:$M$32,"emissions",$F$841:$F927)-SUM(Z$842:Z926))</f>
        <v>0</v>
      </c>
      <c r="AA927">
        <f>IF(F927="","",DSUM('1.3_Emisiones de proceso'!$E$39:$M$54,"e1",$F$841:$F927)-SUM(AA$842:AA926))</f>
        <v>0</v>
      </c>
      <c r="AB927">
        <f>IF(F927="","",DSUM('1.3_Emisiones de proceso'!$E$39:$M$54,"e2",$F$841:$F927)-SUM(AB$842:AB926))</f>
        <v>0</v>
      </c>
      <c r="AC927">
        <f>IF(F927="","",DSUM('1.3_Emisiones de proceso'!$E$39:$M$54,"e3",$F$841:$F927)-SUM(AC$842:AC926))</f>
        <v>0</v>
      </c>
      <c r="AD927">
        <f>IF(F927="","",DSUM('1.3_Emisiones de proceso'!$E$39:$M$54,"emissions",$F$841:$F927)-SUM(AD$842:AD926))</f>
        <v>0</v>
      </c>
    </row>
    <row r="928" spans="2:30" x14ac:dyDescent="0.25">
      <c r="B928">
        <v>87</v>
      </c>
      <c r="C928" t="str">
        <f>IF('0.1_Datos generales organiz.'!E130="","",'0.1_Datos generales organiz.'!E130)</f>
        <v/>
      </c>
      <c r="D928" t="str">
        <f>IF(C928="","",IF('0.1_Datos generales organiz.'!G130="no","",Dades!C928))</f>
        <v/>
      </c>
      <c r="E928" t="str">
        <f>IFERROR(INDEX($D$842:$D$1091,MATCH(0,INDEX(COUNTIF($E$841:E927,$D$842:$D$1091),),)),"")</f>
        <v/>
      </c>
      <c r="F928" t="str">
        <f t="shared" si="27"/>
        <v>=</v>
      </c>
      <c r="G928">
        <f>IF(F928="","",DSUM('1.1_Instalaciones fijas'!$E$14:$R$36,"e1",$F$841:$F928)+DSUM('1.1_Instalaciones fijas'!$E$43:$L$58,"e1",$F$841:$F928)-SUM(G$842:G927))</f>
        <v>0</v>
      </c>
      <c r="H928">
        <f>IF(F928="","",DSUM('1.1_Instalaciones fijas'!$E$14:$R$36,"e2",$F$841:$F928)+DSUM('1.1_Instalaciones fijas'!$E$43:$L$58,"e2",$F$841:$F928)-SUM(H$842:H927))</f>
        <v>0</v>
      </c>
      <c r="I928">
        <f>IF(F928="","",DSUM('1.1_Instalaciones fijas'!$E$14:$R$36,"e3",$F$841:$F928)+DSUM('1.1_Instalaciones fijas'!$E$43:$L$58,"e3",$F$841:$F928)-SUM(I$842:I927))</f>
        <v>0</v>
      </c>
      <c r="J928">
        <f>IF(F928="","",DSUM('1.1_Instalaciones fijas'!$E$14:$R$36,"emissions",$F$841:$F928)+DSUM('1.1_Instalaciones fijas'!$E$43:$L$58,"emissions",$F$841:$F928)-SUM(J$842:J927))</f>
        <v>0</v>
      </c>
      <c r="K928">
        <f>IF(F928="","",DSUM('1.2_Vehículos y maquinaria'!$E$22:$S$44,"e1",$F$841:$F928)+DSUM('1.2_Vehículos y maquinaria'!$E$50:$S$70,"emissions",$F$841:$F928)-SUM(K$842:K927))</f>
        <v>0</v>
      </c>
      <c r="L928">
        <f>IF(F928="","",DSUM('1.2_Vehículos y maquinaria'!$E$22:$S$44,"e2",$F$841:$F928)-SUM(L$842:L927))</f>
        <v>0</v>
      </c>
      <c r="M928">
        <f>IF(F928="","",DSUM('1.2_Vehículos y maquinaria'!$E$22:$S$44,"e3",$F$841:$F928)-SUM(M$842:M927))</f>
        <v>0</v>
      </c>
      <c r="N928">
        <f>IF(F928="","",DSUM('1.2_Vehículos y maquinaria'!$E$22:$S$44,"emissions",$F$841:$F928)+DSUM('1.2_Vehículos y maquinaria'!$E$50:$S$70,"emissions",$F$841:$F928)-SUM(N$842:N927))</f>
        <v>0</v>
      </c>
      <c r="O928">
        <f>IF(F928="","",DSUM('1.2_Vehículos y maquinaria'!$E$82:$S$92,"e1",$F$841:$F928)-SUM(O$842:O927))</f>
        <v>0</v>
      </c>
      <c r="P928">
        <f>IF(F928="","",DSUM('1.2_Vehículos y maquinaria'!$E$82:$S$92,"e2",$F$841:$F928)-SUM(P$842:P927))</f>
        <v>0</v>
      </c>
      <c r="Q928">
        <f>IF(F928="","",DSUM('1.2_Vehículos y maquinaria'!$E$82:$S$92,"e3",$F$841:$F928)-SUM(Q$842:Q927))</f>
        <v>0</v>
      </c>
      <c r="R928">
        <f>IF(F928="","",DSUM('1.2_Vehículos y maquinaria'!$E$82:$S$92,"emissions",$F$841:$F928)-SUM(R$842:R927))</f>
        <v>0</v>
      </c>
      <c r="S928">
        <f>IF(F928="","",DSUM('1.2_Vehículos y maquinaria'!$E$99:$S$109,"e1",$F$841:$F928)-SUM(S$842:S927))</f>
        <v>0</v>
      </c>
      <c r="T928">
        <f>IF(F928="","",DSUM('1.2_Vehículos y maquinaria'!$E$99:$S$109,"e2",$F$841:$F928)-SUM(T$842:T927))</f>
        <v>0</v>
      </c>
      <c r="U928">
        <f>IF(F928="","",DSUM('1.2_Vehículos y maquinaria'!$E$99:$S$109,"e3",$F$841:$F928)-SUM(U$842:U927))</f>
        <v>0</v>
      </c>
      <c r="V928">
        <f>IF(F928="","",DSUM('1.2_Vehículos y maquinaria'!$E$99:$S$109,"emissions",$F$841:$F928)-SUM(V$842:V927))</f>
        <v>0</v>
      </c>
      <c r="W928">
        <f>IF(F928="","",DSUM('1.3_Emisiones de proceso'!$E$17:$M$32,"e1",$F$841:$F928)-SUM(W$842:W927))</f>
        <v>0</v>
      </c>
      <c r="X928">
        <f>IF(F928="","",DSUM('1.3_Emisiones de proceso'!$E$17:$M$32,"e2",$F$841:$F928)-SUM(X$842:X927))</f>
        <v>0</v>
      </c>
      <c r="Y928">
        <f>IF(F928="","",DSUM('1.3_Emisiones de proceso'!$E$17:$M$32,"e3",$F$841:$F928)-SUM(Y$842:Y927))</f>
        <v>0</v>
      </c>
      <c r="Z928">
        <f>IF(F928="","",DSUM('1.3_Emisiones de proceso'!$E$17:$M$32,"emissions",$F$841:$F928)-SUM(Z$842:Z927))</f>
        <v>0</v>
      </c>
      <c r="AA928">
        <f>IF(F928="","",DSUM('1.3_Emisiones de proceso'!$E$39:$M$54,"e1",$F$841:$F928)-SUM(AA$842:AA927))</f>
        <v>0</v>
      </c>
      <c r="AB928">
        <f>IF(F928="","",DSUM('1.3_Emisiones de proceso'!$E$39:$M$54,"e2",$F$841:$F928)-SUM(AB$842:AB927))</f>
        <v>0</v>
      </c>
      <c r="AC928">
        <f>IF(F928="","",DSUM('1.3_Emisiones de proceso'!$E$39:$M$54,"e3",$F$841:$F928)-SUM(AC$842:AC927))</f>
        <v>0</v>
      </c>
      <c r="AD928">
        <f>IF(F928="","",DSUM('1.3_Emisiones de proceso'!$E$39:$M$54,"emissions",$F$841:$F928)-SUM(AD$842:AD927))</f>
        <v>0</v>
      </c>
    </row>
    <row r="929" spans="2:30" x14ac:dyDescent="0.25">
      <c r="B929">
        <v>88</v>
      </c>
      <c r="C929" t="str">
        <f>IF('0.1_Datos generales organiz.'!E131="","",'0.1_Datos generales organiz.'!E131)</f>
        <v/>
      </c>
      <c r="D929" t="str">
        <f>IF(C929="","",IF('0.1_Datos generales organiz.'!G131="no","",Dades!C929))</f>
        <v/>
      </c>
      <c r="E929" t="str">
        <f>IFERROR(INDEX($D$842:$D$1091,MATCH(0,INDEX(COUNTIF($E$841:E928,$D$842:$D$1091),),)),"")</f>
        <v/>
      </c>
      <c r="F929" t="str">
        <f t="shared" si="27"/>
        <v>=</v>
      </c>
      <c r="G929">
        <f>IF(F929="","",DSUM('1.1_Instalaciones fijas'!$E$14:$R$36,"e1",$F$841:$F929)+DSUM('1.1_Instalaciones fijas'!$E$43:$L$58,"e1",$F$841:$F929)-SUM(G$842:G928))</f>
        <v>0</v>
      </c>
      <c r="H929">
        <f>IF(F929="","",DSUM('1.1_Instalaciones fijas'!$E$14:$R$36,"e2",$F$841:$F929)+DSUM('1.1_Instalaciones fijas'!$E$43:$L$58,"e2",$F$841:$F929)-SUM(H$842:H928))</f>
        <v>0</v>
      </c>
      <c r="I929">
        <f>IF(F929="","",DSUM('1.1_Instalaciones fijas'!$E$14:$R$36,"e3",$F$841:$F929)+DSUM('1.1_Instalaciones fijas'!$E$43:$L$58,"e3",$F$841:$F929)-SUM(I$842:I928))</f>
        <v>0</v>
      </c>
      <c r="J929">
        <f>IF(F929="","",DSUM('1.1_Instalaciones fijas'!$E$14:$R$36,"emissions",$F$841:$F929)+DSUM('1.1_Instalaciones fijas'!$E$43:$L$58,"emissions",$F$841:$F929)-SUM(J$842:J928))</f>
        <v>0</v>
      </c>
      <c r="K929">
        <f>IF(F929="","",DSUM('1.2_Vehículos y maquinaria'!$E$22:$S$44,"e1",$F$841:$F929)+DSUM('1.2_Vehículos y maquinaria'!$E$50:$S$70,"emissions",$F$841:$F929)-SUM(K$842:K928))</f>
        <v>0</v>
      </c>
      <c r="L929">
        <f>IF(F929="","",DSUM('1.2_Vehículos y maquinaria'!$E$22:$S$44,"e2",$F$841:$F929)-SUM(L$842:L928))</f>
        <v>0</v>
      </c>
      <c r="M929">
        <f>IF(F929="","",DSUM('1.2_Vehículos y maquinaria'!$E$22:$S$44,"e3",$F$841:$F929)-SUM(M$842:M928))</f>
        <v>0</v>
      </c>
      <c r="N929">
        <f>IF(F929="","",DSUM('1.2_Vehículos y maquinaria'!$E$22:$S$44,"emissions",$F$841:$F929)+DSUM('1.2_Vehículos y maquinaria'!$E$50:$S$70,"emissions",$F$841:$F929)-SUM(N$842:N928))</f>
        <v>0</v>
      </c>
      <c r="O929">
        <f>IF(F929="","",DSUM('1.2_Vehículos y maquinaria'!$E$82:$S$92,"e1",$F$841:$F929)-SUM(O$842:O928))</f>
        <v>0</v>
      </c>
      <c r="P929">
        <f>IF(F929="","",DSUM('1.2_Vehículos y maquinaria'!$E$82:$S$92,"e2",$F$841:$F929)-SUM(P$842:P928))</f>
        <v>0</v>
      </c>
      <c r="Q929">
        <f>IF(F929="","",DSUM('1.2_Vehículos y maquinaria'!$E$82:$S$92,"e3",$F$841:$F929)-SUM(Q$842:Q928))</f>
        <v>0</v>
      </c>
      <c r="R929">
        <f>IF(F929="","",DSUM('1.2_Vehículos y maquinaria'!$E$82:$S$92,"emissions",$F$841:$F929)-SUM(R$842:R928))</f>
        <v>0</v>
      </c>
      <c r="S929">
        <f>IF(F929="","",DSUM('1.2_Vehículos y maquinaria'!$E$99:$S$109,"e1",$F$841:$F929)-SUM(S$842:S928))</f>
        <v>0</v>
      </c>
      <c r="T929">
        <f>IF(F929="","",DSUM('1.2_Vehículos y maquinaria'!$E$99:$S$109,"e2",$F$841:$F929)-SUM(T$842:T928))</f>
        <v>0</v>
      </c>
      <c r="U929">
        <f>IF(F929="","",DSUM('1.2_Vehículos y maquinaria'!$E$99:$S$109,"e3",$F$841:$F929)-SUM(U$842:U928))</f>
        <v>0</v>
      </c>
      <c r="V929">
        <f>IF(F929="","",DSUM('1.2_Vehículos y maquinaria'!$E$99:$S$109,"emissions",$F$841:$F929)-SUM(V$842:V928))</f>
        <v>0</v>
      </c>
      <c r="W929">
        <f>IF(F929="","",DSUM('1.3_Emisiones de proceso'!$E$17:$M$32,"e1",$F$841:$F929)-SUM(W$842:W928))</f>
        <v>0</v>
      </c>
      <c r="X929">
        <f>IF(F929="","",DSUM('1.3_Emisiones de proceso'!$E$17:$M$32,"e2",$F$841:$F929)-SUM(X$842:X928))</f>
        <v>0</v>
      </c>
      <c r="Y929">
        <f>IF(F929="","",DSUM('1.3_Emisiones de proceso'!$E$17:$M$32,"e3",$F$841:$F929)-SUM(Y$842:Y928))</f>
        <v>0</v>
      </c>
      <c r="Z929">
        <f>IF(F929="","",DSUM('1.3_Emisiones de proceso'!$E$17:$M$32,"emissions",$F$841:$F929)-SUM(Z$842:Z928))</f>
        <v>0</v>
      </c>
      <c r="AA929">
        <f>IF(F929="","",DSUM('1.3_Emisiones de proceso'!$E$39:$M$54,"e1",$F$841:$F929)-SUM(AA$842:AA928))</f>
        <v>0</v>
      </c>
      <c r="AB929">
        <f>IF(F929="","",DSUM('1.3_Emisiones de proceso'!$E$39:$M$54,"e2",$F$841:$F929)-SUM(AB$842:AB928))</f>
        <v>0</v>
      </c>
      <c r="AC929">
        <f>IF(F929="","",DSUM('1.3_Emisiones de proceso'!$E$39:$M$54,"e3",$F$841:$F929)-SUM(AC$842:AC928))</f>
        <v>0</v>
      </c>
      <c r="AD929">
        <f>IF(F929="","",DSUM('1.3_Emisiones de proceso'!$E$39:$M$54,"emissions",$F$841:$F929)-SUM(AD$842:AD928))</f>
        <v>0</v>
      </c>
    </row>
    <row r="930" spans="2:30" x14ac:dyDescent="0.25">
      <c r="B930">
        <v>89</v>
      </c>
      <c r="C930" t="str">
        <f>IF('0.1_Datos generales organiz.'!E132="","",'0.1_Datos generales organiz.'!E132)</f>
        <v/>
      </c>
      <c r="D930" t="str">
        <f>IF(C930="","",IF('0.1_Datos generales organiz.'!G132="no","",Dades!C930))</f>
        <v/>
      </c>
      <c r="E930" t="str">
        <f>IFERROR(INDEX($D$842:$D$1091,MATCH(0,INDEX(COUNTIF($E$841:E929,$D$842:$D$1091),),)),"")</f>
        <v/>
      </c>
      <c r="F930" t="str">
        <f t="shared" si="27"/>
        <v>=</v>
      </c>
      <c r="G930">
        <f>IF(F930="","",DSUM('1.1_Instalaciones fijas'!$E$14:$R$36,"e1",$F$841:$F930)+DSUM('1.1_Instalaciones fijas'!$E$43:$L$58,"e1",$F$841:$F930)-SUM(G$842:G929))</f>
        <v>0</v>
      </c>
      <c r="H930">
        <f>IF(F930="","",DSUM('1.1_Instalaciones fijas'!$E$14:$R$36,"e2",$F$841:$F930)+DSUM('1.1_Instalaciones fijas'!$E$43:$L$58,"e2",$F$841:$F930)-SUM(H$842:H929))</f>
        <v>0</v>
      </c>
      <c r="I930">
        <f>IF(F930="","",DSUM('1.1_Instalaciones fijas'!$E$14:$R$36,"e3",$F$841:$F930)+DSUM('1.1_Instalaciones fijas'!$E$43:$L$58,"e3",$F$841:$F930)-SUM(I$842:I929))</f>
        <v>0</v>
      </c>
      <c r="J930">
        <f>IF(F930="","",DSUM('1.1_Instalaciones fijas'!$E$14:$R$36,"emissions",$F$841:$F930)+DSUM('1.1_Instalaciones fijas'!$E$43:$L$58,"emissions",$F$841:$F930)-SUM(J$842:J929))</f>
        <v>0</v>
      </c>
      <c r="K930">
        <f>IF(F930="","",DSUM('1.2_Vehículos y maquinaria'!$E$22:$S$44,"e1",$F$841:$F930)+DSUM('1.2_Vehículos y maquinaria'!$E$50:$S$70,"emissions",$F$841:$F930)-SUM(K$842:K929))</f>
        <v>0</v>
      </c>
      <c r="L930">
        <f>IF(F930="","",DSUM('1.2_Vehículos y maquinaria'!$E$22:$S$44,"e2",$F$841:$F930)-SUM(L$842:L929))</f>
        <v>0</v>
      </c>
      <c r="M930">
        <f>IF(F930="","",DSUM('1.2_Vehículos y maquinaria'!$E$22:$S$44,"e3",$F$841:$F930)-SUM(M$842:M929))</f>
        <v>0</v>
      </c>
      <c r="N930">
        <f>IF(F930="","",DSUM('1.2_Vehículos y maquinaria'!$E$22:$S$44,"emissions",$F$841:$F930)+DSUM('1.2_Vehículos y maquinaria'!$E$50:$S$70,"emissions",$F$841:$F930)-SUM(N$842:N929))</f>
        <v>0</v>
      </c>
      <c r="O930">
        <f>IF(F930="","",DSUM('1.2_Vehículos y maquinaria'!$E$82:$S$92,"e1",$F$841:$F930)-SUM(O$842:O929))</f>
        <v>0</v>
      </c>
      <c r="P930">
        <f>IF(F930="","",DSUM('1.2_Vehículos y maquinaria'!$E$82:$S$92,"e2",$F$841:$F930)-SUM(P$842:P929))</f>
        <v>0</v>
      </c>
      <c r="Q930">
        <f>IF(F930="","",DSUM('1.2_Vehículos y maquinaria'!$E$82:$S$92,"e3",$F$841:$F930)-SUM(Q$842:Q929))</f>
        <v>0</v>
      </c>
      <c r="R930">
        <f>IF(F930="","",DSUM('1.2_Vehículos y maquinaria'!$E$82:$S$92,"emissions",$F$841:$F930)-SUM(R$842:R929))</f>
        <v>0</v>
      </c>
      <c r="S930">
        <f>IF(F930="","",DSUM('1.2_Vehículos y maquinaria'!$E$99:$S$109,"e1",$F$841:$F930)-SUM(S$842:S929))</f>
        <v>0</v>
      </c>
      <c r="T930">
        <f>IF(F930="","",DSUM('1.2_Vehículos y maquinaria'!$E$99:$S$109,"e2",$F$841:$F930)-SUM(T$842:T929))</f>
        <v>0</v>
      </c>
      <c r="U930">
        <f>IF(F930="","",DSUM('1.2_Vehículos y maquinaria'!$E$99:$S$109,"e3",$F$841:$F930)-SUM(U$842:U929))</f>
        <v>0</v>
      </c>
      <c r="V930">
        <f>IF(F930="","",DSUM('1.2_Vehículos y maquinaria'!$E$99:$S$109,"emissions",$F$841:$F930)-SUM(V$842:V929))</f>
        <v>0</v>
      </c>
      <c r="W930">
        <f>IF(F930="","",DSUM('1.3_Emisiones de proceso'!$E$17:$M$32,"e1",$F$841:$F930)-SUM(W$842:W929))</f>
        <v>0</v>
      </c>
      <c r="X930">
        <f>IF(F930="","",DSUM('1.3_Emisiones de proceso'!$E$17:$M$32,"e2",$F$841:$F930)-SUM(X$842:X929))</f>
        <v>0</v>
      </c>
      <c r="Y930">
        <f>IF(F930="","",DSUM('1.3_Emisiones de proceso'!$E$17:$M$32,"e3",$F$841:$F930)-SUM(Y$842:Y929))</f>
        <v>0</v>
      </c>
      <c r="Z930">
        <f>IF(F930="","",DSUM('1.3_Emisiones de proceso'!$E$17:$M$32,"emissions",$F$841:$F930)-SUM(Z$842:Z929))</f>
        <v>0</v>
      </c>
      <c r="AA930">
        <f>IF(F930="","",DSUM('1.3_Emisiones de proceso'!$E$39:$M$54,"e1",$F$841:$F930)-SUM(AA$842:AA929))</f>
        <v>0</v>
      </c>
      <c r="AB930">
        <f>IF(F930="","",DSUM('1.3_Emisiones de proceso'!$E$39:$M$54,"e2",$F$841:$F930)-SUM(AB$842:AB929))</f>
        <v>0</v>
      </c>
      <c r="AC930">
        <f>IF(F930="","",DSUM('1.3_Emisiones de proceso'!$E$39:$M$54,"e3",$F$841:$F930)-SUM(AC$842:AC929))</f>
        <v>0</v>
      </c>
      <c r="AD930">
        <f>IF(F930="","",DSUM('1.3_Emisiones de proceso'!$E$39:$M$54,"emissions",$F$841:$F930)-SUM(AD$842:AD929))</f>
        <v>0</v>
      </c>
    </row>
    <row r="931" spans="2:30" x14ac:dyDescent="0.25">
      <c r="B931">
        <v>90</v>
      </c>
      <c r="C931" t="str">
        <f>IF('0.1_Datos generales organiz.'!E133="","",'0.1_Datos generales organiz.'!E133)</f>
        <v/>
      </c>
      <c r="D931" t="str">
        <f>IF(C931="","",IF('0.1_Datos generales organiz.'!G133="no","",Dades!C931))</f>
        <v/>
      </c>
      <c r="E931" t="str">
        <f>IFERROR(INDEX($D$842:$D$1091,MATCH(0,INDEX(COUNTIF($E$841:E930,$D$842:$D$1091),),)),"")</f>
        <v/>
      </c>
      <c r="F931" t="str">
        <f t="shared" si="27"/>
        <v>=</v>
      </c>
      <c r="G931">
        <f>IF(F931="","",DSUM('1.1_Instalaciones fijas'!$E$14:$R$36,"e1",$F$841:$F931)+DSUM('1.1_Instalaciones fijas'!$E$43:$L$58,"e1",$F$841:$F931)-SUM(G$842:G930))</f>
        <v>0</v>
      </c>
      <c r="H931">
        <f>IF(F931="","",DSUM('1.1_Instalaciones fijas'!$E$14:$R$36,"e2",$F$841:$F931)+DSUM('1.1_Instalaciones fijas'!$E$43:$L$58,"e2",$F$841:$F931)-SUM(H$842:H930))</f>
        <v>0</v>
      </c>
      <c r="I931">
        <f>IF(F931="","",DSUM('1.1_Instalaciones fijas'!$E$14:$R$36,"e3",$F$841:$F931)+DSUM('1.1_Instalaciones fijas'!$E$43:$L$58,"e3",$F$841:$F931)-SUM(I$842:I930))</f>
        <v>0</v>
      </c>
      <c r="J931">
        <f>IF(F931="","",DSUM('1.1_Instalaciones fijas'!$E$14:$R$36,"emissions",$F$841:$F931)+DSUM('1.1_Instalaciones fijas'!$E$43:$L$58,"emissions",$F$841:$F931)-SUM(J$842:J930))</f>
        <v>0</v>
      </c>
      <c r="K931">
        <f>IF(F931="","",DSUM('1.2_Vehículos y maquinaria'!$E$22:$S$44,"e1",$F$841:$F931)+DSUM('1.2_Vehículos y maquinaria'!$E$50:$S$70,"emissions",$F$841:$F931)-SUM(K$842:K930))</f>
        <v>0</v>
      </c>
      <c r="L931">
        <f>IF(F931="","",DSUM('1.2_Vehículos y maquinaria'!$E$22:$S$44,"e2",$F$841:$F931)-SUM(L$842:L930))</f>
        <v>0</v>
      </c>
      <c r="M931">
        <f>IF(F931="","",DSUM('1.2_Vehículos y maquinaria'!$E$22:$S$44,"e3",$F$841:$F931)-SUM(M$842:M930))</f>
        <v>0</v>
      </c>
      <c r="N931">
        <f>IF(F931="","",DSUM('1.2_Vehículos y maquinaria'!$E$22:$S$44,"emissions",$F$841:$F931)+DSUM('1.2_Vehículos y maquinaria'!$E$50:$S$70,"emissions",$F$841:$F931)-SUM(N$842:N930))</f>
        <v>0</v>
      </c>
      <c r="O931">
        <f>IF(F931="","",DSUM('1.2_Vehículos y maquinaria'!$E$82:$S$92,"e1",$F$841:$F931)-SUM(O$842:O930))</f>
        <v>0</v>
      </c>
      <c r="P931">
        <f>IF(F931="","",DSUM('1.2_Vehículos y maquinaria'!$E$82:$S$92,"e2",$F$841:$F931)-SUM(P$842:P930))</f>
        <v>0</v>
      </c>
      <c r="Q931">
        <f>IF(F931="","",DSUM('1.2_Vehículos y maquinaria'!$E$82:$S$92,"e3",$F$841:$F931)-SUM(Q$842:Q930))</f>
        <v>0</v>
      </c>
      <c r="R931">
        <f>IF(F931="","",DSUM('1.2_Vehículos y maquinaria'!$E$82:$S$92,"emissions",$F$841:$F931)-SUM(R$842:R930))</f>
        <v>0</v>
      </c>
      <c r="S931">
        <f>IF(F931="","",DSUM('1.2_Vehículos y maquinaria'!$E$99:$S$109,"e1",$F$841:$F931)-SUM(S$842:S930))</f>
        <v>0</v>
      </c>
      <c r="T931">
        <f>IF(F931="","",DSUM('1.2_Vehículos y maquinaria'!$E$99:$S$109,"e2",$F$841:$F931)-SUM(T$842:T930))</f>
        <v>0</v>
      </c>
      <c r="U931">
        <f>IF(F931="","",DSUM('1.2_Vehículos y maquinaria'!$E$99:$S$109,"e3",$F$841:$F931)-SUM(U$842:U930))</f>
        <v>0</v>
      </c>
      <c r="V931">
        <f>IF(F931="","",DSUM('1.2_Vehículos y maquinaria'!$E$99:$S$109,"emissions",$F$841:$F931)-SUM(V$842:V930))</f>
        <v>0</v>
      </c>
      <c r="W931">
        <f>IF(F931="","",DSUM('1.3_Emisiones de proceso'!$E$17:$M$32,"e1",$F$841:$F931)-SUM(W$842:W930))</f>
        <v>0</v>
      </c>
      <c r="X931">
        <f>IF(F931="","",DSUM('1.3_Emisiones de proceso'!$E$17:$M$32,"e2",$F$841:$F931)-SUM(X$842:X930))</f>
        <v>0</v>
      </c>
      <c r="Y931">
        <f>IF(F931="","",DSUM('1.3_Emisiones de proceso'!$E$17:$M$32,"e3",$F$841:$F931)-SUM(Y$842:Y930))</f>
        <v>0</v>
      </c>
      <c r="Z931">
        <f>IF(F931="","",DSUM('1.3_Emisiones de proceso'!$E$17:$M$32,"emissions",$F$841:$F931)-SUM(Z$842:Z930))</f>
        <v>0</v>
      </c>
      <c r="AA931">
        <f>IF(F931="","",DSUM('1.3_Emisiones de proceso'!$E$39:$M$54,"e1",$F$841:$F931)-SUM(AA$842:AA930))</f>
        <v>0</v>
      </c>
      <c r="AB931">
        <f>IF(F931="","",DSUM('1.3_Emisiones de proceso'!$E$39:$M$54,"e2",$F$841:$F931)-SUM(AB$842:AB930))</f>
        <v>0</v>
      </c>
      <c r="AC931">
        <f>IF(F931="","",DSUM('1.3_Emisiones de proceso'!$E$39:$M$54,"e3",$F$841:$F931)-SUM(AC$842:AC930))</f>
        <v>0</v>
      </c>
      <c r="AD931">
        <f>IF(F931="","",DSUM('1.3_Emisiones de proceso'!$E$39:$M$54,"emissions",$F$841:$F931)-SUM(AD$842:AD930))</f>
        <v>0</v>
      </c>
    </row>
    <row r="932" spans="2:30" x14ac:dyDescent="0.25">
      <c r="B932">
        <v>91</v>
      </c>
      <c r="C932" t="str">
        <f>IF('0.1_Datos generales organiz.'!E134="","",'0.1_Datos generales organiz.'!E134)</f>
        <v/>
      </c>
      <c r="D932" t="str">
        <f>IF(C932="","",IF('0.1_Datos generales organiz.'!G134="no","",Dades!C932))</f>
        <v/>
      </c>
      <c r="E932" t="str">
        <f>IFERROR(INDEX($D$842:$D$1091,MATCH(0,INDEX(COUNTIF($E$841:E931,$D$842:$D$1091),),)),"")</f>
        <v/>
      </c>
      <c r="F932" t="str">
        <f t="shared" si="27"/>
        <v>=</v>
      </c>
      <c r="G932">
        <f>IF(F932="","",DSUM('1.1_Instalaciones fijas'!$E$14:$R$36,"e1",$F$841:$F932)+DSUM('1.1_Instalaciones fijas'!$E$43:$L$58,"e1",$F$841:$F932)-SUM(G$842:G931))</f>
        <v>0</v>
      </c>
      <c r="H932">
        <f>IF(F932="","",DSUM('1.1_Instalaciones fijas'!$E$14:$R$36,"e2",$F$841:$F932)+DSUM('1.1_Instalaciones fijas'!$E$43:$L$58,"e2",$F$841:$F932)-SUM(H$842:H931))</f>
        <v>0</v>
      </c>
      <c r="I932">
        <f>IF(F932="","",DSUM('1.1_Instalaciones fijas'!$E$14:$R$36,"e3",$F$841:$F932)+DSUM('1.1_Instalaciones fijas'!$E$43:$L$58,"e3",$F$841:$F932)-SUM(I$842:I931))</f>
        <v>0</v>
      </c>
      <c r="J932">
        <f>IF(F932="","",DSUM('1.1_Instalaciones fijas'!$E$14:$R$36,"emissions",$F$841:$F932)+DSUM('1.1_Instalaciones fijas'!$E$43:$L$58,"emissions",$F$841:$F932)-SUM(J$842:J931))</f>
        <v>0</v>
      </c>
      <c r="K932">
        <f>IF(F932="","",DSUM('1.2_Vehículos y maquinaria'!$E$22:$S$44,"e1",$F$841:$F932)+DSUM('1.2_Vehículos y maquinaria'!$E$50:$S$70,"emissions",$F$841:$F932)-SUM(K$842:K931))</f>
        <v>0</v>
      </c>
      <c r="L932">
        <f>IF(F932="","",DSUM('1.2_Vehículos y maquinaria'!$E$22:$S$44,"e2",$F$841:$F932)-SUM(L$842:L931))</f>
        <v>0</v>
      </c>
      <c r="M932">
        <f>IF(F932="","",DSUM('1.2_Vehículos y maquinaria'!$E$22:$S$44,"e3",$F$841:$F932)-SUM(M$842:M931))</f>
        <v>0</v>
      </c>
      <c r="N932">
        <f>IF(F932="","",DSUM('1.2_Vehículos y maquinaria'!$E$22:$S$44,"emissions",$F$841:$F932)+DSUM('1.2_Vehículos y maquinaria'!$E$50:$S$70,"emissions",$F$841:$F932)-SUM(N$842:N931))</f>
        <v>0</v>
      </c>
      <c r="O932">
        <f>IF(F932="","",DSUM('1.2_Vehículos y maquinaria'!$E$82:$S$92,"e1",$F$841:$F932)-SUM(O$842:O931))</f>
        <v>0</v>
      </c>
      <c r="P932">
        <f>IF(F932="","",DSUM('1.2_Vehículos y maquinaria'!$E$82:$S$92,"e2",$F$841:$F932)-SUM(P$842:P931))</f>
        <v>0</v>
      </c>
      <c r="Q932">
        <f>IF(F932="","",DSUM('1.2_Vehículos y maquinaria'!$E$82:$S$92,"e3",$F$841:$F932)-SUM(Q$842:Q931))</f>
        <v>0</v>
      </c>
      <c r="R932">
        <f>IF(F932="","",DSUM('1.2_Vehículos y maquinaria'!$E$82:$S$92,"emissions",$F$841:$F932)-SUM(R$842:R931))</f>
        <v>0</v>
      </c>
      <c r="S932">
        <f>IF(F932="","",DSUM('1.2_Vehículos y maquinaria'!$E$99:$S$109,"e1",$F$841:$F932)-SUM(S$842:S931))</f>
        <v>0</v>
      </c>
      <c r="T932">
        <f>IF(F932="","",DSUM('1.2_Vehículos y maquinaria'!$E$99:$S$109,"e2",$F$841:$F932)-SUM(T$842:T931))</f>
        <v>0</v>
      </c>
      <c r="U932">
        <f>IF(F932="","",DSUM('1.2_Vehículos y maquinaria'!$E$99:$S$109,"e3",$F$841:$F932)-SUM(U$842:U931))</f>
        <v>0</v>
      </c>
      <c r="V932">
        <f>IF(F932="","",DSUM('1.2_Vehículos y maquinaria'!$E$99:$S$109,"emissions",$F$841:$F932)-SUM(V$842:V931))</f>
        <v>0</v>
      </c>
      <c r="W932">
        <f>IF(F932="","",DSUM('1.3_Emisiones de proceso'!$E$17:$M$32,"e1",$F$841:$F932)-SUM(W$842:W931))</f>
        <v>0</v>
      </c>
      <c r="X932">
        <f>IF(F932="","",DSUM('1.3_Emisiones de proceso'!$E$17:$M$32,"e2",$F$841:$F932)-SUM(X$842:X931))</f>
        <v>0</v>
      </c>
      <c r="Y932">
        <f>IF(F932="","",DSUM('1.3_Emisiones de proceso'!$E$17:$M$32,"e3",$F$841:$F932)-SUM(Y$842:Y931))</f>
        <v>0</v>
      </c>
      <c r="Z932">
        <f>IF(F932="","",DSUM('1.3_Emisiones de proceso'!$E$17:$M$32,"emissions",$F$841:$F932)-SUM(Z$842:Z931))</f>
        <v>0</v>
      </c>
      <c r="AA932">
        <f>IF(F932="","",DSUM('1.3_Emisiones de proceso'!$E$39:$M$54,"e1",$F$841:$F932)-SUM(AA$842:AA931))</f>
        <v>0</v>
      </c>
      <c r="AB932">
        <f>IF(F932="","",DSUM('1.3_Emisiones de proceso'!$E$39:$M$54,"e2",$F$841:$F932)-SUM(AB$842:AB931))</f>
        <v>0</v>
      </c>
      <c r="AC932">
        <f>IF(F932="","",DSUM('1.3_Emisiones de proceso'!$E$39:$M$54,"e3",$F$841:$F932)-SUM(AC$842:AC931))</f>
        <v>0</v>
      </c>
      <c r="AD932">
        <f>IF(F932="","",DSUM('1.3_Emisiones de proceso'!$E$39:$M$54,"emissions",$F$841:$F932)-SUM(AD$842:AD931))</f>
        <v>0</v>
      </c>
    </row>
    <row r="933" spans="2:30" x14ac:dyDescent="0.25">
      <c r="B933">
        <v>92</v>
      </c>
      <c r="C933" t="str">
        <f>IF('0.1_Datos generales organiz.'!E135="","",'0.1_Datos generales organiz.'!E135)</f>
        <v/>
      </c>
      <c r="D933" t="str">
        <f>IF(C933="","",IF('0.1_Datos generales organiz.'!G135="no","",Dades!C933))</f>
        <v/>
      </c>
      <c r="E933" t="str">
        <f>IFERROR(INDEX($D$842:$D$1091,MATCH(0,INDEX(COUNTIF($E$841:E932,$D$842:$D$1091),),)),"")</f>
        <v/>
      </c>
      <c r="F933" t="str">
        <f t="shared" si="27"/>
        <v>=</v>
      </c>
      <c r="G933">
        <f>IF(F933="","",DSUM('1.1_Instalaciones fijas'!$E$14:$R$36,"e1",$F$841:$F933)+DSUM('1.1_Instalaciones fijas'!$E$43:$L$58,"e1",$F$841:$F933)-SUM(G$842:G932))</f>
        <v>0</v>
      </c>
      <c r="H933">
        <f>IF(F933="","",DSUM('1.1_Instalaciones fijas'!$E$14:$R$36,"e2",$F$841:$F933)+DSUM('1.1_Instalaciones fijas'!$E$43:$L$58,"e2",$F$841:$F933)-SUM(H$842:H932))</f>
        <v>0</v>
      </c>
      <c r="I933">
        <f>IF(F933="","",DSUM('1.1_Instalaciones fijas'!$E$14:$R$36,"e3",$F$841:$F933)+DSUM('1.1_Instalaciones fijas'!$E$43:$L$58,"e3",$F$841:$F933)-SUM(I$842:I932))</f>
        <v>0</v>
      </c>
      <c r="J933">
        <f>IF(F933="","",DSUM('1.1_Instalaciones fijas'!$E$14:$R$36,"emissions",$F$841:$F933)+DSUM('1.1_Instalaciones fijas'!$E$43:$L$58,"emissions",$F$841:$F933)-SUM(J$842:J932))</f>
        <v>0</v>
      </c>
      <c r="K933">
        <f>IF(F933="","",DSUM('1.2_Vehículos y maquinaria'!$E$22:$S$44,"e1",$F$841:$F933)+DSUM('1.2_Vehículos y maquinaria'!$E$50:$S$70,"emissions",$F$841:$F933)-SUM(K$842:K932))</f>
        <v>0</v>
      </c>
      <c r="L933">
        <f>IF(F933="","",DSUM('1.2_Vehículos y maquinaria'!$E$22:$S$44,"e2",$F$841:$F933)-SUM(L$842:L932))</f>
        <v>0</v>
      </c>
      <c r="M933">
        <f>IF(F933="","",DSUM('1.2_Vehículos y maquinaria'!$E$22:$S$44,"e3",$F$841:$F933)-SUM(M$842:M932))</f>
        <v>0</v>
      </c>
      <c r="N933">
        <f>IF(F933="","",DSUM('1.2_Vehículos y maquinaria'!$E$22:$S$44,"emissions",$F$841:$F933)+DSUM('1.2_Vehículos y maquinaria'!$E$50:$S$70,"emissions",$F$841:$F933)-SUM(N$842:N932))</f>
        <v>0</v>
      </c>
      <c r="O933">
        <f>IF(F933="","",DSUM('1.2_Vehículos y maquinaria'!$E$82:$S$92,"e1",$F$841:$F933)-SUM(O$842:O932))</f>
        <v>0</v>
      </c>
      <c r="P933">
        <f>IF(F933="","",DSUM('1.2_Vehículos y maquinaria'!$E$82:$S$92,"e2",$F$841:$F933)-SUM(P$842:P932))</f>
        <v>0</v>
      </c>
      <c r="Q933">
        <f>IF(F933="","",DSUM('1.2_Vehículos y maquinaria'!$E$82:$S$92,"e3",$F$841:$F933)-SUM(Q$842:Q932))</f>
        <v>0</v>
      </c>
      <c r="R933">
        <f>IF(F933="","",DSUM('1.2_Vehículos y maquinaria'!$E$82:$S$92,"emissions",$F$841:$F933)-SUM(R$842:R932))</f>
        <v>0</v>
      </c>
      <c r="S933">
        <f>IF(F933="","",DSUM('1.2_Vehículos y maquinaria'!$E$99:$S$109,"e1",$F$841:$F933)-SUM(S$842:S932))</f>
        <v>0</v>
      </c>
      <c r="T933">
        <f>IF(F933="","",DSUM('1.2_Vehículos y maquinaria'!$E$99:$S$109,"e2",$F$841:$F933)-SUM(T$842:T932))</f>
        <v>0</v>
      </c>
      <c r="U933">
        <f>IF(F933="","",DSUM('1.2_Vehículos y maquinaria'!$E$99:$S$109,"e3",$F$841:$F933)-SUM(U$842:U932))</f>
        <v>0</v>
      </c>
      <c r="V933">
        <f>IF(F933="","",DSUM('1.2_Vehículos y maquinaria'!$E$99:$S$109,"emissions",$F$841:$F933)-SUM(V$842:V932))</f>
        <v>0</v>
      </c>
      <c r="W933">
        <f>IF(F933="","",DSUM('1.3_Emisiones de proceso'!$E$17:$M$32,"e1",$F$841:$F933)-SUM(W$842:W932))</f>
        <v>0</v>
      </c>
      <c r="X933">
        <f>IF(F933="","",DSUM('1.3_Emisiones de proceso'!$E$17:$M$32,"e2",$F$841:$F933)-SUM(X$842:X932))</f>
        <v>0</v>
      </c>
      <c r="Y933">
        <f>IF(F933="","",DSUM('1.3_Emisiones de proceso'!$E$17:$M$32,"e3",$F$841:$F933)-SUM(Y$842:Y932))</f>
        <v>0</v>
      </c>
      <c r="Z933">
        <f>IF(F933="","",DSUM('1.3_Emisiones de proceso'!$E$17:$M$32,"emissions",$F$841:$F933)-SUM(Z$842:Z932))</f>
        <v>0</v>
      </c>
      <c r="AA933">
        <f>IF(F933="","",DSUM('1.3_Emisiones de proceso'!$E$39:$M$54,"e1",$F$841:$F933)-SUM(AA$842:AA932))</f>
        <v>0</v>
      </c>
      <c r="AB933">
        <f>IF(F933="","",DSUM('1.3_Emisiones de proceso'!$E$39:$M$54,"e2",$F$841:$F933)-SUM(AB$842:AB932))</f>
        <v>0</v>
      </c>
      <c r="AC933">
        <f>IF(F933="","",DSUM('1.3_Emisiones de proceso'!$E$39:$M$54,"e3",$F$841:$F933)-SUM(AC$842:AC932))</f>
        <v>0</v>
      </c>
      <c r="AD933">
        <f>IF(F933="","",DSUM('1.3_Emisiones de proceso'!$E$39:$M$54,"emissions",$F$841:$F933)-SUM(AD$842:AD932))</f>
        <v>0</v>
      </c>
    </row>
    <row r="934" spans="2:30" x14ac:dyDescent="0.25">
      <c r="B934">
        <v>93</v>
      </c>
      <c r="C934" t="str">
        <f>IF('0.1_Datos generales organiz.'!E136="","",'0.1_Datos generales organiz.'!E136)</f>
        <v/>
      </c>
      <c r="D934" t="str">
        <f>IF(C934="","",IF('0.1_Datos generales organiz.'!G136="no","",Dades!C934))</f>
        <v/>
      </c>
      <c r="E934" t="str">
        <f>IFERROR(INDEX($D$842:$D$1091,MATCH(0,INDEX(COUNTIF($E$841:E933,$D$842:$D$1091),),)),"")</f>
        <v/>
      </c>
      <c r="F934" t="str">
        <f t="shared" si="27"/>
        <v>=</v>
      </c>
      <c r="G934">
        <f>IF(F934="","",DSUM('1.1_Instalaciones fijas'!$E$14:$R$36,"e1",$F$841:$F934)+DSUM('1.1_Instalaciones fijas'!$E$43:$L$58,"e1",$F$841:$F934)-SUM(G$842:G933))</f>
        <v>0</v>
      </c>
      <c r="H934">
        <f>IF(F934="","",DSUM('1.1_Instalaciones fijas'!$E$14:$R$36,"e2",$F$841:$F934)+DSUM('1.1_Instalaciones fijas'!$E$43:$L$58,"e2",$F$841:$F934)-SUM(H$842:H933))</f>
        <v>0</v>
      </c>
      <c r="I934">
        <f>IF(F934="","",DSUM('1.1_Instalaciones fijas'!$E$14:$R$36,"e3",$F$841:$F934)+DSUM('1.1_Instalaciones fijas'!$E$43:$L$58,"e3",$F$841:$F934)-SUM(I$842:I933))</f>
        <v>0</v>
      </c>
      <c r="J934">
        <f>IF(F934="","",DSUM('1.1_Instalaciones fijas'!$E$14:$R$36,"emissions",$F$841:$F934)+DSUM('1.1_Instalaciones fijas'!$E$43:$L$58,"emissions",$F$841:$F934)-SUM(J$842:J933))</f>
        <v>0</v>
      </c>
      <c r="K934">
        <f>IF(F934="","",DSUM('1.2_Vehículos y maquinaria'!$E$22:$S$44,"e1",$F$841:$F934)+DSUM('1.2_Vehículos y maquinaria'!$E$50:$S$70,"emissions",$F$841:$F934)-SUM(K$842:K933))</f>
        <v>0</v>
      </c>
      <c r="L934">
        <f>IF(F934="","",DSUM('1.2_Vehículos y maquinaria'!$E$22:$S$44,"e2",$F$841:$F934)-SUM(L$842:L933))</f>
        <v>0</v>
      </c>
      <c r="M934">
        <f>IF(F934="","",DSUM('1.2_Vehículos y maquinaria'!$E$22:$S$44,"e3",$F$841:$F934)-SUM(M$842:M933))</f>
        <v>0</v>
      </c>
      <c r="N934">
        <f>IF(F934="","",DSUM('1.2_Vehículos y maquinaria'!$E$22:$S$44,"emissions",$F$841:$F934)+DSUM('1.2_Vehículos y maquinaria'!$E$50:$S$70,"emissions",$F$841:$F934)-SUM(N$842:N933))</f>
        <v>0</v>
      </c>
      <c r="O934">
        <f>IF(F934="","",DSUM('1.2_Vehículos y maquinaria'!$E$82:$S$92,"e1",$F$841:$F934)-SUM(O$842:O933))</f>
        <v>0</v>
      </c>
      <c r="P934">
        <f>IF(F934="","",DSUM('1.2_Vehículos y maquinaria'!$E$82:$S$92,"e2",$F$841:$F934)-SUM(P$842:P933))</f>
        <v>0</v>
      </c>
      <c r="Q934">
        <f>IF(F934="","",DSUM('1.2_Vehículos y maquinaria'!$E$82:$S$92,"e3",$F$841:$F934)-SUM(Q$842:Q933))</f>
        <v>0</v>
      </c>
      <c r="R934">
        <f>IF(F934="","",DSUM('1.2_Vehículos y maquinaria'!$E$82:$S$92,"emissions",$F$841:$F934)-SUM(R$842:R933))</f>
        <v>0</v>
      </c>
      <c r="S934">
        <f>IF(F934="","",DSUM('1.2_Vehículos y maquinaria'!$E$99:$S$109,"e1",$F$841:$F934)-SUM(S$842:S933))</f>
        <v>0</v>
      </c>
      <c r="T934">
        <f>IF(F934="","",DSUM('1.2_Vehículos y maquinaria'!$E$99:$S$109,"e2",$F$841:$F934)-SUM(T$842:T933))</f>
        <v>0</v>
      </c>
      <c r="U934">
        <f>IF(F934="","",DSUM('1.2_Vehículos y maquinaria'!$E$99:$S$109,"e3",$F$841:$F934)-SUM(U$842:U933))</f>
        <v>0</v>
      </c>
      <c r="V934">
        <f>IF(F934="","",DSUM('1.2_Vehículos y maquinaria'!$E$99:$S$109,"emissions",$F$841:$F934)-SUM(V$842:V933))</f>
        <v>0</v>
      </c>
      <c r="W934">
        <f>IF(F934="","",DSUM('1.3_Emisiones de proceso'!$E$17:$M$32,"e1",$F$841:$F934)-SUM(W$842:W933))</f>
        <v>0</v>
      </c>
      <c r="X934">
        <f>IF(F934="","",DSUM('1.3_Emisiones de proceso'!$E$17:$M$32,"e2",$F$841:$F934)-SUM(X$842:X933))</f>
        <v>0</v>
      </c>
      <c r="Y934">
        <f>IF(F934="","",DSUM('1.3_Emisiones de proceso'!$E$17:$M$32,"e3",$F$841:$F934)-SUM(Y$842:Y933))</f>
        <v>0</v>
      </c>
      <c r="Z934">
        <f>IF(F934="","",DSUM('1.3_Emisiones de proceso'!$E$17:$M$32,"emissions",$F$841:$F934)-SUM(Z$842:Z933))</f>
        <v>0</v>
      </c>
      <c r="AA934">
        <f>IF(F934="","",DSUM('1.3_Emisiones de proceso'!$E$39:$M$54,"e1",$F$841:$F934)-SUM(AA$842:AA933))</f>
        <v>0</v>
      </c>
      <c r="AB934">
        <f>IF(F934="","",DSUM('1.3_Emisiones de proceso'!$E$39:$M$54,"e2",$F$841:$F934)-SUM(AB$842:AB933))</f>
        <v>0</v>
      </c>
      <c r="AC934">
        <f>IF(F934="","",DSUM('1.3_Emisiones de proceso'!$E$39:$M$54,"e3",$F$841:$F934)-SUM(AC$842:AC933))</f>
        <v>0</v>
      </c>
      <c r="AD934">
        <f>IF(F934="","",DSUM('1.3_Emisiones de proceso'!$E$39:$M$54,"emissions",$F$841:$F934)-SUM(AD$842:AD933))</f>
        <v>0</v>
      </c>
    </row>
    <row r="935" spans="2:30" x14ac:dyDescent="0.25">
      <c r="B935">
        <v>94</v>
      </c>
      <c r="C935" t="str">
        <f>IF('0.1_Datos generales organiz.'!E137="","",'0.1_Datos generales organiz.'!E137)</f>
        <v/>
      </c>
      <c r="D935" t="str">
        <f>IF(C935="","",IF('0.1_Datos generales organiz.'!G137="no","",Dades!C935))</f>
        <v/>
      </c>
      <c r="E935" t="str">
        <f>IFERROR(INDEX($D$842:$D$1091,MATCH(0,INDEX(COUNTIF($E$841:E934,$D$842:$D$1091),),)),"")</f>
        <v/>
      </c>
      <c r="F935" t="str">
        <f t="shared" si="27"/>
        <v>=</v>
      </c>
      <c r="G935">
        <f>IF(F935="","",DSUM('1.1_Instalaciones fijas'!$E$14:$R$36,"e1",$F$841:$F935)+DSUM('1.1_Instalaciones fijas'!$E$43:$L$58,"e1",$F$841:$F935)-SUM(G$842:G934))</f>
        <v>0</v>
      </c>
      <c r="H935">
        <f>IF(F935="","",DSUM('1.1_Instalaciones fijas'!$E$14:$R$36,"e2",$F$841:$F935)+DSUM('1.1_Instalaciones fijas'!$E$43:$L$58,"e2",$F$841:$F935)-SUM(H$842:H934))</f>
        <v>0</v>
      </c>
      <c r="I935">
        <f>IF(F935="","",DSUM('1.1_Instalaciones fijas'!$E$14:$R$36,"e3",$F$841:$F935)+DSUM('1.1_Instalaciones fijas'!$E$43:$L$58,"e3",$F$841:$F935)-SUM(I$842:I934))</f>
        <v>0</v>
      </c>
      <c r="J935">
        <f>IF(F935="","",DSUM('1.1_Instalaciones fijas'!$E$14:$R$36,"emissions",$F$841:$F935)+DSUM('1.1_Instalaciones fijas'!$E$43:$L$58,"emissions",$F$841:$F935)-SUM(J$842:J934))</f>
        <v>0</v>
      </c>
      <c r="K935">
        <f>IF(F935="","",DSUM('1.2_Vehículos y maquinaria'!$E$22:$S$44,"e1",$F$841:$F935)+DSUM('1.2_Vehículos y maquinaria'!$E$50:$S$70,"emissions",$F$841:$F935)-SUM(K$842:K934))</f>
        <v>0</v>
      </c>
      <c r="L935">
        <f>IF(F935="","",DSUM('1.2_Vehículos y maquinaria'!$E$22:$S$44,"e2",$F$841:$F935)-SUM(L$842:L934))</f>
        <v>0</v>
      </c>
      <c r="M935">
        <f>IF(F935="","",DSUM('1.2_Vehículos y maquinaria'!$E$22:$S$44,"e3",$F$841:$F935)-SUM(M$842:M934))</f>
        <v>0</v>
      </c>
      <c r="N935">
        <f>IF(F935="","",DSUM('1.2_Vehículos y maquinaria'!$E$22:$S$44,"emissions",$F$841:$F935)+DSUM('1.2_Vehículos y maquinaria'!$E$50:$S$70,"emissions",$F$841:$F935)-SUM(N$842:N934))</f>
        <v>0</v>
      </c>
      <c r="O935">
        <f>IF(F935="","",DSUM('1.2_Vehículos y maquinaria'!$E$82:$S$92,"e1",$F$841:$F935)-SUM(O$842:O934))</f>
        <v>0</v>
      </c>
      <c r="P935">
        <f>IF(F935="","",DSUM('1.2_Vehículos y maquinaria'!$E$82:$S$92,"e2",$F$841:$F935)-SUM(P$842:P934))</f>
        <v>0</v>
      </c>
      <c r="Q935">
        <f>IF(F935="","",DSUM('1.2_Vehículos y maquinaria'!$E$82:$S$92,"e3",$F$841:$F935)-SUM(Q$842:Q934))</f>
        <v>0</v>
      </c>
      <c r="R935">
        <f>IF(F935="","",DSUM('1.2_Vehículos y maquinaria'!$E$82:$S$92,"emissions",$F$841:$F935)-SUM(R$842:R934))</f>
        <v>0</v>
      </c>
      <c r="S935">
        <f>IF(F935="","",DSUM('1.2_Vehículos y maquinaria'!$E$99:$S$109,"e1",$F$841:$F935)-SUM(S$842:S934))</f>
        <v>0</v>
      </c>
      <c r="T935">
        <f>IF(F935="","",DSUM('1.2_Vehículos y maquinaria'!$E$99:$S$109,"e2",$F$841:$F935)-SUM(T$842:T934))</f>
        <v>0</v>
      </c>
      <c r="U935">
        <f>IF(F935="","",DSUM('1.2_Vehículos y maquinaria'!$E$99:$S$109,"e3",$F$841:$F935)-SUM(U$842:U934))</f>
        <v>0</v>
      </c>
      <c r="V935">
        <f>IF(F935="","",DSUM('1.2_Vehículos y maquinaria'!$E$99:$S$109,"emissions",$F$841:$F935)-SUM(V$842:V934))</f>
        <v>0</v>
      </c>
      <c r="W935">
        <f>IF(F935="","",DSUM('1.3_Emisiones de proceso'!$E$17:$M$32,"e1",$F$841:$F935)-SUM(W$842:W934))</f>
        <v>0</v>
      </c>
      <c r="X935">
        <f>IF(F935="","",DSUM('1.3_Emisiones de proceso'!$E$17:$M$32,"e2",$F$841:$F935)-SUM(X$842:X934))</f>
        <v>0</v>
      </c>
      <c r="Y935">
        <f>IF(F935="","",DSUM('1.3_Emisiones de proceso'!$E$17:$M$32,"e3",$F$841:$F935)-SUM(Y$842:Y934))</f>
        <v>0</v>
      </c>
      <c r="Z935">
        <f>IF(F935="","",DSUM('1.3_Emisiones de proceso'!$E$17:$M$32,"emissions",$F$841:$F935)-SUM(Z$842:Z934))</f>
        <v>0</v>
      </c>
      <c r="AA935">
        <f>IF(F935="","",DSUM('1.3_Emisiones de proceso'!$E$39:$M$54,"e1",$F$841:$F935)-SUM(AA$842:AA934))</f>
        <v>0</v>
      </c>
      <c r="AB935">
        <f>IF(F935="","",DSUM('1.3_Emisiones de proceso'!$E$39:$M$54,"e2",$F$841:$F935)-SUM(AB$842:AB934))</f>
        <v>0</v>
      </c>
      <c r="AC935">
        <f>IF(F935="","",DSUM('1.3_Emisiones de proceso'!$E$39:$M$54,"e3",$F$841:$F935)-SUM(AC$842:AC934))</f>
        <v>0</v>
      </c>
      <c r="AD935">
        <f>IF(F935="","",DSUM('1.3_Emisiones de proceso'!$E$39:$M$54,"emissions",$F$841:$F935)-SUM(AD$842:AD934))</f>
        <v>0</v>
      </c>
    </row>
    <row r="936" spans="2:30" x14ac:dyDescent="0.25">
      <c r="B936">
        <v>95</v>
      </c>
      <c r="C936" t="str">
        <f>IF('0.1_Datos generales organiz.'!E138="","",'0.1_Datos generales organiz.'!E138)</f>
        <v/>
      </c>
      <c r="D936" t="str">
        <f>IF(C936="","",IF('0.1_Datos generales organiz.'!G138="no","",Dades!C936))</f>
        <v/>
      </c>
      <c r="E936" t="str">
        <f>IFERROR(INDEX($D$842:$D$1091,MATCH(0,INDEX(COUNTIF($E$841:E935,$D$842:$D$1091),),)),"")</f>
        <v/>
      </c>
      <c r="F936" t="str">
        <f t="shared" si="27"/>
        <v>=</v>
      </c>
      <c r="G936">
        <f>IF(F936="","",DSUM('1.1_Instalaciones fijas'!$E$14:$R$36,"e1",$F$841:$F936)+DSUM('1.1_Instalaciones fijas'!$E$43:$L$58,"e1",$F$841:$F936)-SUM(G$842:G935))</f>
        <v>0</v>
      </c>
      <c r="H936">
        <f>IF(F936="","",DSUM('1.1_Instalaciones fijas'!$E$14:$R$36,"e2",$F$841:$F936)+DSUM('1.1_Instalaciones fijas'!$E$43:$L$58,"e2",$F$841:$F936)-SUM(H$842:H935))</f>
        <v>0</v>
      </c>
      <c r="I936">
        <f>IF(F936="","",DSUM('1.1_Instalaciones fijas'!$E$14:$R$36,"e3",$F$841:$F936)+DSUM('1.1_Instalaciones fijas'!$E$43:$L$58,"e3",$F$841:$F936)-SUM(I$842:I935))</f>
        <v>0</v>
      </c>
      <c r="J936">
        <f>IF(F936="","",DSUM('1.1_Instalaciones fijas'!$E$14:$R$36,"emissions",$F$841:$F936)+DSUM('1.1_Instalaciones fijas'!$E$43:$L$58,"emissions",$F$841:$F936)-SUM(J$842:J935))</f>
        <v>0</v>
      </c>
      <c r="K936">
        <f>IF(F936="","",DSUM('1.2_Vehículos y maquinaria'!$E$22:$S$44,"e1",$F$841:$F936)+DSUM('1.2_Vehículos y maquinaria'!$E$50:$S$70,"emissions",$F$841:$F936)-SUM(K$842:K935))</f>
        <v>0</v>
      </c>
      <c r="L936">
        <f>IF(F936="","",DSUM('1.2_Vehículos y maquinaria'!$E$22:$S$44,"e2",$F$841:$F936)-SUM(L$842:L935))</f>
        <v>0</v>
      </c>
      <c r="M936">
        <f>IF(F936="","",DSUM('1.2_Vehículos y maquinaria'!$E$22:$S$44,"e3",$F$841:$F936)-SUM(M$842:M935))</f>
        <v>0</v>
      </c>
      <c r="N936">
        <f>IF(F936="","",DSUM('1.2_Vehículos y maquinaria'!$E$22:$S$44,"emissions",$F$841:$F936)+DSUM('1.2_Vehículos y maquinaria'!$E$50:$S$70,"emissions",$F$841:$F936)-SUM(N$842:N935))</f>
        <v>0</v>
      </c>
      <c r="O936">
        <f>IF(F936="","",DSUM('1.2_Vehículos y maquinaria'!$E$82:$S$92,"e1",$F$841:$F936)-SUM(O$842:O935))</f>
        <v>0</v>
      </c>
      <c r="P936">
        <f>IF(F936="","",DSUM('1.2_Vehículos y maquinaria'!$E$82:$S$92,"e2",$F$841:$F936)-SUM(P$842:P935))</f>
        <v>0</v>
      </c>
      <c r="Q936">
        <f>IF(F936="","",DSUM('1.2_Vehículos y maquinaria'!$E$82:$S$92,"e3",$F$841:$F936)-SUM(Q$842:Q935))</f>
        <v>0</v>
      </c>
      <c r="R936">
        <f>IF(F936="","",DSUM('1.2_Vehículos y maquinaria'!$E$82:$S$92,"emissions",$F$841:$F936)-SUM(R$842:R935))</f>
        <v>0</v>
      </c>
      <c r="S936">
        <f>IF(F936="","",DSUM('1.2_Vehículos y maquinaria'!$E$99:$S$109,"e1",$F$841:$F936)-SUM(S$842:S935))</f>
        <v>0</v>
      </c>
      <c r="T936">
        <f>IF(F936="","",DSUM('1.2_Vehículos y maquinaria'!$E$99:$S$109,"e2",$F$841:$F936)-SUM(T$842:T935))</f>
        <v>0</v>
      </c>
      <c r="U936">
        <f>IF(F936="","",DSUM('1.2_Vehículos y maquinaria'!$E$99:$S$109,"e3",$F$841:$F936)-SUM(U$842:U935))</f>
        <v>0</v>
      </c>
      <c r="V936">
        <f>IF(F936="","",DSUM('1.2_Vehículos y maquinaria'!$E$99:$S$109,"emissions",$F$841:$F936)-SUM(V$842:V935))</f>
        <v>0</v>
      </c>
      <c r="W936">
        <f>IF(F936="","",DSUM('1.3_Emisiones de proceso'!$E$17:$M$32,"e1",$F$841:$F936)-SUM(W$842:W935))</f>
        <v>0</v>
      </c>
      <c r="X936">
        <f>IF(F936="","",DSUM('1.3_Emisiones de proceso'!$E$17:$M$32,"e2",$F$841:$F936)-SUM(X$842:X935))</f>
        <v>0</v>
      </c>
      <c r="Y936">
        <f>IF(F936="","",DSUM('1.3_Emisiones de proceso'!$E$17:$M$32,"e3",$F$841:$F936)-SUM(Y$842:Y935))</f>
        <v>0</v>
      </c>
      <c r="Z936">
        <f>IF(F936="","",DSUM('1.3_Emisiones de proceso'!$E$17:$M$32,"emissions",$F$841:$F936)-SUM(Z$842:Z935))</f>
        <v>0</v>
      </c>
      <c r="AA936">
        <f>IF(F936="","",DSUM('1.3_Emisiones de proceso'!$E$39:$M$54,"e1",$F$841:$F936)-SUM(AA$842:AA935))</f>
        <v>0</v>
      </c>
      <c r="AB936">
        <f>IF(F936="","",DSUM('1.3_Emisiones de proceso'!$E$39:$M$54,"e2",$F$841:$F936)-SUM(AB$842:AB935))</f>
        <v>0</v>
      </c>
      <c r="AC936">
        <f>IF(F936="","",DSUM('1.3_Emisiones de proceso'!$E$39:$M$54,"e3",$F$841:$F936)-SUM(AC$842:AC935))</f>
        <v>0</v>
      </c>
      <c r="AD936">
        <f>IF(F936="","",DSUM('1.3_Emisiones de proceso'!$E$39:$M$54,"emissions",$F$841:$F936)-SUM(AD$842:AD935))</f>
        <v>0</v>
      </c>
    </row>
    <row r="937" spans="2:30" x14ac:dyDescent="0.25">
      <c r="B937">
        <v>96</v>
      </c>
      <c r="C937" t="str">
        <f>IF('0.1_Datos generales organiz.'!E139="","",'0.1_Datos generales organiz.'!E139)</f>
        <v/>
      </c>
      <c r="D937" t="str">
        <f>IF(C937="","",IF('0.1_Datos generales organiz.'!G139="no","",Dades!C937))</f>
        <v/>
      </c>
      <c r="E937" t="str">
        <f>IFERROR(INDEX($D$842:$D$1091,MATCH(0,INDEX(COUNTIF($E$841:E936,$D$842:$D$1091),),)),"")</f>
        <v/>
      </c>
      <c r="F937" t="str">
        <f t="shared" si="27"/>
        <v>=</v>
      </c>
      <c r="G937">
        <f>IF(F937="","",DSUM('1.1_Instalaciones fijas'!$E$14:$R$36,"e1",$F$841:$F937)+DSUM('1.1_Instalaciones fijas'!$E$43:$L$58,"e1",$F$841:$F937)-SUM(G$842:G936))</f>
        <v>0</v>
      </c>
      <c r="H937">
        <f>IF(F937="","",DSUM('1.1_Instalaciones fijas'!$E$14:$R$36,"e2",$F$841:$F937)+DSUM('1.1_Instalaciones fijas'!$E$43:$L$58,"e2",$F$841:$F937)-SUM(H$842:H936))</f>
        <v>0</v>
      </c>
      <c r="I937">
        <f>IF(F937="","",DSUM('1.1_Instalaciones fijas'!$E$14:$R$36,"e3",$F$841:$F937)+DSUM('1.1_Instalaciones fijas'!$E$43:$L$58,"e3",$F$841:$F937)-SUM(I$842:I936))</f>
        <v>0</v>
      </c>
      <c r="J937">
        <f>IF(F937="","",DSUM('1.1_Instalaciones fijas'!$E$14:$R$36,"emissions",$F$841:$F937)+DSUM('1.1_Instalaciones fijas'!$E$43:$L$58,"emissions",$F$841:$F937)-SUM(J$842:J936))</f>
        <v>0</v>
      </c>
      <c r="K937">
        <f>IF(F937="","",DSUM('1.2_Vehículos y maquinaria'!$E$22:$S$44,"e1",$F$841:$F937)+DSUM('1.2_Vehículos y maquinaria'!$E$50:$S$70,"emissions",$F$841:$F937)-SUM(K$842:K936))</f>
        <v>0</v>
      </c>
      <c r="L937">
        <f>IF(F937="","",DSUM('1.2_Vehículos y maquinaria'!$E$22:$S$44,"e2",$F$841:$F937)-SUM(L$842:L936))</f>
        <v>0</v>
      </c>
      <c r="M937">
        <f>IF(F937="","",DSUM('1.2_Vehículos y maquinaria'!$E$22:$S$44,"e3",$F$841:$F937)-SUM(M$842:M936))</f>
        <v>0</v>
      </c>
      <c r="N937">
        <f>IF(F937="","",DSUM('1.2_Vehículos y maquinaria'!$E$22:$S$44,"emissions",$F$841:$F937)+DSUM('1.2_Vehículos y maquinaria'!$E$50:$S$70,"emissions",$F$841:$F937)-SUM(N$842:N936))</f>
        <v>0</v>
      </c>
      <c r="O937">
        <f>IF(F937="","",DSUM('1.2_Vehículos y maquinaria'!$E$82:$S$92,"e1",$F$841:$F937)-SUM(O$842:O936))</f>
        <v>0</v>
      </c>
      <c r="P937">
        <f>IF(F937="","",DSUM('1.2_Vehículos y maquinaria'!$E$82:$S$92,"e2",$F$841:$F937)-SUM(P$842:P936))</f>
        <v>0</v>
      </c>
      <c r="Q937">
        <f>IF(F937="","",DSUM('1.2_Vehículos y maquinaria'!$E$82:$S$92,"e3",$F$841:$F937)-SUM(Q$842:Q936))</f>
        <v>0</v>
      </c>
      <c r="R937">
        <f>IF(F937="","",DSUM('1.2_Vehículos y maquinaria'!$E$82:$S$92,"emissions",$F$841:$F937)-SUM(R$842:R936))</f>
        <v>0</v>
      </c>
      <c r="S937">
        <f>IF(F937="","",DSUM('1.2_Vehículos y maquinaria'!$E$99:$S$109,"e1",$F$841:$F937)-SUM(S$842:S936))</f>
        <v>0</v>
      </c>
      <c r="T937">
        <f>IF(F937="","",DSUM('1.2_Vehículos y maquinaria'!$E$99:$S$109,"e2",$F$841:$F937)-SUM(T$842:T936))</f>
        <v>0</v>
      </c>
      <c r="U937">
        <f>IF(F937="","",DSUM('1.2_Vehículos y maquinaria'!$E$99:$S$109,"e3",$F$841:$F937)-SUM(U$842:U936))</f>
        <v>0</v>
      </c>
      <c r="V937">
        <f>IF(F937="","",DSUM('1.2_Vehículos y maquinaria'!$E$99:$S$109,"emissions",$F$841:$F937)-SUM(V$842:V936))</f>
        <v>0</v>
      </c>
      <c r="W937">
        <f>IF(F937="","",DSUM('1.3_Emisiones de proceso'!$E$17:$M$32,"e1",$F$841:$F937)-SUM(W$842:W936))</f>
        <v>0</v>
      </c>
      <c r="X937">
        <f>IF(F937="","",DSUM('1.3_Emisiones de proceso'!$E$17:$M$32,"e2",$F$841:$F937)-SUM(X$842:X936))</f>
        <v>0</v>
      </c>
      <c r="Y937">
        <f>IF(F937="","",DSUM('1.3_Emisiones de proceso'!$E$17:$M$32,"e3",$F$841:$F937)-SUM(Y$842:Y936))</f>
        <v>0</v>
      </c>
      <c r="Z937">
        <f>IF(F937="","",DSUM('1.3_Emisiones de proceso'!$E$17:$M$32,"emissions",$F$841:$F937)-SUM(Z$842:Z936))</f>
        <v>0</v>
      </c>
      <c r="AA937">
        <f>IF(F937="","",DSUM('1.3_Emisiones de proceso'!$E$39:$M$54,"e1",$F$841:$F937)-SUM(AA$842:AA936))</f>
        <v>0</v>
      </c>
      <c r="AB937">
        <f>IF(F937="","",DSUM('1.3_Emisiones de proceso'!$E$39:$M$54,"e2",$F$841:$F937)-SUM(AB$842:AB936))</f>
        <v>0</v>
      </c>
      <c r="AC937">
        <f>IF(F937="","",DSUM('1.3_Emisiones de proceso'!$E$39:$M$54,"e3",$F$841:$F937)-SUM(AC$842:AC936))</f>
        <v>0</v>
      </c>
      <c r="AD937">
        <f>IF(F937="","",DSUM('1.3_Emisiones de proceso'!$E$39:$M$54,"emissions",$F$841:$F937)-SUM(AD$842:AD936))</f>
        <v>0</v>
      </c>
    </row>
    <row r="938" spans="2:30" x14ac:dyDescent="0.25">
      <c r="B938">
        <v>97</v>
      </c>
      <c r="C938" t="str">
        <f>IF('0.1_Datos generales organiz.'!E140="","",'0.1_Datos generales organiz.'!E140)</f>
        <v/>
      </c>
      <c r="D938" t="str">
        <f>IF(C938="","",IF('0.1_Datos generales organiz.'!G140="no","",Dades!C938))</f>
        <v/>
      </c>
      <c r="E938" t="str">
        <f>IFERROR(INDEX($D$842:$D$1091,MATCH(0,INDEX(COUNTIF($E$841:E937,$D$842:$D$1091),),)),"")</f>
        <v/>
      </c>
      <c r="F938" t="str">
        <f t="shared" si="27"/>
        <v>=</v>
      </c>
      <c r="G938">
        <f>IF(F938="","",DSUM('1.1_Instalaciones fijas'!$E$14:$R$36,"e1",$F$841:$F938)+DSUM('1.1_Instalaciones fijas'!$E$43:$L$58,"e1",$F$841:$F938)-SUM(G$842:G937))</f>
        <v>0</v>
      </c>
      <c r="H938">
        <f>IF(F938="","",DSUM('1.1_Instalaciones fijas'!$E$14:$R$36,"e2",$F$841:$F938)+DSUM('1.1_Instalaciones fijas'!$E$43:$L$58,"e2",$F$841:$F938)-SUM(H$842:H937))</f>
        <v>0</v>
      </c>
      <c r="I938">
        <f>IF(F938="","",DSUM('1.1_Instalaciones fijas'!$E$14:$R$36,"e3",$F$841:$F938)+DSUM('1.1_Instalaciones fijas'!$E$43:$L$58,"e3",$F$841:$F938)-SUM(I$842:I937))</f>
        <v>0</v>
      </c>
      <c r="J938">
        <f>IF(F938="","",DSUM('1.1_Instalaciones fijas'!$E$14:$R$36,"emissions",$F$841:$F938)+DSUM('1.1_Instalaciones fijas'!$E$43:$L$58,"emissions",$F$841:$F938)-SUM(J$842:J937))</f>
        <v>0</v>
      </c>
      <c r="K938">
        <f>IF(F938="","",DSUM('1.2_Vehículos y maquinaria'!$E$22:$S$44,"e1",$F$841:$F938)+DSUM('1.2_Vehículos y maquinaria'!$E$50:$S$70,"emissions",$F$841:$F938)-SUM(K$842:K937))</f>
        <v>0</v>
      </c>
      <c r="L938">
        <f>IF(F938="","",DSUM('1.2_Vehículos y maquinaria'!$E$22:$S$44,"e2",$F$841:$F938)-SUM(L$842:L937))</f>
        <v>0</v>
      </c>
      <c r="M938">
        <f>IF(F938="","",DSUM('1.2_Vehículos y maquinaria'!$E$22:$S$44,"e3",$F$841:$F938)-SUM(M$842:M937))</f>
        <v>0</v>
      </c>
      <c r="N938">
        <f>IF(F938="","",DSUM('1.2_Vehículos y maquinaria'!$E$22:$S$44,"emissions",$F$841:$F938)+DSUM('1.2_Vehículos y maquinaria'!$E$50:$S$70,"emissions",$F$841:$F938)-SUM(N$842:N937))</f>
        <v>0</v>
      </c>
      <c r="O938">
        <f>IF(F938="","",DSUM('1.2_Vehículos y maquinaria'!$E$82:$S$92,"e1",$F$841:$F938)-SUM(O$842:O937))</f>
        <v>0</v>
      </c>
      <c r="P938">
        <f>IF(F938="","",DSUM('1.2_Vehículos y maquinaria'!$E$82:$S$92,"e2",$F$841:$F938)-SUM(P$842:P937))</f>
        <v>0</v>
      </c>
      <c r="Q938">
        <f>IF(F938="","",DSUM('1.2_Vehículos y maquinaria'!$E$82:$S$92,"e3",$F$841:$F938)-SUM(Q$842:Q937))</f>
        <v>0</v>
      </c>
      <c r="R938">
        <f>IF(F938="","",DSUM('1.2_Vehículos y maquinaria'!$E$82:$S$92,"emissions",$F$841:$F938)-SUM(R$842:R937))</f>
        <v>0</v>
      </c>
      <c r="S938">
        <f>IF(F938="","",DSUM('1.2_Vehículos y maquinaria'!$E$99:$S$109,"e1",$F$841:$F938)-SUM(S$842:S937))</f>
        <v>0</v>
      </c>
      <c r="T938">
        <f>IF(F938="","",DSUM('1.2_Vehículos y maquinaria'!$E$99:$S$109,"e2",$F$841:$F938)-SUM(T$842:T937))</f>
        <v>0</v>
      </c>
      <c r="U938">
        <f>IF(F938="","",DSUM('1.2_Vehículos y maquinaria'!$E$99:$S$109,"e3",$F$841:$F938)-SUM(U$842:U937))</f>
        <v>0</v>
      </c>
      <c r="V938">
        <f>IF(F938="","",DSUM('1.2_Vehículos y maquinaria'!$E$99:$S$109,"emissions",$F$841:$F938)-SUM(V$842:V937))</f>
        <v>0</v>
      </c>
      <c r="W938">
        <f>IF(F938="","",DSUM('1.3_Emisiones de proceso'!$E$17:$M$32,"e1",$F$841:$F938)-SUM(W$842:W937))</f>
        <v>0</v>
      </c>
      <c r="X938">
        <f>IF(F938="","",DSUM('1.3_Emisiones de proceso'!$E$17:$M$32,"e2",$F$841:$F938)-SUM(X$842:X937))</f>
        <v>0</v>
      </c>
      <c r="Y938">
        <f>IF(F938="","",DSUM('1.3_Emisiones de proceso'!$E$17:$M$32,"e3",$F$841:$F938)-SUM(Y$842:Y937))</f>
        <v>0</v>
      </c>
      <c r="Z938">
        <f>IF(F938="","",DSUM('1.3_Emisiones de proceso'!$E$17:$M$32,"emissions",$F$841:$F938)-SUM(Z$842:Z937))</f>
        <v>0</v>
      </c>
      <c r="AA938">
        <f>IF(F938="","",DSUM('1.3_Emisiones de proceso'!$E$39:$M$54,"e1",$F$841:$F938)-SUM(AA$842:AA937))</f>
        <v>0</v>
      </c>
      <c r="AB938">
        <f>IF(F938="","",DSUM('1.3_Emisiones de proceso'!$E$39:$M$54,"e2",$F$841:$F938)-SUM(AB$842:AB937))</f>
        <v>0</v>
      </c>
      <c r="AC938">
        <f>IF(F938="","",DSUM('1.3_Emisiones de proceso'!$E$39:$M$54,"e3",$F$841:$F938)-SUM(AC$842:AC937))</f>
        <v>0</v>
      </c>
      <c r="AD938">
        <f>IF(F938="","",DSUM('1.3_Emisiones de proceso'!$E$39:$M$54,"emissions",$F$841:$F938)-SUM(AD$842:AD937))</f>
        <v>0</v>
      </c>
    </row>
    <row r="939" spans="2:30" x14ac:dyDescent="0.25">
      <c r="B939">
        <v>98</v>
      </c>
      <c r="C939" t="str">
        <f>IF('0.1_Datos generales organiz.'!E141="","",'0.1_Datos generales organiz.'!E141)</f>
        <v/>
      </c>
      <c r="D939" t="str">
        <f>IF(C939="","",IF('0.1_Datos generales organiz.'!G141="no","",Dades!C939))</f>
        <v/>
      </c>
      <c r="E939" t="str">
        <f>IFERROR(INDEX($D$842:$D$1091,MATCH(0,INDEX(COUNTIF($E$841:E938,$D$842:$D$1091),),)),"")</f>
        <v/>
      </c>
      <c r="F939" t="str">
        <f t="shared" si="27"/>
        <v>=</v>
      </c>
      <c r="G939">
        <f>IF(F939="","",DSUM('1.1_Instalaciones fijas'!$E$14:$R$36,"e1",$F$841:$F939)+DSUM('1.1_Instalaciones fijas'!$E$43:$L$58,"e1",$F$841:$F939)-SUM(G$842:G938))</f>
        <v>0</v>
      </c>
      <c r="H939">
        <f>IF(F939="","",DSUM('1.1_Instalaciones fijas'!$E$14:$R$36,"e2",$F$841:$F939)+DSUM('1.1_Instalaciones fijas'!$E$43:$L$58,"e2",$F$841:$F939)-SUM(H$842:H938))</f>
        <v>0</v>
      </c>
      <c r="I939">
        <f>IF(F939="","",DSUM('1.1_Instalaciones fijas'!$E$14:$R$36,"e3",$F$841:$F939)+DSUM('1.1_Instalaciones fijas'!$E$43:$L$58,"e3",$F$841:$F939)-SUM(I$842:I938))</f>
        <v>0</v>
      </c>
      <c r="J939">
        <f>IF(F939="","",DSUM('1.1_Instalaciones fijas'!$E$14:$R$36,"emissions",$F$841:$F939)+DSUM('1.1_Instalaciones fijas'!$E$43:$L$58,"emissions",$F$841:$F939)-SUM(J$842:J938))</f>
        <v>0</v>
      </c>
      <c r="K939">
        <f>IF(F939="","",DSUM('1.2_Vehículos y maquinaria'!$E$22:$S$44,"e1",$F$841:$F939)+DSUM('1.2_Vehículos y maquinaria'!$E$50:$S$70,"emissions",$F$841:$F939)-SUM(K$842:K938))</f>
        <v>0</v>
      </c>
      <c r="L939">
        <f>IF(F939="","",DSUM('1.2_Vehículos y maquinaria'!$E$22:$S$44,"e2",$F$841:$F939)-SUM(L$842:L938))</f>
        <v>0</v>
      </c>
      <c r="M939">
        <f>IF(F939="","",DSUM('1.2_Vehículos y maquinaria'!$E$22:$S$44,"e3",$F$841:$F939)-SUM(M$842:M938))</f>
        <v>0</v>
      </c>
      <c r="N939">
        <f>IF(F939="","",DSUM('1.2_Vehículos y maquinaria'!$E$22:$S$44,"emissions",$F$841:$F939)+DSUM('1.2_Vehículos y maquinaria'!$E$50:$S$70,"emissions",$F$841:$F939)-SUM(N$842:N938))</f>
        <v>0</v>
      </c>
      <c r="O939">
        <f>IF(F939="","",DSUM('1.2_Vehículos y maquinaria'!$E$82:$S$92,"e1",$F$841:$F939)-SUM(O$842:O938))</f>
        <v>0</v>
      </c>
      <c r="P939">
        <f>IF(F939="","",DSUM('1.2_Vehículos y maquinaria'!$E$82:$S$92,"e2",$F$841:$F939)-SUM(P$842:P938))</f>
        <v>0</v>
      </c>
      <c r="Q939">
        <f>IF(F939="","",DSUM('1.2_Vehículos y maquinaria'!$E$82:$S$92,"e3",$F$841:$F939)-SUM(Q$842:Q938))</f>
        <v>0</v>
      </c>
      <c r="R939">
        <f>IF(F939="","",DSUM('1.2_Vehículos y maquinaria'!$E$82:$S$92,"emissions",$F$841:$F939)-SUM(R$842:R938))</f>
        <v>0</v>
      </c>
      <c r="S939">
        <f>IF(F939="","",DSUM('1.2_Vehículos y maquinaria'!$E$99:$S$109,"e1",$F$841:$F939)-SUM(S$842:S938))</f>
        <v>0</v>
      </c>
      <c r="T939">
        <f>IF(F939="","",DSUM('1.2_Vehículos y maquinaria'!$E$99:$S$109,"e2",$F$841:$F939)-SUM(T$842:T938))</f>
        <v>0</v>
      </c>
      <c r="U939">
        <f>IF(F939="","",DSUM('1.2_Vehículos y maquinaria'!$E$99:$S$109,"e3",$F$841:$F939)-SUM(U$842:U938))</f>
        <v>0</v>
      </c>
      <c r="V939">
        <f>IF(F939="","",DSUM('1.2_Vehículos y maquinaria'!$E$99:$S$109,"emissions",$F$841:$F939)-SUM(V$842:V938))</f>
        <v>0</v>
      </c>
      <c r="W939">
        <f>IF(F939="","",DSUM('1.3_Emisiones de proceso'!$E$17:$M$32,"e1",$F$841:$F939)-SUM(W$842:W938))</f>
        <v>0</v>
      </c>
      <c r="X939">
        <f>IF(F939="","",DSUM('1.3_Emisiones de proceso'!$E$17:$M$32,"e2",$F$841:$F939)-SUM(X$842:X938))</f>
        <v>0</v>
      </c>
      <c r="Y939">
        <f>IF(F939="","",DSUM('1.3_Emisiones de proceso'!$E$17:$M$32,"e3",$F$841:$F939)-SUM(Y$842:Y938))</f>
        <v>0</v>
      </c>
      <c r="Z939">
        <f>IF(F939="","",DSUM('1.3_Emisiones de proceso'!$E$17:$M$32,"emissions",$F$841:$F939)-SUM(Z$842:Z938))</f>
        <v>0</v>
      </c>
      <c r="AA939">
        <f>IF(F939="","",DSUM('1.3_Emisiones de proceso'!$E$39:$M$54,"e1",$F$841:$F939)-SUM(AA$842:AA938))</f>
        <v>0</v>
      </c>
      <c r="AB939">
        <f>IF(F939="","",DSUM('1.3_Emisiones de proceso'!$E$39:$M$54,"e2",$F$841:$F939)-SUM(AB$842:AB938))</f>
        <v>0</v>
      </c>
      <c r="AC939">
        <f>IF(F939="","",DSUM('1.3_Emisiones de proceso'!$E$39:$M$54,"e3",$F$841:$F939)-SUM(AC$842:AC938))</f>
        <v>0</v>
      </c>
      <c r="AD939">
        <f>IF(F939="","",DSUM('1.3_Emisiones de proceso'!$E$39:$M$54,"emissions",$F$841:$F939)-SUM(AD$842:AD938))</f>
        <v>0</v>
      </c>
    </row>
    <row r="940" spans="2:30" x14ac:dyDescent="0.25">
      <c r="B940">
        <v>99</v>
      </c>
      <c r="C940" t="str">
        <f>IF('0.1_Datos generales organiz.'!E142="","",'0.1_Datos generales organiz.'!E142)</f>
        <v/>
      </c>
      <c r="D940" t="str">
        <f>IF(C940="","",IF('0.1_Datos generales organiz.'!G142="no","",Dades!C940))</f>
        <v/>
      </c>
      <c r="E940" t="str">
        <f>IFERROR(INDEX($D$842:$D$1091,MATCH(0,INDEX(COUNTIF($E$841:E939,$D$842:$D$1091),),)),"")</f>
        <v/>
      </c>
      <c r="F940" t="str">
        <f t="shared" si="27"/>
        <v>=</v>
      </c>
      <c r="G940">
        <f>IF(F940="","",DSUM('1.1_Instalaciones fijas'!$E$14:$R$36,"e1",$F$841:$F940)+DSUM('1.1_Instalaciones fijas'!$E$43:$L$58,"e1",$F$841:$F940)-SUM(G$842:G939))</f>
        <v>0</v>
      </c>
      <c r="H940">
        <f>IF(F940="","",DSUM('1.1_Instalaciones fijas'!$E$14:$R$36,"e2",$F$841:$F940)+DSUM('1.1_Instalaciones fijas'!$E$43:$L$58,"e2",$F$841:$F940)-SUM(H$842:H939))</f>
        <v>0</v>
      </c>
      <c r="I940">
        <f>IF(F940="","",DSUM('1.1_Instalaciones fijas'!$E$14:$R$36,"e3",$F$841:$F940)+DSUM('1.1_Instalaciones fijas'!$E$43:$L$58,"e3",$F$841:$F940)-SUM(I$842:I939))</f>
        <v>0</v>
      </c>
      <c r="J940">
        <f>IF(F940="","",DSUM('1.1_Instalaciones fijas'!$E$14:$R$36,"emissions",$F$841:$F940)+DSUM('1.1_Instalaciones fijas'!$E$43:$L$58,"emissions",$F$841:$F940)-SUM(J$842:J939))</f>
        <v>0</v>
      </c>
      <c r="K940">
        <f>IF(F940="","",DSUM('1.2_Vehículos y maquinaria'!$E$22:$S$44,"e1",$F$841:$F940)+DSUM('1.2_Vehículos y maquinaria'!$E$50:$S$70,"emissions",$F$841:$F940)-SUM(K$842:K939))</f>
        <v>0</v>
      </c>
      <c r="L940">
        <f>IF(F940="","",DSUM('1.2_Vehículos y maquinaria'!$E$22:$S$44,"e2",$F$841:$F940)-SUM(L$842:L939))</f>
        <v>0</v>
      </c>
      <c r="M940">
        <f>IF(F940="","",DSUM('1.2_Vehículos y maquinaria'!$E$22:$S$44,"e3",$F$841:$F940)-SUM(M$842:M939))</f>
        <v>0</v>
      </c>
      <c r="N940">
        <f>IF(F940="","",DSUM('1.2_Vehículos y maquinaria'!$E$22:$S$44,"emissions",$F$841:$F940)+DSUM('1.2_Vehículos y maquinaria'!$E$50:$S$70,"emissions",$F$841:$F940)-SUM(N$842:N939))</f>
        <v>0</v>
      </c>
      <c r="O940">
        <f>IF(F940="","",DSUM('1.2_Vehículos y maquinaria'!$E$82:$S$92,"e1",$F$841:$F940)-SUM(O$842:O939))</f>
        <v>0</v>
      </c>
      <c r="P940">
        <f>IF(F940="","",DSUM('1.2_Vehículos y maquinaria'!$E$82:$S$92,"e2",$F$841:$F940)-SUM(P$842:P939))</f>
        <v>0</v>
      </c>
      <c r="Q940">
        <f>IF(F940="","",DSUM('1.2_Vehículos y maquinaria'!$E$82:$S$92,"e3",$F$841:$F940)-SUM(Q$842:Q939))</f>
        <v>0</v>
      </c>
      <c r="R940">
        <f>IF(F940="","",DSUM('1.2_Vehículos y maquinaria'!$E$82:$S$92,"emissions",$F$841:$F940)-SUM(R$842:R939))</f>
        <v>0</v>
      </c>
      <c r="S940">
        <f>IF(F940="","",DSUM('1.2_Vehículos y maquinaria'!$E$99:$S$109,"e1",$F$841:$F940)-SUM(S$842:S939))</f>
        <v>0</v>
      </c>
      <c r="T940">
        <f>IF(F940="","",DSUM('1.2_Vehículos y maquinaria'!$E$99:$S$109,"e2",$F$841:$F940)-SUM(T$842:T939))</f>
        <v>0</v>
      </c>
      <c r="U940">
        <f>IF(F940="","",DSUM('1.2_Vehículos y maquinaria'!$E$99:$S$109,"e3",$F$841:$F940)-SUM(U$842:U939))</f>
        <v>0</v>
      </c>
      <c r="V940">
        <f>IF(F940="","",DSUM('1.2_Vehículos y maquinaria'!$E$99:$S$109,"emissions",$F$841:$F940)-SUM(V$842:V939))</f>
        <v>0</v>
      </c>
      <c r="W940">
        <f>IF(F940="","",DSUM('1.3_Emisiones de proceso'!$E$17:$M$32,"e1",$F$841:$F940)-SUM(W$842:W939))</f>
        <v>0</v>
      </c>
      <c r="X940">
        <f>IF(F940="","",DSUM('1.3_Emisiones de proceso'!$E$17:$M$32,"e2",$F$841:$F940)-SUM(X$842:X939))</f>
        <v>0</v>
      </c>
      <c r="Y940">
        <f>IF(F940="","",DSUM('1.3_Emisiones de proceso'!$E$17:$M$32,"e3",$F$841:$F940)-SUM(Y$842:Y939))</f>
        <v>0</v>
      </c>
      <c r="Z940">
        <f>IF(F940="","",DSUM('1.3_Emisiones de proceso'!$E$17:$M$32,"emissions",$F$841:$F940)-SUM(Z$842:Z939))</f>
        <v>0</v>
      </c>
      <c r="AA940">
        <f>IF(F940="","",DSUM('1.3_Emisiones de proceso'!$E$39:$M$54,"e1",$F$841:$F940)-SUM(AA$842:AA939))</f>
        <v>0</v>
      </c>
      <c r="AB940">
        <f>IF(F940="","",DSUM('1.3_Emisiones de proceso'!$E$39:$M$54,"e2",$F$841:$F940)-SUM(AB$842:AB939))</f>
        <v>0</v>
      </c>
      <c r="AC940">
        <f>IF(F940="","",DSUM('1.3_Emisiones de proceso'!$E$39:$M$54,"e3",$F$841:$F940)-SUM(AC$842:AC939))</f>
        <v>0</v>
      </c>
      <c r="AD940">
        <f>IF(F940="","",DSUM('1.3_Emisiones de proceso'!$E$39:$M$54,"emissions",$F$841:$F940)-SUM(AD$842:AD939))</f>
        <v>0</v>
      </c>
    </row>
    <row r="941" spans="2:30" x14ac:dyDescent="0.25">
      <c r="B941">
        <v>100</v>
      </c>
      <c r="C941" t="str">
        <f>IF('0.1_Datos generales organiz.'!E143="","",'0.1_Datos generales organiz.'!E143)</f>
        <v/>
      </c>
      <c r="D941" t="str">
        <f>IF(C941="","",IF('0.1_Datos generales organiz.'!G143="no","",Dades!C941))</f>
        <v/>
      </c>
      <c r="E941" t="str">
        <f>IFERROR(INDEX($D$842:$D$1091,MATCH(0,INDEX(COUNTIF($E$841:E940,$D$842:$D$1091),),)),"")</f>
        <v/>
      </c>
      <c r="F941" t="str">
        <f t="shared" si="27"/>
        <v>=</v>
      </c>
      <c r="G941">
        <f>IF(F941="","",DSUM('1.1_Instalaciones fijas'!$E$14:$R$36,"e1",$F$841:$F941)+DSUM('1.1_Instalaciones fijas'!$E$43:$L$58,"e1",$F$841:$F941)-SUM(G$842:G940))</f>
        <v>0</v>
      </c>
      <c r="H941">
        <f>IF(F941="","",DSUM('1.1_Instalaciones fijas'!$E$14:$R$36,"e2",$F$841:$F941)+DSUM('1.1_Instalaciones fijas'!$E$43:$L$58,"e2",$F$841:$F941)-SUM(H$842:H940))</f>
        <v>0</v>
      </c>
      <c r="I941">
        <f>IF(F941="","",DSUM('1.1_Instalaciones fijas'!$E$14:$R$36,"e3",$F$841:$F941)+DSUM('1.1_Instalaciones fijas'!$E$43:$L$58,"e3",$F$841:$F941)-SUM(I$842:I940))</f>
        <v>0</v>
      </c>
      <c r="J941">
        <f>IF(F941="","",DSUM('1.1_Instalaciones fijas'!$E$14:$R$36,"emissions",$F$841:$F941)+DSUM('1.1_Instalaciones fijas'!$E$43:$L$58,"emissions",$F$841:$F941)-SUM(J$842:J940))</f>
        <v>0</v>
      </c>
      <c r="K941">
        <f>IF(F941="","",DSUM('1.2_Vehículos y maquinaria'!$E$22:$S$44,"e1",$F$841:$F941)+DSUM('1.2_Vehículos y maquinaria'!$E$50:$S$70,"emissions",$F$841:$F941)-SUM(K$842:K940))</f>
        <v>0</v>
      </c>
      <c r="L941">
        <f>IF(F941="","",DSUM('1.2_Vehículos y maquinaria'!$E$22:$S$44,"e2",$F$841:$F941)-SUM(L$842:L940))</f>
        <v>0</v>
      </c>
      <c r="M941">
        <f>IF(F941="","",DSUM('1.2_Vehículos y maquinaria'!$E$22:$S$44,"e3",$F$841:$F941)-SUM(M$842:M940))</f>
        <v>0</v>
      </c>
      <c r="N941">
        <f>IF(F941="","",DSUM('1.2_Vehículos y maquinaria'!$E$22:$S$44,"emissions",$F$841:$F941)+DSUM('1.2_Vehículos y maquinaria'!$E$50:$S$70,"emissions",$F$841:$F941)-SUM(N$842:N940))</f>
        <v>0</v>
      </c>
      <c r="O941">
        <f>IF(F941="","",DSUM('1.2_Vehículos y maquinaria'!$E$82:$S$92,"e1",$F$841:$F941)-SUM(O$842:O940))</f>
        <v>0</v>
      </c>
      <c r="P941">
        <f>IF(F941="","",DSUM('1.2_Vehículos y maquinaria'!$E$82:$S$92,"e2",$F$841:$F941)-SUM(P$842:P940))</f>
        <v>0</v>
      </c>
      <c r="Q941">
        <f>IF(F941="","",DSUM('1.2_Vehículos y maquinaria'!$E$82:$S$92,"e3",$F$841:$F941)-SUM(Q$842:Q940))</f>
        <v>0</v>
      </c>
      <c r="R941">
        <f>IF(F941="","",DSUM('1.2_Vehículos y maquinaria'!$E$82:$S$92,"emissions",$F$841:$F941)-SUM(R$842:R940))</f>
        <v>0</v>
      </c>
      <c r="S941">
        <f>IF(F941="","",DSUM('1.2_Vehículos y maquinaria'!$E$99:$S$109,"e1",$F$841:$F941)-SUM(S$842:S940))</f>
        <v>0</v>
      </c>
      <c r="T941">
        <f>IF(F941="","",DSUM('1.2_Vehículos y maquinaria'!$E$99:$S$109,"e2",$F$841:$F941)-SUM(T$842:T940))</f>
        <v>0</v>
      </c>
      <c r="U941">
        <f>IF(F941="","",DSUM('1.2_Vehículos y maquinaria'!$E$99:$S$109,"e3",$F$841:$F941)-SUM(U$842:U940))</f>
        <v>0</v>
      </c>
      <c r="V941">
        <f>IF(F941="","",DSUM('1.2_Vehículos y maquinaria'!$E$99:$S$109,"emissions",$F$841:$F941)-SUM(V$842:V940))</f>
        <v>0</v>
      </c>
      <c r="W941">
        <f>IF(F941="","",DSUM('1.3_Emisiones de proceso'!$E$17:$M$32,"e1",$F$841:$F941)-SUM(W$842:W940))</f>
        <v>0</v>
      </c>
      <c r="X941">
        <f>IF(F941="","",DSUM('1.3_Emisiones de proceso'!$E$17:$M$32,"e2",$F$841:$F941)-SUM(X$842:X940))</f>
        <v>0</v>
      </c>
      <c r="Y941">
        <f>IF(F941="","",DSUM('1.3_Emisiones de proceso'!$E$17:$M$32,"e3",$F$841:$F941)-SUM(Y$842:Y940))</f>
        <v>0</v>
      </c>
      <c r="Z941">
        <f>IF(F941="","",DSUM('1.3_Emisiones de proceso'!$E$17:$M$32,"emissions",$F$841:$F941)-SUM(Z$842:Z940))</f>
        <v>0</v>
      </c>
      <c r="AA941">
        <f>IF(F941="","",DSUM('1.3_Emisiones de proceso'!$E$39:$M$54,"e1",$F$841:$F941)-SUM(AA$842:AA940))</f>
        <v>0</v>
      </c>
      <c r="AB941">
        <f>IF(F941="","",DSUM('1.3_Emisiones de proceso'!$E$39:$M$54,"e2",$F$841:$F941)-SUM(AB$842:AB940))</f>
        <v>0</v>
      </c>
      <c r="AC941">
        <f>IF(F941="","",DSUM('1.3_Emisiones de proceso'!$E$39:$M$54,"e3",$F$841:$F941)-SUM(AC$842:AC940))</f>
        <v>0</v>
      </c>
      <c r="AD941">
        <f>IF(F941="","",DSUM('1.3_Emisiones de proceso'!$E$39:$M$54,"emissions",$F$841:$F941)-SUM(AD$842:AD940))</f>
        <v>0</v>
      </c>
    </row>
    <row r="942" spans="2:30" x14ac:dyDescent="0.25">
      <c r="B942">
        <v>101</v>
      </c>
      <c r="C942" t="str">
        <f>IF('0.1_Datos generales organiz.'!E144="","",'0.1_Datos generales organiz.'!E144)</f>
        <v/>
      </c>
      <c r="D942" t="str">
        <f>IF(C942="","",IF('0.1_Datos generales organiz.'!G144="no","",Dades!C942))</f>
        <v/>
      </c>
      <c r="E942" t="str">
        <f>IFERROR(INDEX($D$842:$D$1091,MATCH(0,INDEX(COUNTIF($E$841:E941,$D$842:$D$1091),),)),"")</f>
        <v/>
      </c>
      <c r="F942" t="str">
        <f t="shared" si="27"/>
        <v>=</v>
      </c>
      <c r="G942">
        <f>IF(F942="","",DSUM('1.1_Instalaciones fijas'!$E$14:$R$36,"e1",$F$841:$F942)+DSUM('1.1_Instalaciones fijas'!$E$43:$L$58,"e1",$F$841:$F942)-SUM(G$842:G941))</f>
        <v>0</v>
      </c>
      <c r="H942">
        <f>IF(F942="","",DSUM('1.1_Instalaciones fijas'!$E$14:$R$36,"e2",$F$841:$F942)+DSUM('1.1_Instalaciones fijas'!$E$43:$L$58,"e2",$F$841:$F942)-SUM(H$842:H941))</f>
        <v>0</v>
      </c>
      <c r="I942">
        <f>IF(F942="","",DSUM('1.1_Instalaciones fijas'!$E$14:$R$36,"e3",$F$841:$F942)+DSUM('1.1_Instalaciones fijas'!$E$43:$L$58,"e3",$F$841:$F942)-SUM(I$842:I941))</f>
        <v>0</v>
      </c>
      <c r="J942">
        <f>IF(F942="","",DSUM('1.1_Instalaciones fijas'!$E$14:$R$36,"emissions",$F$841:$F942)+DSUM('1.1_Instalaciones fijas'!$E$43:$L$58,"emissions",$F$841:$F942)-SUM(J$842:J941))</f>
        <v>0</v>
      </c>
      <c r="K942">
        <f>IF(F942="","",DSUM('1.2_Vehículos y maquinaria'!$E$22:$S$44,"e1",$F$841:$F942)+DSUM('1.2_Vehículos y maquinaria'!$E$50:$S$70,"emissions",$F$841:$F942)-SUM(K$842:K941))</f>
        <v>0</v>
      </c>
      <c r="L942">
        <f>IF(F942="","",DSUM('1.2_Vehículos y maquinaria'!$E$22:$S$44,"e2",$F$841:$F942)-SUM(L$842:L941))</f>
        <v>0</v>
      </c>
      <c r="M942">
        <f>IF(F942="","",DSUM('1.2_Vehículos y maquinaria'!$E$22:$S$44,"e3",$F$841:$F942)-SUM(M$842:M941))</f>
        <v>0</v>
      </c>
      <c r="N942">
        <f>IF(F942="","",DSUM('1.2_Vehículos y maquinaria'!$E$22:$S$44,"emissions",$F$841:$F942)+DSUM('1.2_Vehículos y maquinaria'!$E$50:$S$70,"emissions",$F$841:$F942)-SUM(N$842:N941))</f>
        <v>0</v>
      </c>
      <c r="O942">
        <f>IF(F942="","",DSUM('1.2_Vehículos y maquinaria'!$E$82:$S$92,"e1",$F$841:$F942)-SUM(O$842:O941))</f>
        <v>0</v>
      </c>
      <c r="P942">
        <f>IF(F942="","",DSUM('1.2_Vehículos y maquinaria'!$E$82:$S$92,"e2",$F$841:$F942)-SUM(P$842:P941))</f>
        <v>0</v>
      </c>
      <c r="Q942">
        <f>IF(F942="","",DSUM('1.2_Vehículos y maquinaria'!$E$82:$S$92,"e3",$F$841:$F942)-SUM(Q$842:Q941))</f>
        <v>0</v>
      </c>
      <c r="R942">
        <f>IF(F942="","",DSUM('1.2_Vehículos y maquinaria'!$E$82:$S$92,"emissions",$F$841:$F942)-SUM(R$842:R941))</f>
        <v>0</v>
      </c>
      <c r="S942">
        <f>IF(F942="","",DSUM('1.2_Vehículos y maquinaria'!$E$99:$S$109,"e1",$F$841:$F942)-SUM(S$842:S941))</f>
        <v>0</v>
      </c>
      <c r="T942">
        <f>IF(F942="","",DSUM('1.2_Vehículos y maquinaria'!$E$99:$S$109,"e2",$F$841:$F942)-SUM(T$842:T941))</f>
        <v>0</v>
      </c>
      <c r="U942">
        <f>IF(F942="","",DSUM('1.2_Vehículos y maquinaria'!$E$99:$S$109,"e3",$F$841:$F942)-SUM(U$842:U941))</f>
        <v>0</v>
      </c>
      <c r="V942">
        <f>IF(F942="","",DSUM('1.2_Vehículos y maquinaria'!$E$99:$S$109,"emissions",$F$841:$F942)-SUM(V$842:V941))</f>
        <v>0</v>
      </c>
      <c r="W942">
        <f>IF(F942="","",DSUM('1.3_Emisiones de proceso'!$E$17:$M$32,"e1",$F$841:$F942)-SUM(W$842:W941))</f>
        <v>0</v>
      </c>
      <c r="X942">
        <f>IF(F942="","",DSUM('1.3_Emisiones de proceso'!$E$17:$M$32,"e2",$F$841:$F942)-SUM(X$842:X941))</f>
        <v>0</v>
      </c>
      <c r="Y942">
        <f>IF(F942="","",DSUM('1.3_Emisiones de proceso'!$E$17:$M$32,"e3",$F$841:$F942)-SUM(Y$842:Y941))</f>
        <v>0</v>
      </c>
      <c r="Z942">
        <f>IF(F942="","",DSUM('1.3_Emisiones de proceso'!$E$17:$M$32,"emissions",$F$841:$F942)-SUM(Z$842:Z941))</f>
        <v>0</v>
      </c>
      <c r="AA942">
        <f>IF(F942="","",DSUM('1.3_Emisiones de proceso'!$E$39:$M$54,"e1",$F$841:$F942)-SUM(AA$842:AA941))</f>
        <v>0</v>
      </c>
      <c r="AB942">
        <f>IF(F942="","",DSUM('1.3_Emisiones de proceso'!$E$39:$M$54,"e2",$F$841:$F942)-SUM(AB$842:AB941))</f>
        <v>0</v>
      </c>
      <c r="AC942">
        <f>IF(F942="","",DSUM('1.3_Emisiones de proceso'!$E$39:$M$54,"e3",$F$841:$F942)-SUM(AC$842:AC941))</f>
        <v>0</v>
      </c>
      <c r="AD942">
        <f>IF(F942="","",DSUM('1.3_Emisiones de proceso'!$E$39:$M$54,"emissions",$F$841:$F942)-SUM(AD$842:AD941))</f>
        <v>0</v>
      </c>
    </row>
    <row r="943" spans="2:30" x14ac:dyDescent="0.25">
      <c r="B943">
        <v>102</v>
      </c>
      <c r="C943" t="str">
        <f>IF('0.1_Datos generales organiz.'!E145="","",'0.1_Datos generales organiz.'!E145)</f>
        <v/>
      </c>
      <c r="D943" t="str">
        <f>IF(C943="","",IF('0.1_Datos generales organiz.'!G145="no","",Dades!C943))</f>
        <v/>
      </c>
      <c r="E943" t="str">
        <f>IFERROR(INDEX($D$842:$D$1091,MATCH(0,INDEX(COUNTIF($E$841:E942,$D$842:$D$1091),),)),"")</f>
        <v/>
      </c>
      <c r="F943" t="str">
        <f t="shared" si="27"/>
        <v>=</v>
      </c>
      <c r="G943">
        <f>IF(F943="","",DSUM('1.1_Instalaciones fijas'!$E$14:$R$36,"e1",$F$841:$F943)+DSUM('1.1_Instalaciones fijas'!$E$43:$L$58,"e1",$F$841:$F943)-SUM(G$842:G942))</f>
        <v>0</v>
      </c>
      <c r="H943">
        <f>IF(F943="","",DSUM('1.1_Instalaciones fijas'!$E$14:$R$36,"e2",$F$841:$F943)+DSUM('1.1_Instalaciones fijas'!$E$43:$L$58,"e2",$F$841:$F943)-SUM(H$842:H942))</f>
        <v>0</v>
      </c>
      <c r="I943">
        <f>IF(F943="","",DSUM('1.1_Instalaciones fijas'!$E$14:$R$36,"e3",$F$841:$F943)+DSUM('1.1_Instalaciones fijas'!$E$43:$L$58,"e3",$F$841:$F943)-SUM(I$842:I942))</f>
        <v>0</v>
      </c>
      <c r="J943">
        <f>IF(F943="","",DSUM('1.1_Instalaciones fijas'!$E$14:$R$36,"emissions",$F$841:$F943)+DSUM('1.1_Instalaciones fijas'!$E$43:$L$58,"emissions",$F$841:$F943)-SUM(J$842:J942))</f>
        <v>0</v>
      </c>
      <c r="K943">
        <f>IF(F943="","",DSUM('1.2_Vehículos y maquinaria'!$E$22:$S$44,"e1",$F$841:$F943)+DSUM('1.2_Vehículos y maquinaria'!$E$50:$S$70,"emissions",$F$841:$F943)-SUM(K$842:K942))</f>
        <v>0</v>
      </c>
      <c r="L943">
        <f>IF(F943="","",DSUM('1.2_Vehículos y maquinaria'!$E$22:$S$44,"e2",$F$841:$F943)-SUM(L$842:L942))</f>
        <v>0</v>
      </c>
      <c r="M943">
        <f>IF(F943="","",DSUM('1.2_Vehículos y maquinaria'!$E$22:$S$44,"e3",$F$841:$F943)-SUM(M$842:M942))</f>
        <v>0</v>
      </c>
      <c r="N943">
        <f>IF(F943="","",DSUM('1.2_Vehículos y maquinaria'!$E$22:$S$44,"emissions",$F$841:$F943)+DSUM('1.2_Vehículos y maquinaria'!$E$50:$S$70,"emissions",$F$841:$F943)-SUM(N$842:N942))</f>
        <v>0</v>
      </c>
      <c r="O943">
        <f>IF(F943="","",DSUM('1.2_Vehículos y maquinaria'!$E$82:$S$92,"e1",$F$841:$F943)-SUM(O$842:O942))</f>
        <v>0</v>
      </c>
      <c r="P943">
        <f>IF(F943="","",DSUM('1.2_Vehículos y maquinaria'!$E$82:$S$92,"e2",$F$841:$F943)-SUM(P$842:P942))</f>
        <v>0</v>
      </c>
      <c r="Q943">
        <f>IF(F943="","",DSUM('1.2_Vehículos y maquinaria'!$E$82:$S$92,"e3",$F$841:$F943)-SUM(Q$842:Q942))</f>
        <v>0</v>
      </c>
      <c r="R943">
        <f>IF(F943="","",DSUM('1.2_Vehículos y maquinaria'!$E$82:$S$92,"emissions",$F$841:$F943)-SUM(R$842:R942))</f>
        <v>0</v>
      </c>
      <c r="S943">
        <f>IF(F943="","",DSUM('1.2_Vehículos y maquinaria'!$E$99:$S$109,"e1",$F$841:$F943)-SUM(S$842:S942))</f>
        <v>0</v>
      </c>
      <c r="T943">
        <f>IF(F943="","",DSUM('1.2_Vehículos y maquinaria'!$E$99:$S$109,"e2",$F$841:$F943)-SUM(T$842:T942))</f>
        <v>0</v>
      </c>
      <c r="U943">
        <f>IF(F943="","",DSUM('1.2_Vehículos y maquinaria'!$E$99:$S$109,"e3",$F$841:$F943)-SUM(U$842:U942))</f>
        <v>0</v>
      </c>
      <c r="V943">
        <f>IF(F943="","",DSUM('1.2_Vehículos y maquinaria'!$E$99:$S$109,"emissions",$F$841:$F943)-SUM(V$842:V942))</f>
        <v>0</v>
      </c>
      <c r="W943">
        <f>IF(F943="","",DSUM('1.3_Emisiones de proceso'!$E$17:$M$32,"e1",$F$841:$F943)-SUM(W$842:W942))</f>
        <v>0</v>
      </c>
      <c r="X943">
        <f>IF(F943="","",DSUM('1.3_Emisiones de proceso'!$E$17:$M$32,"e2",$F$841:$F943)-SUM(X$842:X942))</f>
        <v>0</v>
      </c>
      <c r="Y943">
        <f>IF(F943="","",DSUM('1.3_Emisiones de proceso'!$E$17:$M$32,"e3",$F$841:$F943)-SUM(Y$842:Y942))</f>
        <v>0</v>
      </c>
      <c r="Z943">
        <f>IF(F943="","",DSUM('1.3_Emisiones de proceso'!$E$17:$M$32,"emissions",$F$841:$F943)-SUM(Z$842:Z942))</f>
        <v>0</v>
      </c>
      <c r="AA943">
        <f>IF(F943="","",DSUM('1.3_Emisiones de proceso'!$E$39:$M$54,"e1",$F$841:$F943)-SUM(AA$842:AA942))</f>
        <v>0</v>
      </c>
      <c r="AB943">
        <f>IF(F943="","",DSUM('1.3_Emisiones de proceso'!$E$39:$M$54,"e2",$F$841:$F943)-SUM(AB$842:AB942))</f>
        <v>0</v>
      </c>
      <c r="AC943">
        <f>IF(F943="","",DSUM('1.3_Emisiones de proceso'!$E$39:$M$54,"e3",$F$841:$F943)-SUM(AC$842:AC942))</f>
        <v>0</v>
      </c>
      <c r="AD943">
        <f>IF(F943="","",DSUM('1.3_Emisiones de proceso'!$E$39:$M$54,"emissions",$F$841:$F943)-SUM(AD$842:AD942))</f>
        <v>0</v>
      </c>
    </row>
    <row r="944" spans="2:30" x14ac:dyDescent="0.25">
      <c r="B944">
        <v>103</v>
      </c>
      <c r="C944" t="str">
        <f>IF('0.1_Datos generales organiz.'!E146="","",'0.1_Datos generales organiz.'!E146)</f>
        <v/>
      </c>
      <c r="D944" t="str">
        <f>IF(C944="","",IF('0.1_Datos generales organiz.'!G146="no","",Dades!C944))</f>
        <v/>
      </c>
      <c r="E944" t="str">
        <f>IFERROR(INDEX($D$842:$D$1091,MATCH(0,INDEX(COUNTIF($E$841:E943,$D$842:$D$1091),),)),"")</f>
        <v/>
      </c>
      <c r="F944" t="str">
        <f t="shared" si="27"/>
        <v>=</v>
      </c>
      <c r="G944">
        <f>IF(F944="","",DSUM('1.1_Instalaciones fijas'!$E$14:$R$36,"e1",$F$841:$F944)+DSUM('1.1_Instalaciones fijas'!$E$43:$L$58,"e1",$F$841:$F944)-SUM(G$842:G943))</f>
        <v>0</v>
      </c>
      <c r="H944">
        <f>IF(F944="","",DSUM('1.1_Instalaciones fijas'!$E$14:$R$36,"e2",$F$841:$F944)+DSUM('1.1_Instalaciones fijas'!$E$43:$L$58,"e2",$F$841:$F944)-SUM(H$842:H943))</f>
        <v>0</v>
      </c>
      <c r="I944">
        <f>IF(F944="","",DSUM('1.1_Instalaciones fijas'!$E$14:$R$36,"e3",$F$841:$F944)+DSUM('1.1_Instalaciones fijas'!$E$43:$L$58,"e3",$F$841:$F944)-SUM(I$842:I943))</f>
        <v>0</v>
      </c>
      <c r="J944">
        <f>IF(F944="","",DSUM('1.1_Instalaciones fijas'!$E$14:$R$36,"emissions",$F$841:$F944)+DSUM('1.1_Instalaciones fijas'!$E$43:$L$58,"emissions",$F$841:$F944)-SUM(J$842:J943))</f>
        <v>0</v>
      </c>
      <c r="K944">
        <f>IF(F944="","",DSUM('1.2_Vehículos y maquinaria'!$E$22:$S$44,"e1",$F$841:$F944)+DSUM('1.2_Vehículos y maquinaria'!$E$50:$S$70,"emissions",$F$841:$F944)-SUM(K$842:K943))</f>
        <v>0</v>
      </c>
      <c r="L944">
        <f>IF(F944="","",DSUM('1.2_Vehículos y maquinaria'!$E$22:$S$44,"e2",$F$841:$F944)-SUM(L$842:L943))</f>
        <v>0</v>
      </c>
      <c r="M944">
        <f>IF(F944="","",DSUM('1.2_Vehículos y maquinaria'!$E$22:$S$44,"e3",$F$841:$F944)-SUM(M$842:M943))</f>
        <v>0</v>
      </c>
      <c r="N944">
        <f>IF(F944="","",DSUM('1.2_Vehículos y maquinaria'!$E$22:$S$44,"emissions",$F$841:$F944)+DSUM('1.2_Vehículos y maquinaria'!$E$50:$S$70,"emissions",$F$841:$F944)-SUM(N$842:N943))</f>
        <v>0</v>
      </c>
      <c r="O944">
        <f>IF(F944="","",DSUM('1.2_Vehículos y maquinaria'!$E$82:$S$92,"e1",$F$841:$F944)-SUM(O$842:O943))</f>
        <v>0</v>
      </c>
      <c r="P944">
        <f>IF(F944="","",DSUM('1.2_Vehículos y maquinaria'!$E$82:$S$92,"e2",$F$841:$F944)-SUM(P$842:P943))</f>
        <v>0</v>
      </c>
      <c r="Q944">
        <f>IF(F944="","",DSUM('1.2_Vehículos y maquinaria'!$E$82:$S$92,"e3",$F$841:$F944)-SUM(Q$842:Q943))</f>
        <v>0</v>
      </c>
      <c r="R944">
        <f>IF(F944="","",DSUM('1.2_Vehículos y maquinaria'!$E$82:$S$92,"emissions",$F$841:$F944)-SUM(R$842:R943))</f>
        <v>0</v>
      </c>
      <c r="S944">
        <f>IF(F944="","",DSUM('1.2_Vehículos y maquinaria'!$E$99:$S$109,"e1",$F$841:$F944)-SUM(S$842:S943))</f>
        <v>0</v>
      </c>
      <c r="T944">
        <f>IF(F944="","",DSUM('1.2_Vehículos y maquinaria'!$E$99:$S$109,"e2",$F$841:$F944)-SUM(T$842:T943))</f>
        <v>0</v>
      </c>
      <c r="U944">
        <f>IF(F944="","",DSUM('1.2_Vehículos y maquinaria'!$E$99:$S$109,"e3",$F$841:$F944)-SUM(U$842:U943))</f>
        <v>0</v>
      </c>
      <c r="V944">
        <f>IF(F944="","",DSUM('1.2_Vehículos y maquinaria'!$E$99:$S$109,"emissions",$F$841:$F944)-SUM(V$842:V943))</f>
        <v>0</v>
      </c>
      <c r="W944">
        <f>IF(F944="","",DSUM('1.3_Emisiones de proceso'!$E$17:$M$32,"e1",$F$841:$F944)-SUM(W$842:W943))</f>
        <v>0</v>
      </c>
      <c r="X944">
        <f>IF(F944="","",DSUM('1.3_Emisiones de proceso'!$E$17:$M$32,"e2",$F$841:$F944)-SUM(X$842:X943))</f>
        <v>0</v>
      </c>
      <c r="Y944">
        <f>IF(F944="","",DSUM('1.3_Emisiones de proceso'!$E$17:$M$32,"e3",$F$841:$F944)-SUM(Y$842:Y943))</f>
        <v>0</v>
      </c>
      <c r="Z944">
        <f>IF(F944="","",DSUM('1.3_Emisiones de proceso'!$E$17:$M$32,"emissions",$F$841:$F944)-SUM(Z$842:Z943))</f>
        <v>0</v>
      </c>
      <c r="AA944">
        <f>IF(F944="","",DSUM('1.3_Emisiones de proceso'!$E$39:$M$54,"e1",$F$841:$F944)-SUM(AA$842:AA943))</f>
        <v>0</v>
      </c>
      <c r="AB944">
        <f>IF(F944="","",DSUM('1.3_Emisiones de proceso'!$E$39:$M$54,"e2",$F$841:$F944)-SUM(AB$842:AB943))</f>
        <v>0</v>
      </c>
      <c r="AC944">
        <f>IF(F944="","",DSUM('1.3_Emisiones de proceso'!$E$39:$M$54,"e3",$F$841:$F944)-SUM(AC$842:AC943))</f>
        <v>0</v>
      </c>
      <c r="AD944">
        <f>IF(F944="","",DSUM('1.3_Emisiones de proceso'!$E$39:$M$54,"emissions",$F$841:$F944)-SUM(AD$842:AD943))</f>
        <v>0</v>
      </c>
    </row>
    <row r="945" spans="2:30" x14ac:dyDescent="0.25">
      <c r="B945">
        <v>104</v>
      </c>
      <c r="C945" t="str">
        <f>IF('0.1_Datos generales organiz.'!E147="","",'0.1_Datos generales organiz.'!E147)</f>
        <v/>
      </c>
      <c r="D945" t="str">
        <f>IF(C945="","",IF('0.1_Datos generales organiz.'!G147="no","",Dades!C945))</f>
        <v/>
      </c>
      <c r="E945" t="str">
        <f>IFERROR(INDEX($D$842:$D$1091,MATCH(0,INDEX(COUNTIF($E$841:E944,$D$842:$D$1091),),)),"")</f>
        <v/>
      </c>
      <c r="F945" t="str">
        <f t="shared" si="27"/>
        <v>=</v>
      </c>
      <c r="G945">
        <f>IF(F945="","",DSUM('1.1_Instalaciones fijas'!$E$14:$R$36,"e1",$F$841:$F945)+DSUM('1.1_Instalaciones fijas'!$E$43:$L$58,"e1",$F$841:$F945)-SUM(G$842:G944))</f>
        <v>0</v>
      </c>
      <c r="H945">
        <f>IF(F945="","",DSUM('1.1_Instalaciones fijas'!$E$14:$R$36,"e2",$F$841:$F945)+DSUM('1.1_Instalaciones fijas'!$E$43:$L$58,"e2",$F$841:$F945)-SUM(H$842:H944))</f>
        <v>0</v>
      </c>
      <c r="I945">
        <f>IF(F945="","",DSUM('1.1_Instalaciones fijas'!$E$14:$R$36,"e3",$F$841:$F945)+DSUM('1.1_Instalaciones fijas'!$E$43:$L$58,"e3",$F$841:$F945)-SUM(I$842:I944))</f>
        <v>0</v>
      </c>
      <c r="J945">
        <f>IF(F945="","",DSUM('1.1_Instalaciones fijas'!$E$14:$R$36,"emissions",$F$841:$F945)+DSUM('1.1_Instalaciones fijas'!$E$43:$L$58,"emissions",$F$841:$F945)-SUM(J$842:J944))</f>
        <v>0</v>
      </c>
      <c r="K945">
        <f>IF(F945="","",DSUM('1.2_Vehículos y maquinaria'!$E$22:$S$44,"e1",$F$841:$F945)+DSUM('1.2_Vehículos y maquinaria'!$E$50:$S$70,"emissions",$F$841:$F945)-SUM(K$842:K944))</f>
        <v>0</v>
      </c>
      <c r="L945">
        <f>IF(F945="","",DSUM('1.2_Vehículos y maquinaria'!$E$22:$S$44,"e2",$F$841:$F945)-SUM(L$842:L944))</f>
        <v>0</v>
      </c>
      <c r="M945">
        <f>IF(F945="","",DSUM('1.2_Vehículos y maquinaria'!$E$22:$S$44,"e3",$F$841:$F945)-SUM(M$842:M944))</f>
        <v>0</v>
      </c>
      <c r="N945">
        <f>IF(F945="","",DSUM('1.2_Vehículos y maquinaria'!$E$22:$S$44,"emissions",$F$841:$F945)+DSUM('1.2_Vehículos y maquinaria'!$E$50:$S$70,"emissions",$F$841:$F945)-SUM(N$842:N944))</f>
        <v>0</v>
      </c>
      <c r="O945">
        <f>IF(F945="","",DSUM('1.2_Vehículos y maquinaria'!$E$82:$S$92,"e1",$F$841:$F945)-SUM(O$842:O944))</f>
        <v>0</v>
      </c>
      <c r="P945">
        <f>IF(F945="","",DSUM('1.2_Vehículos y maquinaria'!$E$82:$S$92,"e2",$F$841:$F945)-SUM(P$842:P944))</f>
        <v>0</v>
      </c>
      <c r="Q945">
        <f>IF(F945="","",DSUM('1.2_Vehículos y maquinaria'!$E$82:$S$92,"e3",$F$841:$F945)-SUM(Q$842:Q944))</f>
        <v>0</v>
      </c>
      <c r="R945">
        <f>IF(F945="","",DSUM('1.2_Vehículos y maquinaria'!$E$82:$S$92,"emissions",$F$841:$F945)-SUM(R$842:R944))</f>
        <v>0</v>
      </c>
      <c r="S945">
        <f>IF(F945="","",DSUM('1.2_Vehículos y maquinaria'!$E$99:$S$109,"e1",$F$841:$F945)-SUM(S$842:S944))</f>
        <v>0</v>
      </c>
      <c r="T945">
        <f>IF(F945="","",DSUM('1.2_Vehículos y maquinaria'!$E$99:$S$109,"e2",$F$841:$F945)-SUM(T$842:T944))</f>
        <v>0</v>
      </c>
      <c r="U945">
        <f>IF(F945="","",DSUM('1.2_Vehículos y maquinaria'!$E$99:$S$109,"e3",$F$841:$F945)-SUM(U$842:U944))</f>
        <v>0</v>
      </c>
      <c r="V945">
        <f>IF(F945="","",DSUM('1.2_Vehículos y maquinaria'!$E$99:$S$109,"emissions",$F$841:$F945)-SUM(V$842:V944))</f>
        <v>0</v>
      </c>
      <c r="W945">
        <f>IF(F945="","",DSUM('1.3_Emisiones de proceso'!$E$17:$M$32,"e1",$F$841:$F945)-SUM(W$842:W944))</f>
        <v>0</v>
      </c>
      <c r="X945">
        <f>IF(F945="","",DSUM('1.3_Emisiones de proceso'!$E$17:$M$32,"e2",$F$841:$F945)-SUM(X$842:X944))</f>
        <v>0</v>
      </c>
      <c r="Y945">
        <f>IF(F945="","",DSUM('1.3_Emisiones de proceso'!$E$17:$M$32,"e3",$F$841:$F945)-SUM(Y$842:Y944))</f>
        <v>0</v>
      </c>
      <c r="Z945">
        <f>IF(F945="","",DSUM('1.3_Emisiones de proceso'!$E$17:$M$32,"emissions",$F$841:$F945)-SUM(Z$842:Z944))</f>
        <v>0</v>
      </c>
      <c r="AA945">
        <f>IF(F945="","",DSUM('1.3_Emisiones de proceso'!$E$39:$M$54,"e1",$F$841:$F945)-SUM(AA$842:AA944))</f>
        <v>0</v>
      </c>
      <c r="AB945">
        <f>IF(F945="","",DSUM('1.3_Emisiones de proceso'!$E$39:$M$54,"e2",$F$841:$F945)-SUM(AB$842:AB944))</f>
        <v>0</v>
      </c>
      <c r="AC945">
        <f>IF(F945="","",DSUM('1.3_Emisiones de proceso'!$E$39:$M$54,"e3",$F$841:$F945)-SUM(AC$842:AC944))</f>
        <v>0</v>
      </c>
      <c r="AD945">
        <f>IF(F945="","",DSUM('1.3_Emisiones de proceso'!$E$39:$M$54,"emissions",$F$841:$F945)-SUM(AD$842:AD944))</f>
        <v>0</v>
      </c>
    </row>
    <row r="946" spans="2:30" x14ac:dyDescent="0.25">
      <c r="B946">
        <v>105</v>
      </c>
      <c r="C946" t="str">
        <f>IF('0.1_Datos generales organiz.'!E148="","",'0.1_Datos generales organiz.'!E148)</f>
        <v/>
      </c>
      <c r="D946" t="str">
        <f>IF(C946="","",IF('0.1_Datos generales organiz.'!G148="no","",Dades!C946))</f>
        <v/>
      </c>
      <c r="E946" t="str">
        <f>IFERROR(INDEX($D$842:$D$1091,MATCH(0,INDEX(COUNTIF($E$841:E945,$D$842:$D$1091),),)),"")</f>
        <v/>
      </c>
      <c r="F946" t="str">
        <f t="shared" si="27"/>
        <v>=</v>
      </c>
      <c r="G946">
        <f>IF(F946="","",DSUM('1.1_Instalaciones fijas'!$E$14:$R$36,"e1",$F$841:$F946)+DSUM('1.1_Instalaciones fijas'!$E$43:$L$58,"e1",$F$841:$F946)-SUM(G$842:G945))</f>
        <v>0</v>
      </c>
      <c r="H946">
        <f>IF(F946="","",DSUM('1.1_Instalaciones fijas'!$E$14:$R$36,"e2",$F$841:$F946)+DSUM('1.1_Instalaciones fijas'!$E$43:$L$58,"e2",$F$841:$F946)-SUM(H$842:H945))</f>
        <v>0</v>
      </c>
      <c r="I946">
        <f>IF(F946="","",DSUM('1.1_Instalaciones fijas'!$E$14:$R$36,"e3",$F$841:$F946)+DSUM('1.1_Instalaciones fijas'!$E$43:$L$58,"e3",$F$841:$F946)-SUM(I$842:I945))</f>
        <v>0</v>
      </c>
      <c r="J946">
        <f>IF(F946="","",DSUM('1.1_Instalaciones fijas'!$E$14:$R$36,"emissions",$F$841:$F946)+DSUM('1.1_Instalaciones fijas'!$E$43:$L$58,"emissions",$F$841:$F946)-SUM(J$842:J945))</f>
        <v>0</v>
      </c>
      <c r="K946">
        <f>IF(F946="","",DSUM('1.2_Vehículos y maquinaria'!$E$22:$S$44,"e1",$F$841:$F946)+DSUM('1.2_Vehículos y maquinaria'!$E$50:$S$70,"emissions",$F$841:$F946)-SUM(K$842:K945))</f>
        <v>0</v>
      </c>
      <c r="L946">
        <f>IF(F946="","",DSUM('1.2_Vehículos y maquinaria'!$E$22:$S$44,"e2",$F$841:$F946)-SUM(L$842:L945))</f>
        <v>0</v>
      </c>
      <c r="M946">
        <f>IF(F946="","",DSUM('1.2_Vehículos y maquinaria'!$E$22:$S$44,"e3",$F$841:$F946)-SUM(M$842:M945))</f>
        <v>0</v>
      </c>
      <c r="N946">
        <f>IF(F946="","",DSUM('1.2_Vehículos y maquinaria'!$E$22:$S$44,"emissions",$F$841:$F946)+DSUM('1.2_Vehículos y maquinaria'!$E$50:$S$70,"emissions",$F$841:$F946)-SUM(N$842:N945))</f>
        <v>0</v>
      </c>
      <c r="O946">
        <f>IF(F946="","",DSUM('1.2_Vehículos y maquinaria'!$E$82:$S$92,"e1",$F$841:$F946)-SUM(O$842:O945))</f>
        <v>0</v>
      </c>
      <c r="P946">
        <f>IF(F946="","",DSUM('1.2_Vehículos y maquinaria'!$E$82:$S$92,"e2",$F$841:$F946)-SUM(P$842:P945))</f>
        <v>0</v>
      </c>
      <c r="Q946">
        <f>IF(F946="","",DSUM('1.2_Vehículos y maquinaria'!$E$82:$S$92,"e3",$F$841:$F946)-SUM(Q$842:Q945))</f>
        <v>0</v>
      </c>
      <c r="R946">
        <f>IF(F946="","",DSUM('1.2_Vehículos y maquinaria'!$E$82:$S$92,"emissions",$F$841:$F946)-SUM(R$842:R945))</f>
        <v>0</v>
      </c>
      <c r="S946">
        <f>IF(F946="","",DSUM('1.2_Vehículos y maquinaria'!$E$99:$S$109,"e1",$F$841:$F946)-SUM(S$842:S945))</f>
        <v>0</v>
      </c>
      <c r="T946">
        <f>IF(F946="","",DSUM('1.2_Vehículos y maquinaria'!$E$99:$S$109,"e2",$F$841:$F946)-SUM(T$842:T945))</f>
        <v>0</v>
      </c>
      <c r="U946">
        <f>IF(F946="","",DSUM('1.2_Vehículos y maquinaria'!$E$99:$S$109,"e3",$F$841:$F946)-SUM(U$842:U945))</f>
        <v>0</v>
      </c>
      <c r="V946">
        <f>IF(F946="","",DSUM('1.2_Vehículos y maquinaria'!$E$99:$S$109,"emissions",$F$841:$F946)-SUM(V$842:V945))</f>
        <v>0</v>
      </c>
      <c r="W946">
        <f>IF(F946="","",DSUM('1.3_Emisiones de proceso'!$E$17:$M$32,"e1",$F$841:$F946)-SUM(W$842:W945))</f>
        <v>0</v>
      </c>
      <c r="X946">
        <f>IF(F946="","",DSUM('1.3_Emisiones de proceso'!$E$17:$M$32,"e2",$F$841:$F946)-SUM(X$842:X945))</f>
        <v>0</v>
      </c>
      <c r="Y946">
        <f>IF(F946="","",DSUM('1.3_Emisiones de proceso'!$E$17:$M$32,"e3",$F$841:$F946)-SUM(Y$842:Y945))</f>
        <v>0</v>
      </c>
      <c r="Z946">
        <f>IF(F946="","",DSUM('1.3_Emisiones de proceso'!$E$17:$M$32,"emissions",$F$841:$F946)-SUM(Z$842:Z945))</f>
        <v>0</v>
      </c>
      <c r="AA946">
        <f>IF(F946="","",DSUM('1.3_Emisiones de proceso'!$E$39:$M$54,"e1",$F$841:$F946)-SUM(AA$842:AA945))</f>
        <v>0</v>
      </c>
      <c r="AB946">
        <f>IF(F946="","",DSUM('1.3_Emisiones de proceso'!$E$39:$M$54,"e2",$F$841:$F946)-SUM(AB$842:AB945))</f>
        <v>0</v>
      </c>
      <c r="AC946">
        <f>IF(F946="","",DSUM('1.3_Emisiones de proceso'!$E$39:$M$54,"e3",$F$841:$F946)-SUM(AC$842:AC945))</f>
        <v>0</v>
      </c>
      <c r="AD946">
        <f>IF(F946="","",DSUM('1.3_Emisiones de proceso'!$E$39:$M$54,"emissions",$F$841:$F946)-SUM(AD$842:AD945))</f>
        <v>0</v>
      </c>
    </row>
    <row r="947" spans="2:30" x14ac:dyDescent="0.25">
      <c r="B947">
        <v>106</v>
      </c>
      <c r="C947" t="str">
        <f>IF('0.1_Datos generales organiz.'!E149="","",'0.1_Datos generales organiz.'!E149)</f>
        <v/>
      </c>
      <c r="D947" t="str">
        <f>IF(C947="","",IF('0.1_Datos generales organiz.'!G149="no","",Dades!C947))</f>
        <v/>
      </c>
      <c r="E947" t="str">
        <f>IFERROR(INDEX($D$842:$D$1091,MATCH(0,INDEX(COUNTIF($E$841:E946,$D$842:$D$1091),),)),"")</f>
        <v/>
      </c>
      <c r="F947" t="str">
        <f t="shared" si="27"/>
        <v>=</v>
      </c>
      <c r="G947">
        <f>IF(F947="","",DSUM('1.1_Instalaciones fijas'!$E$14:$R$36,"e1",$F$841:$F947)+DSUM('1.1_Instalaciones fijas'!$E$43:$L$58,"e1",$F$841:$F947)-SUM(G$842:G946))</f>
        <v>0</v>
      </c>
      <c r="H947">
        <f>IF(F947="","",DSUM('1.1_Instalaciones fijas'!$E$14:$R$36,"e2",$F$841:$F947)+DSUM('1.1_Instalaciones fijas'!$E$43:$L$58,"e2",$F$841:$F947)-SUM(H$842:H946))</f>
        <v>0</v>
      </c>
      <c r="I947">
        <f>IF(F947="","",DSUM('1.1_Instalaciones fijas'!$E$14:$R$36,"e3",$F$841:$F947)+DSUM('1.1_Instalaciones fijas'!$E$43:$L$58,"e3",$F$841:$F947)-SUM(I$842:I946))</f>
        <v>0</v>
      </c>
      <c r="J947">
        <f>IF(F947="","",DSUM('1.1_Instalaciones fijas'!$E$14:$R$36,"emissions",$F$841:$F947)+DSUM('1.1_Instalaciones fijas'!$E$43:$L$58,"emissions",$F$841:$F947)-SUM(J$842:J946))</f>
        <v>0</v>
      </c>
      <c r="K947">
        <f>IF(F947="","",DSUM('1.2_Vehículos y maquinaria'!$E$22:$S$44,"e1",$F$841:$F947)+DSUM('1.2_Vehículos y maquinaria'!$E$50:$S$70,"emissions",$F$841:$F947)-SUM(K$842:K946))</f>
        <v>0</v>
      </c>
      <c r="L947">
        <f>IF(F947="","",DSUM('1.2_Vehículos y maquinaria'!$E$22:$S$44,"e2",$F$841:$F947)-SUM(L$842:L946))</f>
        <v>0</v>
      </c>
      <c r="M947">
        <f>IF(F947="","",DSUM('1.2_Vehículos y maquinaria'!$E$22:$S$44,"e3",$F$841:$F947)-SUM(M$842:M946))</f>
        <v>0</v>
      </c>
      <c r="N947">
        <f>IF(F947="","",DSUM('1.2_Vehículos y maquinaria'!$E$22:$S$44,"emissions",$F$841:$F947)+DSUM('1.2_Vehículos y maquinaria'!$E$50:$S$70,"emissions",$F$841:$F947)-SUM(N$842:N946))</f>
        <v>0</v>
      </c>
      <c r="O947">
        <f>IF(F947="","",DSUM('1.2_Vehículos y maquinaria'!$E$82:$S$92,"e1",$F$841:$F947)-SUM(O$842:O946))</f>
        <v>0</v>
      </c>
      <c r="P947">
        <f>IF(F947="","",DSUM('1.2_Vehículos y maquinaria'!$E$82:$S$92,"e2",$F$841:$F947)-SUM(P$842:P946))</f>
        <v>0</v>
      </c>
      <c r="Q947">
        <f>IF(F947="","",DSUM('1.2_Vehículos y maquinaria'!$E$82:$S$92,"e3",$F$841:$F947)-SUM(Q$842:Q946))</f>
        <v>0</v>
      </c>
      <c r="R947">
        <f>IF(F947="","",DSUM('1.2_Vehículos y maquinaria'!$E$82:$S$92,"emissions",$F$841:$F947)-SUM(R$842:R946))</f>
        <v>0</v>
      </c>
      <c r="S947">
        <f>IF(F947="","",DSUM('1.2_Vehículos y maquinaria'!$E$99:$S$109,"e1",$F$841:$F947)-SUM(S$842:S946))</f>
        <v>0</v>
      </c>
      <c r="T947">
        <f>IF(F947="","",DSUM('1.2_Vehículos y maquinaria'!$E$99:$S$109,"e2",$F$841:$F947)-SUM(T$842:T946))</f>
        <v>0</v>
      </c>
      <c r="U947">
        <f>IF(F947="","",DSUM('1.2_Vehículos y maquinaria'!$E$99:$S$109,"e3",$F$841:$F947)-SUM(U$842:U946))</f>
        <v>0</v>
      </c>
      <c r="V947">
        <f>IF(F947="","",DSUM('1.2_Vehículos y maquinaria'!$E$99:$S$109,"emissions",$F$841:$F947)-SUM(V$842:V946))</f>
        <v>0</v>
      </c>
      <c r="W947">
        <f>IF(F947="","",DSUM('1.3_Emisiones de proceso'!$E$17:$M$32,"e1",$F$841:$F947)-SUM(W$842:W946))</f>
        <v>0</v>
      </c>
      <c r="X947">
        <f>IF(F947="","",DSUM('1.3_Emisiones de proceso'!$E$17:$M$32,"e2",$F$841:$F947)-SUM(X$842:X946))</f>
        <v>0</v>
      </c>
      <c r="Y947">
        <f>IF(F947="","",DSUM('1.3_Emisiones de proceso'!$E$17:$M$32,"e3",$F$841:$F947)-SUM(Y$842:Y946))</f>
        <v>0</v>
      </c>
      <c r="Z947">
        <f>IF(F947="","",DSUM('1.3_Emisiones de proceso'!$E$17:$M$32,"emissions",$F$841:$F947)-SUM(Z$842:Z946))</f>
        <v>0</v>
      </c>
      <c r="AA947">
        <f>IF(F947="","",DSUM('1.3_Emisiones de proceso'!$E$39:$M$54,"e1",$F$841:$F947)-SUM(AA$842:AA946))</f>
        <v>0</v>
      </c>
      <c r="AB947">
        <f>IF(F947="","",DSUM('1.3_Emisiones de proceso'!$E$39:$M$54,"e2",$F$841:$F947)-SUM(AB$842:AB946))</f>
        <v>0</v>
      </c>
      <c r="AC947">
        <f>IF(F947="","",DSUM('1.3_Emisiones de proceso'!$E$39:$M$54,"e3",$F$841:$F947)-SUM(AC$842:AC946))</f>
        <v>0</v>
      </c>
      <c r="AD947">
        <f>IF(F947="","",DSUM('1.3_Emisiones de proceso'!$E$39:$M$54,"emissions",$F$841:$F947)-SUM(AD$842:AD946))</f>
        <v>0</v>
      </c>
    </row>
    <row r="948" spans="2:30" x14ac:dyDescent="0.25">
      <c r="B948">
        <v>107</v>
      </c>
      <c r="C948" t="str">
        <f>IF('0.1_Datos generales organiz.'!E150="","",'0.1_Datos generales organiz.'!E150)</f>
        <v/>
      </c>
      <c r="D948" t="str">
        <f>IF(C948="","",IF('0.1_Datos generales organiz.'!G150="no","",Dades!C948))</f>
        <v/>
      </c>
      <c r="E948" t="str">
        <f>IFERROR(INDEX($D$842:$D$1091,MATCH(0,INDEX(COUNTIF($E$841:E947,$D$842:$D$1091),),)),"")</f>
        <v/>
      </c>
      <c r="F948" t="str">
        <f t="shared" si="27"/>
        <v>=</v>
      </c>
      <c r="G948">
        <f>IF(F948="","",DSUM('1.1_Instalaciones fijas'!$E$14:$R$36,"e1",$F$841:$F948)+DSUM('1.1_Instalaciones fijas'!$E$43:$L$58,"e1",$F$841:$F948)-SUM(G$842:G947))</f>
        <v>0</v>
      </c>
      <c r="H948">
        <f>IF(F948="","",DSUM('1.1_Instalaciones fijas'!$E$14:$R$36,"e2",$F$841:$F948)+DSUM('1.1_Instalaciones fijas'!$E$43:$L$58,"e2",$F$841:$F948)-SUM(H$842:H947))</f>
        <v>0</v>
      </c>
      <c r="I948">
        <f>IF(F948="","",DSUM('1.1_Instalaciones fijas'!$E$14:$R$36,"e3",$F$841:$F948)+DSUM('1.1_Instalaciones fijas'!$E$43:$L$58,"e3",$F$841:$F948)-SUM(I$842:I947))</f>
        <v>0</v>
      </c>
      <c r="J948">
        <f>IF(F948="","",DSUM('1.1_Instalaciones fijas'!$E$14:$R$36,"emissions",$F$841:$F948)+DSUM('1.1_Instalaciones fijas'!$E$43:$L$58,"emissions",$F$841:$F948)-SUM(J$842:J947))</f>
        <v>0</v>
      </c>
      <c r="K948">
        <f>IF(F948="","",DSUM('1.2_Vehículos y maquinaria'!$E$22:$S$44,"e1",$F$841:$F948)+DSUM('1.2_Vehículos y maquinaria'!$E$50:$S$70,"emissions",$F$841:$F948)-SUM(K$842:K947))</f>
        <v>0</v>
      </c>
      <c r="L948">
        <f>IF(F948="","",DSUM('1.2_Vehículos y maquinaria'!$E$22:$S$44,"e2",$F$841:$F948)-SUM(L$842:L947))</f>
        <v>0</v>
      </c>
      <c r="M948">
        <f>IF(F948="","",DSUM('1.2_Vehículos y maquinaria'!$E$22:$S$44,"e3",$F$841:$F948)-SUM(M$842:M947))</f>
        <v>0</v>
      </c>
      <c r="N948">
        <f>IF(F948="","",DSUM('1.2_Vehículos y maquinaria'!$E$22:$S$44,"emissions",$F$841:$F948)+DSUM('1.2_Vehículos y maquinaria'!$E$50:$S$70,"emissions",$F$841:$F948)-SUM(N$842:N947))</f>
        <v>0</v>
      </c>
      <c r="O948">
        <f>IF(F948="","",DSUM('1.2_Vehículos y maquinaria'!$E$82:$S$92,"e1",$F$841:$F948)-SUM(O$842:O947))</f>
        <v>0</v>
      </c>
      <c r="P948">
        <f>IF(F948="","",DSUM('1.2_Vehículos y maquinaria'!$E$82:$S$92,"e2",$F$841:$F948)-SUM(P$842:P947))</f>
        <v>0</v>
      </c>
      <c r="Q948">
        <f>IF(F948="","",DSUM('1.2_Vehículos y maquinaria'!$E$82:$S$92,"e3",$F$841:$F948)-SUM(Q$842:Q947))</f>
        <v>0</v>
      </c>
      <c r="R948">
        <f>IF(F948="","",DSUM('1.2_Vehículos y maquinaria'!$E$82:$S$92,"emissions",$F$841:$F948)-SUM(R$842:R947))</f>
        <v>0</v>
      </c>
      <c r="S948">
        <f>IF(F948="","",DSUM('1.2_Vehículos y maquinaria'!$E$99:$S$109,"e1",$F$841:$F948)-SUM(S$842:S947))</f>
        <v>0</v>
      </c>
      <c r="T948">
        <f>IF(F948="","",DSUM('1.2_Vehículos y maquinaria'!$E$99:$S$109,"e2",$F$841:$F948)-SUM(T$842:T947))</f>
        <v>0</v>
      </c>
      <c r="U948">
        <f>IF(F948="","",DSUM('1.2_Vehículos y maquinaria'!$E$99:$S$109,"e3",$F$841:$F948)-SUM(U$842:U947))</f>
        <v>0</v>
      </c>
      <c r="V948">
        <f>IF(F948="","",DSUM('1.2_Vehículos y maquinaria'!$E$99:$S$109,"emissions",$F$841:$F948)-SUM(V$842:V947))</f>
        <v>0</v>
      </c>
      <c r="W948">
        <f>IF(F948="","",DSUM('1.3_Emisiones de proceso'!$E$17:$M$32,"e1",$F$841:$F948)-SUM(W$842:W947))</f>
        <v>0</v>
      </c>
      <c r="X948">
        <f>IF(F948="","",DSUM('1.3_Emisiones de proceso'!$E$17:$M$32,"e2",$F$841:$F948)-SUM(X$842:X947))</f>
        <v>0</v>
      </c>
      <c r="Y948">
        <f>IF(F948="","",DSUM('1.3_Emisiones de proceso'!$E$17:$M$32,"e3",$F$841:$F948)-SUM(Y$842:Y947))</f>
        <v>0</v>
      </c>
      <c r="Z948">
        <f>IF(F948="","",DSUM('1.3_Emisiones de proceso'!$E$17:$M$32,"emissions",$F$841:$F948)-SUM(Z$842:Z947))</f>
        <v>0</v>
      </c>
      <c r="AA948">
        <f>IF(F948="","",DSUM('1.3_Emisiones de proceso'!$E$39:$M$54,"e1",$F$841:$F948)-SUM(AA$842:AA947))</f>
        <v>0</v>
      </c>
      <c r="AB948">
        <f>IF(F948="","",DSUM('1.3_Emisiones de proceso'!$E$39:$M$54,"e2",$F$841:$F948)-SUM(AB$842:AB947))</f>
        <v>0</v>
      </c>
      <c r="AC948">
        <f>IF(F948="","",DSUM('1.3_Emisiones de proceso'!$E$39:$M$54,"e3",$F$841:$F948)-SUM(AC$842:AC947))</f>
        <v>0</v>
      </c>
      <c r="AD948">
        <f>IF(F948="","",DSUM('1.3_Emisiones de proceso'!$E$39:$M$54,"emissions",$F$841:$F948)-SUM(AD$842:AD947))</f>
        <v>0</v>
      </c>
    </row>
    <row r="949" spans="2:30" x14ac:dyDescent="0.25">
      <c r="B949">
        <v>108</v>
      </c>
      <c r="C949" t="str">
        <f>IF('0.1_Datos generales organiz.'!E151="","",'0.1_Datos generales organiz.'!E151)</f>
        <v/>
      </c>
      <c r="D949" t="str">
        <f>IF(C949="","",IF('0.1_Datos generales organiz.'!G151="no","",Dades!C949))</f>
        <v/>
      </c>
      <c r="E949" t="str">
        <f>IFERROR(INDEX($D$842:$D$1091,MATCH(0,INDEX(COUNTIF($E$841:E948,$D$842:$D$1091),),)),"")</f>
        <v/>
      </c>
      <c r="F949" t="str">
        <f t="shared" si="27"/>
        <v>=</v>
      </c>
      <c r="G949">
        <f>IF(F949="","",DSUM('1.1_Instalaciones fijas'!$E$14:$R$36,"e1",$F$841:$F949)+DSUM('1.1_Instalaciones fijas'!$E$43:$L$58,"e1",$F$841:$F949)-SUM(G$842:G948))</f>
        <v>0</v>
      </c>
      <c r="H949">
        <f>IF(F949="","",DSUM('1.1_Instalaciones fijas'!$E$14:$R$36,"e2",$F$841:$F949)+DSUM('1.1_Instalaciones fijas'!$E$43:$L$58,"e2",$F$841:$F949)-SUM(H$842:H948))</f>
        <v>0</v>
      </c>
      <c r="I949">
        <f>IF(F949="","",DSUM('1.1_Instalaciones fijas'!$E$14:$R$36,"e3",$F$841:$F949)+DSUM('1.1_Instalaciones fijas'!$E$43:$L$58,"e3",$F$841:$F949)-SUM(I$842:I948))</f>
        <v>0</v>
      </c>
      <c r="J949">
        <f>IF(F949="","",DSUM('1.1_Instalaciones fijas'!$E$14:$R$36,"emissions",$F$841:$F949)+DSUM('1.1_Instalaciones fijas'!$E$43:$L$58,"emissions",$F$841:$F949)-SUM(J$842:J948))</f>
        <v>0</v>
      </c>
      <c r="K949">
        <f>IF(F949="","",DSUM('1.2_Vehículos y maquinaria'!$E$22:$S$44,"e1",$F$841:$F949)+DSUM('1.2_Vehículos y maquinaria'!$E$50:$S$70,"emissions",$F$841:$F949)-SUM(K$842:K948))</f>
        <v>0</v>
      </c>
      <c r="L949">
        <f>IF(F949="","",DSUM('1.2_Vehículos y maquinaria'!$E$22:$S$44,"e2",$F$841:$F949)-SUM(L$842:L948))</f>
        <v>0</v>
      </c>
      <c r="M949">
        <f>IF(F949="","",DSUM('1.2_Vehículos y maquinaria'!$E$22:$S$44,"e3",$F$841:$F949)-SUM(M$842:M948))</f>
        <v>0</v>
      </c>
      <c r="N949">
        <f>IF(F949="","",DSUM('1.2_Vehículos y maquinaria'!$E$22:$S$44,"emissions",$F$841:$F949)+DSUM('1.2_Vehículos y maquinaria'!$E$50:$S$70,"emissions",$F$841:$F949)-SUM(N$842:N948))</f>
        <v>0</v>
      </c>
      <c r="O949">
        <f>IF(F949="","",DSUM('1.2_Vehículos y maquinaria'!$E$82:$S$92,"e1",$F$841:$F949)-SUM(O$842:O948))</f>
        <v>0</v>
      </c>
      <c r="P949">
        <f>IF(F949="","",DSUM('1.2_Vehículos y maquinaria'!$E$82:$S$92,"e2",$F$841:$F949)-SUM(P$842:P948))</f>
        <v>0</v>
      </c>
      <c r="Q949">
        <f>IF(F949="","",DSUM('1.2_Vehículos y maquinaria'!$E$82:$S$92,"e3",$F$841:$F949)-SUM(Q$842:Q948))</f>
        <v>0</v>
      </c>
      <c r="R949">
        <f>IF(F949="","",DSUM('1.2_Vehículos y maquinaria'!$E$82:$S$92,"emissions",$F$841:$F949)-SUM(R$842:R948))</f>
        <v>0</v>
      </c>
      <c r="S949">
        <f>IF(F949="","",DSUM('1.2_Vehículos y maquinaria'!$E$99:$S$109,"e1",$F$841:$F949)-SUM(S$842:S948))</f>
        <v>0</v>
      </c>
      <c r="T949">
        <f>IF(F949="","",DSUM('1.2_Vehículos y maquinaria'!$E$99:$S$109,"e2",$F$841:$F949)-SUM(T$842:T948))</f>
        <v>0</v>
      </c>
      <c r="U949">
        <f>IF(F949="","",DSUM('1.2_Vehículos y maquinaria'!$E$99:$S$109,"e3",$F$841:$F949)-SUM(U$842:U948))</f>
        <v>0</v>
      </c>
      <c r="V949">
        <f>IF(F949="","",DSUM('1.2_Vehículos y maquinaria'!$E$99:$S$109,"emissions",$F$841:$F949)-SUM(V$842:V948))</f>
        <v>0</v>
      </c>
      <c r="W949">
        <f>IF(F949="","",DSUM('1.3_Emisiones de proceso'!$E$17:$M$32,"e1",$F$841:$F949)-SUM(W$842:W948))</f>
        <v>0</v>
      </c>
      <c r="X949">
        <f>IF(F949="","",DSUM('1.3_Emisiones de proceso'!$E$17:$M$32,"e2",$F$841:$F949)-SUM(X$842:X948))</f>
        <v>0</v>
      </c>
      <c r="Y949">
        <f>IF(F949="","",DSUM('1.3_Emisiones de proceso'!$E$17:$M$32,"e3",$F$841:$F949)-SUM(Y$842:Y948))</f>
        <v>0</v>
      </c>
      <c r="Z949">
        <f>IF(F949="","",DSUM('1.3_Emisiones de proceso'!$E$17:$M$32,"emissions",$F$841:$F949)-SUM(Z$842:Z948))</f>
        <v>0</v>
      </c>
      <c r="AA949">
        <f>IF(F949="","",DSUM('1.3_Emisiones de proceso'!$E$39:$M$54,"e1",$F$841:$F949)-SUM(AA$842:AA948))</f>
        <v>0</v>
      </c>
      <c r="AB949">
        <f>IF(F949="","",DSUM('1.3_Emisiones de proceso'!$E$39:$M$54,"e2",$F$841:$F949)-SUM(AB$842:AB948))</f>
        <v>0</v>
      </c>
      <c r="AC949">
        <f>IF(F949="","",DSUM('1.3_Emisiones de proceso'!$E$39:$M$54,"e3",$F$841:$F949)-SUM(AC$842:AC948))</f>
        <v>0</v>
      </c>
      <c r="AD949">
        <f>IF(F949="","",DSUM('1.3_Emisiones de proceso'!$E$39:$M$54,"emissions",$F$841:$F949)-SUM(AD$842:AD948))</f>
        <v>0</v>
      </c>
    </row>
    <row r="950" spans="2:30" x14ac:dyDescent="0.25">
      <c r="B950">
        <v>109</v>
      </c>
      <c r="C950" t="str">
        <f>IF('0.1_Datos generales organiz.'!E152="","",'0.1_Datos generales organiz.'!E152)</f>
        <v/>
      </c>
      <c r="D950" t="str">
        <f>IF(C950="","",IF('0.1_Datos generales organiz.'!G152="no","",Dades!C950))</f>
        <v/>
      </c>
      <c r="E950" t="str">
        <f>IFERROR(INDEX($D$842:$D$1091,MATCH(0,INDEX(COUNTIF($E$841:E949,$D$842:$D$1091),),)),"")</f>
        <v/>
      </c>
      <c r="F950" t="str">
        <f t="shared" si="27"/>
        <v>=</v>
      </c>
      <c r="G950">
        <f>IF(F950="","",DSUM('1.1_Instalaciones fijas'!$E$14:$R$36,"e1",$F$841:$F950)+DSUM('1.1_Instalaciones fijas'!$E$43:$L$58,"e1",$F$841:$F950)-SUM(G$842:G949))</f>
        <v>0</v>
      </c>
      <c r="H950">
        <f>IF(F950="","",DSUM('1.1_Instalaciones fijas'!$E$14:$R$36,"e2",$F$841:$F950)+DSUM('1.1_Instalaciones fijas'!$E$43:$L$58,"e2",$F$841:$F950)-SUM(H$842:H949))</f>
        <v>0</v>
      </c>
      <c r="I950">
        <f>IF(F950="","",DSUM('1.1_Instalaciones fijas'!$E$14:$R$36,"e3",$F$841:$F950)+DSUM('1.1_Instalaciones fijas'!$E$43:$L$58,"e3",$F$841:$F950)-SUM(I$842:I949))</f>
        <v>0</v>
      </c>
      <c r="J950">
        <f>IF(F950="","",DSUM('1.1_Instalaciones fijas'!$E$14:$R$36,"emissions",$F$841:$F950)+DSUM('1.1_Instalaciones fijas'!$E$43:$L$58,"emissions",$F$841:$F950)-SUM(J$842:J949))</f>
        <v>0</v>
      </c>
      <c r="K950">
        <f>IF(F950="","",DSUM('1.2_Vehículos y maquinaria'!$E$22:$S$44,"e1",$F$841:$F950)+DSUM('1.2_Vehículos y maquinaria'!$E$50:$S$70,"emissions",$F$841:$F950)-SUM(K$842:K949))</f>
        <v>0</v>
      </c>
      <c r="L950">
        <f>IF(F950="","",DSUM('1.2_Vehículos y maquinaria'!$E$22:$S$44,"e2",$F$841:$F950)-SUM(L$842:L949))</f>
        <v>0</v>
      </c>
      <c r="M950">
        <f>IF(F950="","",DSUM('1.2_Vehículos y maquinaria'!$E$22:$S$44,"e3",$F$841:$F950)-SUM(M$842:M949))</f>
        <v>0</v>
      </c>
      <c r="N950">
        <f>IF(F950="","",DSUM('1.2_Vehículos y maquinaria'!$E$22:$S$44,"emissions",$F$841:$F950)+DSUM('1.2_Vehículos y maquinaria'!$E$50:$S$70,"emissions",$F$841:$F950)-SUM(N$842:N949))</f>
        <v>0</v>
      </c>
      <c r="O950">
        <f>IF(F950="","",DSUM('1.2_Vehículos y maquinaria'!$E$82:$S$92,"e1",$F$841:$F950)-SUM(O$842:O949))</f>
        <v>0</v>
      </c>
      <c r="P950">
        <f>IF(F950="","",DSUM('1.2_Vehículos y maquinaria'!$E$82:$S$92,"e2",$F$841:$F950)-SUM(P$842:P949))</f>
        <v>0</v>
      </c>
      <c r="Q950">
        <f>IF(F950="","",DSUM('1.2_Vehículos y maquinaria'!$E$82:$S$92,"e3",$F$841:$F950)-SUM(Q$842:Q949))</f>
        <v>0</v>
      </c>
      <c r="R950">
        <f>IF(F950="","",DSUM('1.2_Vehículos y maquinaria'!$E$82:$S$92,"emissions",$F$841:$F950)-SUM(R$842:R949))</f>
        <v>0</v>
      </c>
      <c r="S950">
        <f>IF(F950="","",DSUM('1.2_Vehículos y maquinaria'!$E$99:$S$109,"e1",$F$841:$F950)-SUM(S$842:S949))</f>
        <v>0</v>
      </c>
      <c r="T950">
        <f>IF(F950="","",DSUM('1.2_Vehículos y maquinaria'!$E$99:$S$109,"e2",$F$841:$F950)-SUM(T$842:T949))</f>
        <v>0</v>
      </c>
      <c r="U950">
        <f>IF(F950="","",DSUM('1.2_Vehículos y maquinaria'!$E$99:$S$109,"e3",$F$841:$F950)-SUM(U$842:U949))</f>
        <v>0</v>
      </c>
      <c r="V950">
        <f>IF(F950="","",DSUM('1.2_Vehículos y maquinaria'!$E$99:$S$109,"emissions",$F$841:$F950)-SUM(V$842:V949))</f>
        <v>0</v>
      </c>
      <c r="W950">
        <f>IF(F950="","",DSUM('1.3_Emisiones de proceso'!$E$17:$M$32,"e1",$F$841:$F950)-SUM(W$842:W949))</f>
        <v>0</v>
      </c>
      <c r="X950">
        <f>IF(F950="","",DSUM('1.3_Emisiones de proceso'!$E$17:$M$32,"e2",$F$841:$F950)-SUM(X$842:X949))</f>
        <v>0</v>
      </c>
      <c r="Y950">
        <f>IF(F950="","",DSUM('1.3_Emisiones de proceso'!$E$17:$M$32,"e3",$F$841:$F950)-SUM(Y$842:Y949))</f>
        <v>0</v>
      </c>
      <c r="Z950">
        <f>IF(F950="","",DSUM('1.3_Emisiones de proceso'!$E$17:$M$32,"emissions",$F$841:$F950)-SUM(Z$842:Z949))</f>
        <v>0</v>
      </c>
      <c r="AA950">
        <f>IF(F950="","",DSUM('1.3_Emisiones de proceso'!$E$39:$M$54,"e1",$F$841:$F950)-SUM(AA$842:AA949))</f>
        <v>0</v>
      </c>
      <c r="AB950">
        <f>IF(F950="","",DSUM('1.3_Emisiones de proceso'!$E$39:$M$54,"e2",$F$841:$F950)-SUM(AB$842:AB949))</f>
        <v>0</v>
      </c>
      <c r="AC950">
        <f>IF(F950="","",DSUM('1.3_Emisiones de proceso'!$E$39:$M$54,"e3",$F$841:$F950)-SUM(AC$842:AC949))</f>
        <v>0</v>
      </c>
      <c r="AD950">
        <f>IF(F950="","",DSUM('1.3_Emisiones de proceso'!$E$39:$M$54,"emissions",$F$841:$F950)-SUM(AD$842:AD949))</f>
        <v>0</v>
      </c>
    </row>
    <row r="951" spans="2:30" x14ac:dyDescent="0.25">
      <c r="B951">
        <v>110</v>
      </c>
      <c r="C951" t="str">
        <f>IF('0.1_Datos generales organiz.'!E153="","",'0.1_Datos generales organiz.'!E153)</f>
        <v/>
      </c>
      <c r="D951" t="str">
        <f>IF(C951="","",IF('0.1_Datos generales organiz.'!G153="no","",Dades!C951))</f>
        <v/>
      </c>
      <c r="E951" t="str">
        <f>IFERROR(INDEX($D$842:$D$1091,MATCH(0,INDEX(COUNTIF($E$841:E950,$D$842:$D$1091),),)),"")</f>
        <v/>
      </c>
      <c r="F951" t="str">
        <f t="shared" si="27"/>
        <v>=</v>
      </c>
      <c r="G951">
        <f>IF(F951="","",DSUM('1.1_Instalaciones fijas'!$E$14:$R$36,"e1",$F$841:$F951)+DSUM('1.1_Instalaciones fijas'!$E$43:$L$58,"e1",$F$841:$F951)-SUM(G$842:G950))</f>
        <v>0</v>
      </c>
      <c r="H951">
        <f>IF(F951="","",DSUM('1.1_Instalaciones fijas'!$E$14:$R$36,"e2",$F$841:$F951)+DSUM('1.1_Instalaciones fijas'!$E$43:$L$58,"e2",$F$841:$F951)-SUM(H$842:H950))</f>
        <v>0</v>
      </c>
      <c r="I951">
        <f>IF(F951="","",DSUM('1.1_Instalaciones fijas'!$E$14:$R$36,"e3",$F$841:$F951)+DSUM('1.1_Instalaciones fijas'!$E$43:$L$58,"e3",$F$841:$F951)-SUM(I$842:I950))</f>
        <v>0</v>
      </c>
      <c r="J951">
        <f>IF(F951="","",DSUM('1.1_Instalaciones fijas'!$E$14:$R$36,"emissions",$F$841:$F951)+DSUM('1.1_Instalaciones fijas'!$E$43:$L$58,"emissions",$F$841:$F951)-SUM(J$842:J950))</f>
        <v>0</v>
      </c>
      <c r="K951">
        <f>IF(F951="","",DSUM('1.2_Vehículos y maquinaria'!$E$22:$S$44,"e1",$F$841:$F951)+DSUM('1.2_Vehículos y maquinaria'!$E$50:$S$70,"emissions",$F$841:$F951)-SUM(K$842:K950))</f>
        <v>0</v>
      </c>
      <c r="L951">
        <f>IF(F951="","",DSUM('1.2_Vehículos y maquinaria'!$E$22:$S$44,"e2",$F$841:$F951)-SUM(L$842:L950))</f>
        <v>0</v>
      </c>
      <c r="M951">
        <f>IF(F951="","",DSUM('1.2_Vehículos y maquinaria'!$E$22:$S$44,"e3",$F$841:$F951)-SUM(M$842:M950))</f>
        <v>0</v>
      </c>
      <c r="N951">
        <f>IF(F951="","",DSUM('1.2_Vehículos y maquinaria'!$E$22:$S$44,"emissions",$F$841:$F951)+DSUM('1.2_Vehículos y maquinaria'!$E$50:$S$70,"emissions",$F$841:$F951)-SUM(N$842:N950))</f>
        <v>0</v>
      </c>
      <c r="O951">
        <f>IF(F951="","",DSUM('1.2_Vehículos y maquinaria'!$E$82:$S$92,"e1",$F$841:$F951)-SUM(O$842:O950))</f>
        <v>0</v>
      </c>
      <c r="P951">
        <f>IF(F951="","",DSUM('1.2_Vehículos y maquinaria'!$E$82:$S$92,"e2",$F$841:$F951)-SUM(P$842:P950))</f>
        <v>0</v>
      </c>
      <c r="Q951">
        <f>IF(F951="","",DSUM('1.2_Vehículos y maquinaria'!$E$82:$S$92,"e3",$F$841:$F951)-SUM(Q$842:Q950))</f>
        <v>0</v>
      </c>
      <c r="R951">
        <f>IF(F951="","",DSUM('1.2_Vehículos y maquinaria'!$E$82:$S$92,"emissions",$F$841:$F951)-SUM(R$842:R950))</f>
        <v>0</v>
      </c>
      <c r="S951">
        <f>IF(F951="","",DSUM('1.2_Vehículos y maquinaria'!$E$99:$S$109,"e1",$F$841:$F951)-SUM(S$842:S950))</f>
        <v>0</v>
      </c>
      <c r="T951">
        <f>IF(F951="","",DSUM('1.2_Vehículos y maquinaria'!$E$99:$S$109,"e2",$F$841:$F951)-SUM(T$842:T950))</f>
        <v>0</v>
      </c>
      <c r="U951">
        <f>IF(F951="","",DSUM('1.2_Vehículos y maquinaria'!$E$99:$S$109,"e3",$F$841:$F951)-SUM(U$842:U950))</f>
        <v>0</v>
      </c>
      <c r="V951">
        <f>IF(F951="","",DSUM('1.2_Vehículos y maquinaria'!$E$99:$S$109,"emissions",$F$841:$F951)-SUM(V$842:V950))</f>
        <v>0</v>
      </c>
      <c r="W951">
        <f>IF(F951="","",DSUM('1.3_Emisiones de proceso'!$E$17:$M$32,"e1",$F$841:$F951)-SUM(W$842:W950))</f>
        <v>0</v>
      </c>
      <c r="X951">
        <f>IF(F951="","",DSUM('1.3_Emisiones de proceso'!$E$17:$M$32,"e2",$F$841:$F951)-SUM(X$842:X950))</f>
        <v>0</v>
      </c>
      <c r="Y951">
        <f>IF(F951="","",DSUM('1.3_Emisiones de proceso'!$E$17:$M$32,"e3",$F$841:$F951)-SUM(Y$842:Y950))</f>
        <v>0</v>
      </c>
      <c r="Z951">
        <f>IF(F951="","",DSUM('1.3_Emisiones de proceso'!$E$17:$M$32,"emissions",$F$841:$F951)-SUM(Z$842:Z950))</f>
        <v>0</v>
      </c>
      <c r="AA951">
        <f>IF(F951="","",DSUM('1.3_Emisiones de proceso'!$E$39:$M$54,"e1",$F$841:$F951)-SUM(AA$842:AA950))</f>
        <v>0</v>
      </c>
      <c r="AB951">
        <f>IF(F951="","",DSUM('1.3_Emisiones de proceso'!$E$39:$M$54,"e2",$F$841:$F951)-SUM(AB$842:AB950))</f>
        <v>0</v>
      </c>
      <c r="AC951">
        <f>IF(F951="","",DSUM('1.3_Emisiones de proceso'!$E$39:$M$54,"e3",$F$841:$F951)-SUM(AC$842:AC950))</f>
        <v>0</v>
      </c>
      <c r="AD951">
        <f>IF(F951="","",DSUM('1.3_Emisiones de proceso'!$E$39:$M$54,"emissions",$F$841:$F951)-SUM(AD$842:AD950))</f>
        <v>0</v>
      </c>
    </row>
    <row r="952" spans="2:30" x14ac:dyDescent="0.25">
      <c r="B952">
        <v>111</v>
      </c>
      <c r="C952" t="str">
        <f>IF('0.1_Datos generales organiz.'!E154="","",'0.1_Datos generales organiz.'!E154)</f>
        <v/>
      </c>
      <c r="D952" t="str">
        <f>IF(C952="","",IF('0.1_Datos generales organiz.'!G154="no","",Dades!C952))</f>
        <v/>
      </c>
      <c r="E952" t="str">
        <f>IFERROR(INDEX($D$842:$D$1091,MATCH(0,INDEX(COUNTIF($E$841:E951,$D$842:$D$1091),),)),"")</f>
        <v/>
      </c>
      <c r="F952" t="str">
        <f t="shared" si="27"/>
        <v>=</v>
      </c>
      <c r="G952">
        <f>IF(F952="","",DSUM('1.1_Instalaciones fijas'!$E$14:$R$36,"e1",$F$841:$F952)+DSUM('1.1_Instalaciones fijas'!$E$43:$L$58,"e1",$F$841:$F952)-SUM(G$842:G951))</f>
        <v>0</v>
      </c>
      <c r="H952">
        <f>IF(F952="","",DSUM('1.1_Instalaciones fijas'!$E$14:$R$36,"e2",$F$841:$F952)+DSUM('1.1_Instalaciones fijas'!$E$43:$L$58,"e2",$F$841:$F952)-SUM(H$842:H951))</f>
        <v>0</v>
      </c>
      <c r="I952">
        <f>IF(F952="","",DSUM('1.1_Instalaciones fijas'!$E$14:$R$36,"e3",$F$841:$F952)+DSUM('1.1_Instalaciones fijas'!$E$43:$L$58,"e3",$F$841:$F952)-SUM(I$842:I951))</f>
        <v>0</v>
      </c>
      <c r="J952">
        <f>IF(F952="","",DSUM('1.1_Instalaciones fijas'!$E$14:$R$36,"emissions",$F$841:$F952)+DSUM('1.1_Instalaciones fijas'!$E$43:$L$58,"emissions",$F$841:$F952)-SUM(J$842:J951))</f>
        <v>0</v>
      </c>
      <c r="K952">
        <f>IF(F952="","",DSUM('1.2_Vehículos y maquinaria'!$E$22:$S$44,"e1",$F$841:$F952)+DSUM('1.2_Vehículos y maquinaria'!$E$50:$S$70,"emissions",$F$841:$F952)-SUM(K$842:K951))</f>
        <v>0</v>
      </c>
      <c r="L952">
        <f>IF(F952="","",DSUM('1.2_Vehículos y maquinaria'!$E$22:$S$44,"e2",$F$841:$F952)-SUM(L$842:L951))</f>
        <v>0</v>
      </c>
      <c r="M952">
        <f>IF(F952="","",DSUM('1.2_Vehículos y maquinaria'!$E$22:$S$44,"e3",$F$841:$F952)-SUM(M$842:M951))</f>
        <v>0</v>
      </c>
      <c r="N952">
        <f>IF(F952="","",DSUM('1.2_Vehículos y maquinaria'!$E$22:$S$44,"emissions",$F$841:$F952)+DSUM('1.2_Vehículos y maquinaria'!$E$50:$S$70,"emissions",$F$841:$F952)-SUM(N$842:N951))</f>
        <v>0</v>
      </c>
      <c r="O952">
        <f>IF(F952="","",DSUM('1.2_Vehículos y maquinaria'!$E$82:$S$92,"e1",$F$841:$F952)-SUM(O$842:O951))</f>
        <v>0</v>
      </c>
      <c r="P952">
        <f>IF(F952="","",DSUM('1.2_Vehículos y maquinaria'!$E$82:$S$92,"e2",$F$841:$F952)-SUM(P$842:P951))</f>
        <v>0</v>
      </c>
      <c r="Q952">
        <f>IF(F952="","",DSUM('1.2_Vehículos y maquinaria'!$E$82:$S$92,"e3",$F$841:$F952)-SUM(Q$842:Q951))</f>
        <v>0</v>
      </c>
      <c r="R952">
        <f>IF(F952="","",DSUM('1.2_Vehículos y maquinaria'!$E$82:$S$92,"emissions",$F$841:$F952)-SUM(R$842:R951))</f>
        <v>0</v>
      </c>
      <c r="S952">
        <f>IF(F952="","",DSUM('1.2_Vehículos y maquinaria'!$E$99:$S$109,"e1",$F$841:$F952)-SUM(S$842:S951))</f>
        <v>0</v>
      </c>
      <c r="T952">
        <f>IF(F952="","",DSUM('1.2_Vehículos y maquinaria'!$E$99:$S$109,"e2",$F$841:$F952)-SUM(T$842:T951))</f>
        <v>0</v>
      </c>
      <c r="U952">
        <f>IF(F952="","",DSUM('1.2_Vehículos y maquinaria'!$E$99:$S$109,"e3",$F$841:$F952)-SUM(U$842:U951))</f>
        <v>0</v>
      </c>
      <c r="V952">
        <f>IF(F952="","",DSUM('1.2_Vehículos y maquinaria'!$E$99:$S$109,"emissions",$F$841:$F952)-SUM(V$842:V951))</f>
        <v>0</v>
      </c>
      <c r="W952">
        <f>IF(F952="","",DSUM('1.3_Emisiones de proceso'!$E$17:$M$32,"e1",$F$841:$F952)-SUM(W$842:W951))</f>
        <v>0</v>
      </c>
      <c r="X952">
        <f>IF(F952="","",DSUM('1.3_Emisiones de proceso'!$E$17:$M$32,"e2",$F$841:$F952)-SUM(X$842:X951))</f>
        <v>0</v>
      </c>
      <c r="Y952">
        <f>IF(F952="","",DSUM('1.3_Emisiones de proceso'!$E$17:$M$32,"e3",$F$841:$F952)-SUM(Y$842:Y951))</f>
        <v>0</v>
      </c>
      <c r="Z952">
        <f>IF(F952="","",DSUM('1.3_Emisiones de proceso'!$E$17:$M$32,"emissions",$F$841:$F952)-SUM(Z$842:Z951))</f>
        <v>0</v>
      </c>
      <c r="AA952">
        <f>IF(F952="","",DSUM('1.3_Emisiones de proceso'!$E$39:$M$54,"e1",$F$841:$F952)-SUM(AA$842:AA951))</f>
        <v>0</v>
      </c>
      <c r="AB952">
        <f>IF(F952="","",DSUM('1.3_Emisiones de proceso'!$E$39:$M$54,"e2",$F$841:$F952)-SUM(AB$842:AB951))</f>
        <v>0</v>
      </c>
      <c r="AC952">
        <f>IF(F952="","",DSUM('1.3_Emisiones de proceso'!$E$39:$M$54,"e3",$F$841:$F952)-SUM(AC$842:AC951))</f>
        <v>0</v>
      </c>
      <c r="AD952">
        <f>IF(F952="","",DSUM('1.3_Emisiones de proceso'!$E$39:$M$54,"emissions",$F$841:$F952)-SUM(AD$842:AD951))</f>
        <v>0</v>
      </c>
    </row>
    <row r="953" spans="2:30" x14ac:dyDescent="0.25">
      <c r="B953">
        <v>112</v>
      </c>
      <c r="C953" t="str">
        <f>IF('0.1_Datos generales organiz.'!E155="","",'0.1_Datos generales organiz.'!E155)</f>
        <v/>
      </c>
      <c r="D953" t="str">
        <f>IF(C953="","",IF('0.1_Datos generales organiz.'!G155="no","",Dades!C953))</f>
        <v/>
      </c>
      <c r="E953" t="str">
        <f>IFERROR(INDEX($D$842:$D$1091,MATCH(0,INDEX(COUNTIF($E$841:E952,$D$842:$D$1091),),)),"")</f>
        <v/>
      </c>
      <c r="F953" t="str">
        <f t="shared" si="27"/>
        <v>=</v>
      </c>
      <c r="G953">
        <f>IF(F953="","",DSUM('1.1_Instalaciones fijas'!$E$14:$R$36,"e1",$F$841:$F953)+DSUM('1.1_Instalaciones fijas'!$E$43:$L$58,"e1",$F$841:$F953)-SUM(G$842:G952))</f>
        <v>0</v>
      </c>
      <c r="H953">
        <f>IF(F953="","",DSUM('1.1_Instalaciones fijas'!$E$14:$R$36,"e2",$F$841:$F953)+DSUM('1.1_Instalaciones fijas'!$E$43:$L$58,"e2",$F$841:$F953)-SUM(H$842:H952))</f>
        <v>0</v>
      </c>
      <c r="I953">
        <f>IF(F953="","",DSUM('1.1_Instalaciones fijas'!$E$14:$R$36,"e3",$F$841:$F953)+DSUM('1.1_Instalaciones fijas'!$E$43:$L$58,"e3",$F$841:$F953)-SUM(I$842:I952))</f>
        <v>0</v>
      </c>
      <c r="J953">
        <f>IF(F953="","",DSUM('1.1_Instalaciones fijas'!$E$14:$R$36,"emissions",$F$841:$F953)+DSUM('1.1_Instalaciones fijas'!$E$43:$L$58,"emissions",$F$841:$F953)-SUM(J$842:J952))</f>
        <v>0</v>
      </c>
      <c r="K953">
        <f>IF(F953="","",DSUM('1.2_Vehículos y maquinaria'!$E$22:$S$44,"e1",$F$841:$F953)+DSUM('1.2_Vehículos y maquinaria'!$E$50:$S$70,"emissions",$F$841:$F953)-SUM(K$842:K952))</f>
        <v>0</v>
      </c>
      <c r="L953">
        <f>IF(F953="","",DSUM('1.2_Vehículos y maquinaria'!$E$22:$S$44,"e2",$F$841:$F953)-SUM(L$842:L952))</f>
        <v>0</v>
      </c>
      <c r="M953">
        <f>IF(F953="","",DSUM('1.2_Vehículos y maquinaria'!$E$22:$S$44,"e3",$F$841:$F953)-SUM(M$842:M952))</f>
        <v>0</v>
      </c>
      <c r="N953">
        <f>IF(F953="","",DSUM('1.2_Vehículos y maquinaria'!$E$22:$S$44,"emissions",$F$841:$F953)+DSUM('1.2_Vehículos y maquinaria'!$E$50:$S$70,"emissions",$F$841:$F953)-SUM(N$842:N952))</f>
        <v>0</v>
      </c>
      <c r="O953">
        <f>IF(F953="","",DSUM('1.2_Vehículos y maquinaria'!$E$82:$S$92,"e1",$F$841:$F953)-SUM(O$842:O952))</f>
        <v>0</v>
      </c>
      <c r="P953">
        <f>IF(F953="","",DSUM('1.2_Vehículos y maquinaria'!$E$82:$S$92,"e2",$F$841:$F953)-SUM(P$842:P952))</f>
        <v>0</v>
      </c>
      <c r="Q953">
        <f>IF(F953="","",DSUM('1.2_Vehículos y maquinaria'!$E$82:$S$92,"e3",$F$841:$F953)-SUM(Q$842:Q952))</f>
        <v>0</v>
      </c>
      <c r="R953">
        <f>IF(F953="","",DSUM('1.2_Vehículos y maquinaria'!$E$82:$S$92,"emissions",$F$841:$F953)-SUM(R$842:R952))</f>
        <v>0</v>
      </c>
      <c r="S953">
        <f>IF(F953="","",DSUM('1.2_Vehículos y maquinaria'!$E$99:$S$109,"e1",$F$841:$F953)-SUM(S$842:S952))</f>
        <v>0</v>
      </c>
      <c r="T953">
        <f>IF(F953="","",DSUM('1.2_Vehículos y maquinaria'!$E$99:$S$109,"e2",$F$841:$F953)-SUM(T$842:T952))</f>
        <v>0</v>
      </c>
      <c r="U953">
        <f>IF(F953="","",DSUM('1.2_Vehículos y maquinaria'!$E$99:$S$109,"e3",$F$841:$F953)-SUM(U$842:U952))</f>
        <v>0</v>
      </c>
      <c r="V953">
        <f>IF(F953="","",DSUM('1.2_Vehículos y maquinaria'!$E$99:$S$109,"emissions",$F$841:$F953)-SUM(V$842:V952))</f>
        <v>0</v>
      </c>
      <c r="W953">
        <f>IF(F953="","",DSUM('1.3_Emisiones de proceso'!$E$17:$M$32,"e1",$F$841:$F953)-SUM(W$842:W952))</f>
        <v>0</v>
      </c>
      <c r="X953">
        <f>IF(F953="","",DSUM('1.3_Emisiones de proceso'!$E$17:$M$32,"e2",$F$841:$F953)-SUM(X$842:X952))</f>
        <v>0</v>
      </c>
      <c r="Y953">
        <f>IF(F953="","",DSUM('1.3_Emisiones de proceso'!$E$17:$M$32,"e3",$F$841:$F953)-SUM(Y$842:Y952))</f>
        <v>0</v>
      </c>
      <c r="Z953">
        <f>IF(F953="","",DSUM('1.3_Emisiones de proceso'!$E$17:$M$32,"emissions",$F$841:$F953)-SUM(Z$842:Z952))</f>
        <v>0</v>
      </c>
      <c r="AA953">
        <f>IF(F953="","",DSUM('1.3_Emisiones de proceso'!$E$39:$M$54,"e1",$F$841:$F953)-SUM(AA$842:AA952))</f>
        <v>0</v>
      </c>
      <c r="AB953">
        <f>IF(F953="","",DSUM('1.3_Emisiones de proceso'!$E$39:$M$54,"e2",$F$841:$F953)-SUM(AB$842:AB952))</f>
        <v>0</v>
      </c>
      <c r="AC953">
        <f>IF(F953="","",DSUM('1.3_Emisiones de proceso'!$E$39:$M$54,"e3",$F$841:$F953)-SUM(AC$842:AC952))</f>
        <v>0</v>
      </c>
      <c r="AD953">
        <f>IF(F953="","",DSUM('1.3_Emisiones de proceso'!$E$39:$M$54,"emissions",$F$841:$F953)-SUM(AD$842:AD952))</f>
        <v>0</v>
      </c>
    </row>
    <row r="954" spans="2:30" x14ac:dyDescent="0.25">
      <c r="B954">
        <v>113</v>
      </c>
      <c r="C954" t="str">
        <f>IF('0.1_Datos generales organiz.'!E156="","",'0.1_Datos generales organiz.'!E156)</f>
        <v/>
      </c>
      <c r="D954" t="str">
        <f>IF(C954="","",IF('0.1_Datos generales organiz.'!G156="no","",Dades!C954))</f>
        <v/>
      </c>
      <c r="E954" t="str">
        <f>IFERROR(INDEX($D$842:$D$1091,MATCH(0,INDEX(COUNTIF($E$841:E953,$D$842:$D$1091),),)),"")</f>
        <v/>
      </c>
      <c r="F954" t="str">
        <f t="shared" si="27"/>
        <v>=</v>
      </c>
      <c r="G954">
        <f>IF(F954="","",DSUM('1.1_Instalaciones fijas'!$E$14:$R$36,"e1",$F$841:$F954)+DSUM('1.1_Instalaciones fijas'!$E$43:$L$58,"e1",$F$841:$F954)-SUM(G$842:G953))</f>
        <v>0</v>
      </c>
      <c r="H954">
        <f>IF(F954="","",DSUM('1.1_Instalaciones fijas'!$E$14:$R$36,"e2",$F$841:$F954)+DSUM('1.1_Instalaciones fijas'!$E$43:$L$58,"e2",$F$841:$F954)-SUM(H$842:H953))</f>
        <v>0</v>
      </c>
      <c r="I954">
        <f>IF(F954="","",DSUM('1.1_Instalaciones fijas'!$E$14:$R$36,"e3",$F$841:$F954)+DSUM('1.1_Instalaciones fijas'!$E$43:$L$58,"e3",$F$841:$F954)-SUM(I$842:I953))</f>
        <v>0</v>
      </c>
      <c r="J954">
        <f>IF(F954="","",DSUM('1.1_Instalaciones fijas'!$E$14:$R$36,"emissions",$F$841:$F954)+DSUM('1.1_Instalaciones fijas'!$E$43:$L$58,"emissions",$F$841:$F954)-SUM(J$842:J953))</f>
        <v>0</v>
      </c>
      <c r="K954">
        <f>IF(F954="","",DSUM('1.2_Vehículos y maquinaria'!$E$22:$S$44,"e1",$F$841:$F954)+DSUM('1.2_Vehículos y maquinaria'!$E$50:$S$70,"emissions",$F$841:$F954)-SUM(K$842:K953))</f>
        <v>0</v>
      </c>
      <c r="L954">
        <f>IF(F954="","",DSUM('1.2_Vehículos y maquinaria'!$E$22:$S$44,"e2",$F$841:$F954)-SUM(L$842:L953))</f>
        <v>0</v>
      </c>
      <c r="M954">
        <f>IF(F954="","",DSUM('1.2_Vehículos y maquinaria'!$E$22:$S$44,"e3",$F$841:$F954)-SUM(M$842:M953))</f>
        <v>0</v>
      </c>
      <c r="N954">
        <f>IF(F954="","",DSUM('1.2_Vehículos y maquinaria'!$E$22:$S$44,"emissions",$F$841:$F954)+DSUM('1.2_Vehículos y maquinaria'!$E$50:$S$70,"emissions",$F$841:$F954)-SUM(N$842:N953))</f>
        <v>0</v>
      </c>
      <c r="O954">
        <f>IF(F954="","",DSUM('1.2_Vehículos y maquinaria'!$E$82:$S$92,"e1",$F$841:$F954)-SUM(O$842:O953))</f>
        <v>0</v>
      </c>
      <c r="P954">
        <f>IF(F954="","",DSUM('1.2_Vehículos y maquinaria'!$E$82:$S$92,"e2",$F$841:$F954)-SUM(P$842:P953))</f>
        <v>0</v>
      </c>
      <c r="Q954">
        <f>IF(F954="","",DSUM('1.2_Vehículos y maquinaria'!$E$82:$S$92,"e3",$F$841:$F954)-SUM(Q$842:Q953))</f>
        <v>0</v>
      </c>
      <c r="R954">
        <f>IF(F954="","",DSUM('1.2_Vehículos y maquinaria'!$E$82:$S$92,"emissions",$F$841:$F954)-SUM(R$842:R953))</f>
        <v>0</v>
      </c>
      <c r="S954">
        <f>IF(F954="","",DSUM('1.2_Vehículos y maquinaria'!$E$99:$S$109,"e1",$F$841:$F954)-SUM(S$842:S953))</f>
        <v>0</v>
      </c>
      <c r="T954">
        <f>IF(F954="","",DSUM('1.2_Vehículos y maquinaria'!$E$99:$S$109,"e2",$F$841:$F954)-SUM(T$842:T953))</f>
        <v>0</v>
      </c>
      <c r="U954">
        <f>IF(F954="","",DSUM('1.2_Vehículos y maquinaria'!$E$99:$S$109,"e3",$F$841:$F954)-SUM(U$842:U953))</f>
        <v>0</v>
      </c>
      <c r="V954">
        <f>IF(F954="","",DSUM('1.2_Vehículos y maquinaria'!$E$99:$S$109,"emissions",$F$841:$F954)-SUM(V$842:V953))</f>
        <v>0</v>
      </c>
      <c r="W954">
        <f>IF(F954="","",DSUM('1.3_Emisiones de proceso'!$E$17:$M$32,"e1",$F$841:$F954)-SUM(W$842:W953))</f>
        <v>0</v>
      </c>
      <c r="X954">
        <f>IF(F954="","",DSUM('1.3_Emisiones de proceso'!$E$17:$M$32,"e2",$F$841:$F954)-SUM(X$842:X953))</f>
        <v>0</v>
      </c>
      <c r="Y954">
        <f>IF(F954="","",DSUM('1.3_Emisiones de proceso'!$E$17:$M$32,"e3",$F$841:$F954)-SUM(Y$842:Y953))</f>
        <v>0</v>
      </c>
      <c r="Z954">
        <f>IF(F954="","",DSUM('1.3_Emisiones de proceso'!$E$17:$M$32,"emissions",$F$841:$F954)-SUM(Z$842:Z953))</f>
        <v>0</v>
      </c>
      <c r="AA954">
        <f>IF(F954="","",DSUM('1.3_Emisiones de proceso'!$E$39:$M$54,"e1",$F$841:$F954)-SUM(AA$842:AA953))</f>
        <v>0</v>
      </c>
      <c r="AB954">
        <f>IF(F954="","",DSUM('1.3_Emisiones de proceso'!$E$39:$M$54,"e2",$F$841:$F954)-SUM(AB$842:AB953))</f>
        <v>0</v>
      </c>
      <c r="AC954">
        <f>IF(F954="","",DSUM('1.3_Emisiones de proceso'!$E$39:$M$54,"e3",$F$841:$F954)-SUM(AC$842:AC953))</f>
        <v>0</v>
      </c>
      <c r="AD954">
        <f>IF(F954="","",DSUM('1.3_Emisiones de proceso'!$E$39:$M$54,"emissions",$F$841:$F954)-SUM(AD$842:AD953))</f>
        <v>0</v>
      </c>
    </row>
    <row r="955" spans="2:30" x14ac:dyDescent="0.25">
      <c r="B955">
        <v>114</v>
      </c>
      <c r="C955" t="str">
        <f>IF('0.1_Datos generales organiz.'!E157="","",'0.1_Datos generales organiz.'!E157)</f>
        <v/>
      </c>
      <c r="D955" t="str">
        <f>IF(C955="","",IF('0.1_Datos generales organiz.'!G157="no","",Dades!C955))</f>
        <v/>
      </c>
      <c r="E955" t="str">
        <f>IFERROR(INDEX($D$842:$D$1091,MATCH(0,INDEX(COUNTIF($E$841:E954,$D$842:$D$1091),),)),"")</f>
        <v/>
      </c>
      <c r="F955" t="str">
        <f t="shared" si="27"/>
        <v>=</v>
      </c>
      <c r="G955">
        <f>IF(F955="","",DSUM('1.1_Instalaciones fijas'!$E$14:$R$36,"e1",$F$841:$F955)+DSUM('1.1_Instalaciones fijas'!$E$43:$L$58,"e1",$F$841:$F955)-SUM(G$842:G954))</f>
        <v>0</v>
      </c>
      <c r="H955">
        <f>IF(F955="","",DSUM('1.1_Instalaciones fijas'!$E$14:$R$36,"e2",$F$841:$F955)+DSUM('1.1_Instalaciones fijas'!$E$43:$L$58,"e2",$F$841:$F955)-SUM(H$842:H954))</f>
        <v>0</v>
      </c>
      <c r="I955">
        <f>IF(F955="","",DSUM('1.1_Instalaciones fijas'!$E$14:$R$36,"e3",$F$841:$F955)+DSUM('1.1_Instalaciones fijas'!$E$43:$L$58,"e3",$F$841:$F955)-SUM(I$842:I954))</f>
        <v>0</v>
      </c>
      <c r="J955">
        <f>IF(F955="","",DSUM('1.1_Instalaciones fijas'!$E$14:$R$36,"emissions",$F$841:$F955)+DSUM('1.1_Instalaciones fijas'!$E$43:$L$58,"emissions",$F$841:$F955)-SUM(J$842:J954))</f>
        <v>0</v>
      </c>
      <c r="K955">
        <f>IF(F955="","",DSUM('1.2_Vehículos y maquinaria'!$E$22:$S$44,"e1",$F$841:$F955)+DSUM('1.2_Vehículos y maquinaria'!$E$50:$S$70,"emissions",$F$841:$F955)-SUM(K$842:K954))</f>
        <v>0</v>
      </c>
      <c r="L955">
        <f>IF(F955="","",DSUM('1.2_Vehículos y maquinaria'!$E$22:$S$44,"e2",$F$841:$F955)-SUM(L$842:L954))</f>
        <v>0</v>
      </c>
      <c r="M955">
        <f>IF(F955="","",DSUM('1.2_Vehículos y maquinaria'!$E$22:$S$44,"e3",$F$841:$F955)-SUM(M$842:M954))</f>
        <v>0</v>
      </c>
      <c r="N955">
        <f>IF(F955="","",DSUM('1.2_Vehículos y maquinaria'!$E$22:$S$44,"emissions",$F$841:$F955)+DSUM('1.2_Vehículos y maquinaria'!$E$50:$S$70,"emissions",$F$841:$F955)-SUM(N$842:N954))</f>
        <v>0</v>
      </c>
      <c r="O955">
        <f>IF(F955="","",DSUM('1.2_Vehículos y maquinaria'!$E$82:$S$92,"e1",$F$841:$F955)-SUM(O$842:O954))</f>
        <v>0</v>
      </c>
      <c r="P955">
        <f>IF(F955="","",DSUM('1.2_Vehículos y maquinaria'!$E$82:$S$92,"e2",$F$841:$F955)-SUM(P$842:P954))</f>
        <v>0</v>
      </c>
      <c r="Q955">
        <f>IF(F955="","",DSUM('1.2_Vehículos y maquinaria'!$E$82:$S$92,"e3",$F$841:$F955)-SUM(Q$842:Q954))</f>
        <v>0</v>
      </c>
      <c r="R955">
        <f>IF(F955="","",DSUM('1.2_Vehículos y maquinaria'!$E$82:$S$92,"emissions",$F$841:$F955)-SUM(R$842:R954))</f>
        <v>0</v>
      </c>
      <c r="S955">
        <f>IF(F955="","",DSUM('1.2_Vehículos y maquinaria'!$E$99:$S$109,"e1",$F$841:$F955)-SUM(S$842:S954))</f>
        <v>0</v>
      </c>
      <c r="T955">
        <f>IF(F955="","",DSUM('1.2_Vehículos y maquinaria'!$E$99:$S$109,"e2",$F$841:$F955)-SUM(T$842:T954))</f>
        <v>0</v>
      </c>
      <c r="U955">
        <f>IF(F955="","",DSUM('1.2_Vehículos y maquinaria'!$E$99:$S$109,"e3",$F$841:$F955)-SUM(U$842:U954))</f>
        <v>0</v>
      </c>
      <c r="V955">
        <f>IF(F955="","",DSUM('1.2_Vehículos y maquinaria'!$E$99:$S$109,"emissions",$F$841:$F955)-SUM(V$842:V954))</f>
        <v>0</v>
      </c>
      <c r="W955">
        <f>IF(F955="","",DSUM('1.3_Emisiones de proceso'!$E$17:$M$32,"e1",$F$841:$F955)-SUM(W$842:W954))</f>
        <v>0</v>
      </c>
      <c r="X955">
        <f>IF(F955="","",DSUM('1.3_Emisiones de proceso'!$E$17:$M$32,"e2",$F$841:$F955)-SUM(X$842:X954))</f>
        <v>0</v>
      </c>
      <c r="Y955">
        <f>IF(F955="","",DSUM('1.3_Emisiones de proceso'!$E$17:$M$32,"e3",$F$841:$F955)-SUM(Y$842:Y954))</f>
        <v>0</v>
      </c>
      <c r="Z955">
        <f>IF(F955="","",DSUM('1.3_Emisiones de proceso'!$E$17:$M$32,"emissions",$F$841:$F955)-SUM(Z$842:Z954))</f>
        <v>0</v>
      </c>
      <c r="AA955">
        <f>IF(F955="","",DSUM('1.3_Emisiones de proceso'!$E$39:$M$54,"e1",$F$841:$F955)-SUM(AA$842:AA954))</f>
        <v>0</v>
      </c>
      <c r="AB955">
        <f>IF(F955="","",DSUM('1.3_Emisiones de proceso'!$E$39:$M$54,"e2",$F$841:$F955)-SUM(AB$842:AB954))</f>
        <v>0</v>
      </c>
      <c r="AC955">
        <f>IF(F955="","",DSUM('1.3_Emisiones de proceso'!$E$39:$M$54,"e3",$F$841:$F955)-SUM(AC$842:AC954))</f>
        <v>0</v>
      </c>
      <c r="AD955">
        <f>IF(F955="","",DSUM('1.3_Emisiones de proceso'!$E$39:$M$54,"emissions",$F$841:$F955)-SUM(AD$842:AD954))</f>
        <v>0</v>
      </c>
    </row>
    <row r="956" spans="2:30" x14ac:dyDescent="0.25">
      <c r="B956">
        <v>115</v>
      </c>
      <c r="C956" t="str">
        <f>IF('0.1_Datos generales organiz.'!E158="","",'0.1_Datos generales organiz.'!E158)</f>
        <v/>
      </c>
      <c r="D956" t="str">
        <f>IF(C956="","",IF('0.1_Datos generales organiz.'!G158="no","",Dades!C956))</f>
        <v/>
      </c>
      <c r="E956" t="str">
        <f>IFERROR(INDEX($D$842:$D$1091,MATCH(0,INDEX(COUNTIF($E$841:E955,$D$842:$D$1091),),)),"")</f>
        <v/>
      </c>
      <c r="F956" t="str">
        <f t="shared" si="27"/>
        <v>=</v>
      </c>
      <c r="G956">
        <f>IF(F956="","",DSUM('1.1_Instalaciones fijas'!$E$14:$R$36,"e1",$F$841:$F956)+DSUM('1.1_Instalaciones fijas'!$E$43:$L$58,"e1",$F$841:$F956)-SUM(G$842:G955))</f>
        <v>0</v>
      </c>
      <c r="H956">
        <f>IF(F956="","",DSUM('1.1_Instalaciones fijas'!$E$14:$R$36,"e2",$F$841:$F956)+DSUM('1.1_Instalaciones fijas'!$E$43:$L$58,"e2",$F$841:$F956)-SUM(H$842:H955))</f>
        <v>0</v>
      </c>
      <c r="I956">
        <f>IF(F956="","",DSUM('1.1_Instalaciones fijas'!$E$14:$R$36,"e3",$F$841:$F956)+DSUM('1.1_Instalaciones fijas'!$E$43:$L$58,"e3",$F$841:$F956)-SUM(I$842:I955))</f>
        <v>0</v>
      </c>
      <c r="J956">
        <f>IF(F956="","",DSUM('1.1_Instalaciones fijas'!$E$14:$R$36,"emissions",$F$841:$F956)+DSUM('1.1_Instalaciones fijas'!$E$43:$L$58,"emissions",$F$841:$F956)-SUM(J$842:J955))</f>
        <v>0</v>
      </c>
      <c r="K956">
        <f>IF(F956="","",DSUM('1.2_Vehículos y maquinaria'!$E$22:$S$44,"e1",$F$841:$F956)+DSUM('1.2_Vehículos y maquinaria'!$E$50:$S$70,"emissions",$F$841:$F956)-SUM(K$842:K955))</f>
        <v>0</v>
      </c>
      <c r="L956">
        <f>IF(F956="","",DSUM('1.2_Vehículos y maquinaria'!$E$22:$S$44,"e2",$F$841:$F956)-SUM(L$842:L955))</f>
        <v>0</v>
      </c>
      <c r="M956">
        <f>IF(F956="","",DSUM('1.2_Vehículos y maquinaria'!$E$22:$S$44,"e3",$F$841:$F956)-SUM(M$842:M955))</f>
        <v>0</v>
      </c>
      <c r="N956">
        <f>IF(F956="","",DSUM('1.2_Vehículos y maquinaria'!$E$22:$S$44,"emissions",$F$841:$F956)+DSUM('1.2_Vehículos y maquinaria'!$E$50:$S$70,"emissions",$F$841:$F956)-SUM(N$842:N955))</f>
        <v>0</v>
      </c>
      <c r="O956">
        <f>IF(F956="","",DSUM('1.2_Vehículos y maquinaria'!$E$82:$S$92,"e1",$F$841:$F956)-SUM(O$842:O955))</f>
        <v>0</v>
      </c>
      <c r="P956">
        <f>IF(F956="","",DSUM('1.2_Vehículos y maquinaria'!$E$82:$S$92,"e2",$F$841:$F956)-SUM(P$842:P955))</f>
        <v>0</v>
      </c>
      <c r="Q956">
        <f>IF(F956="","",DSUM('1.2_Vehículos y maquinaria'!$E$82:$S$92,"e3",$F$841:$F956)-SUM(Q$842:Q955))</f>
        <v>0</v>
      </c>
      <c r="R956">
        <f>IF(F956="","",DSUM('1.2_Vehículos y maquinaria'!$E$82:$S$92,"emissions",$F$841:$F956)-SUM(R$842:R955))</f>
        <v>0</v>
      </c>
      <c r="S956">
        <f>IF(F956="","",DSUM('1.2_Vehículos y maquinaria'!$E$99:$S$109,"e1",$F$841:$F956)-SUM(S$842:S955))</f>
        <v>0</v>
      </c>
      <c r="T956">
        <f>IF(F956="","",DSUM('1.2_Vehículos y maquinaria'!$E$99:$S$109,"e2",$F$841:$F956)-SUM(T$842:T955))</f>
        <v>0</v>
      </c>
      <c r="U956">
        <f>IF(F956="","",DSUM('1.2_Vehículos y maquinaria'!$E$99:$S$109,"e3",$F$841:$F956)-SUM(U$842:U955))</f>
        <v>0</v>
      </c>
      <c r="V956">
        <f>IF(F956="","",DSUM('1.2_Vehículos y maquinaria'!$E$99:$S$109,"emissions",$F$841:$F956)-SUM(V$842:V955))</f>
        <v>0</v>
      </c>
      <c r="W956">
        <f>IF(F956="","",DSUM('1.3_Emisiones de proceso'!$E$17:$M$32,"e1",$F$841:$F956)-SUM(W$842:W955))</f>
        <v>0</v>
      </c>
      <c r="X956">
        <f>IF(F956="","",DSUM('1.3_Emisiones de proceso'!$E$17:$M$32,"e2",$F$841:$F956)-SUM(X$842:X955))</f>
        <v>0</v>
      </c>
      <c r="Y956">
        <f>IF(F956="","",DSUM('1.3_Emisiones de proceso'!$E$17:$M$32,"e3",$F$841:$F956)-SUM(Y$842:Y955))</f>
        <v>0</v>
      </c>
      <c r="Z956">
        <f>IF(F956="","",DSUM('1.3_Emisiones de proceso'!$E$17:$M$32,"emissions",$F$841:$F956)-SUM(Z$842:Z955))</f>
        <v>0</v>
      </c>
      <c r="AA956">
        <f>IF(F956="","",DSUM('1.3_Emisiones de proceso'!$E$39:$M$54,"e1",$F$841:$F956)-SUM(AA$842:AA955))</f>
        <v>0</v>
      </c>
      <c r="AB956">
        <f>IF(F956="","",DSUM('1.3_Emisiones de proceso'!$E$39:$M$54,"e2",$F$841:$F956)-SUM(AB$842:AB955))</f>
        <v>0</v>
      </c>
      <c r="AC956">
        <f>IF(F956="","",DSUM('1.3_Emisiones de proceso'!$E$39:$M$54,"e3",$F$841:$F956)-SUM(AC$842:AC955))</f>
        <v>0</v>
      </c>
      <c r="AD956">
        <f>IF(F956="","",DSUM('1.3_Emisiones de proceso'!$E$39:$M$54,"emissions",$F$841:$F956)-SUM(AD$842:AD955))</f>
        <v>0</v>
      </c>
    </row>
    <row r="957" spans="2:30" x14ac:dyDescent="0.25">
      <c r="B957">
        <v>116</v>
      </c>
      <c r="C957" t="str">
        <f>IF('0.1_Datos generales organiz.'!E159="","",'0.1_Datos generales organiz.'!E159)</f>
        <v/>
      </c>
      <c r="D957" t="str">
        <f>IF(C957="","",IF('0.1_Datos generales organiz.'!G159="no","",Dades!C957))</f>
        <v/>
      </c>
      <c r="E957" t="str">
        <f>IFERROR(INDEX($D$842:$D$1091,MATCH(0,INDEX(COUNTIF($E$841:E956,$D$842:$D$1091),),)),"")</f>
        <v/>
      </c>
      <c r="F957" t="str">
        <f t="shared" si="27"/>
        <v>=</v>
      </c>
      <c r="G957">
        <f>IF(F957="","",DSUM('1.1_Instalaciones fijas'!$E$14:$R$36,"e1",$F$841:$F957)+DSUM('1.1_Instalaciones fijas'!$E$43:$L$58,"e1",$F$841:$F957)-SUM(G$842:G956))</f>
        <v>0</v>
      </c>
      <c r="H957">
        <f>IF(F957="","",DSUM('1.1_Instalaciones fijas'!$E$14:$R$36,"e2",$F$841:$F957)+DSUM('1.1_Instalaciones fijas'!$E$43:$L$58,"e2",$F$841:$F957)-SUM(H$842:H956))</f>
        <v>0</v>
      </c>
      <c r="I957">
        <f>IF(F957="","",DSUM('1.1_Instalaciones fijas'!$E$14:$R$36,"e3",$F$841:$F957)+DSUM('1.1_Instalaciones fijas'!$E$43:$L$58,"e3",$F$841:$F957)-SUM(I$842:I956))</f>
        <v>0</v>
      </c>
      <c r="J957">
        <f>IF(F957="","",DSUM('1.1_Instalaciones fijas'!$E$14:$R$36,"emissions",$F$841:$F957)+DSUM('1.1_Instalaciones fijas'!$E$43:$L$58,"emissions",$F$841:$F957)-SUM(J$842:J956))</f>
        <v>0</v>
      </c>
      <c r="K957">
        <f>IF(F957="","",DSUM('1.2_Vehículos y maquinaria'!$E$22:$S$44,"e1",$F$841:$F957)+DSUM('1.2_Vehículos y maquinaria'!$E$50:$S$70,"emissions",$F$841:$F957)-SUM(K$842:K956))</f>
        <v>0</v>
      </c>
      <c r="L957">
        <f>IF(F957="","",DSUM('1.2_Vehículos y maquinaria'!$E$22:$S$44,"e2",$F$841:$F957)-SUM(L$842:L956))</f>
        <v>0</v>
      </c>
      <c r="M957">
        <f>IF(F957="","",DSUM('1.2_Vehículos y maquinaria'!$E$22:$S$44,"e3",$F$841:$F957)-SUM(M$842:M956))</f>
        <v>0</v>
      </c>
      <c r="N957">
        <f>IF(F957="","",DSUM('1.2_Vehículos y maquinaria'!$E$22:$S$44,"emissions",$F$841:$F957)+DSUM('1.2_Vehículos y maquinaria'!$E$50:$S$70,"emissions",$F$841:$F957)-SUM(N$842:N956))</f>
        <v>0</v>
      </c>
      <c r="O957">
        <f>IF(F957="","",DSUM('1.2_Vehículos y maquinaria'!$E$82:$S$92,"e1",$F$841:$F957)-SUM(O$842:O956))</f>
        <v>0</v>
      </c>
      <c r="P957">
        <f>IF(F957="","",DSUM('1.2_Vehículos y maquinaria'!$E$82:$S$92,"e2",$F$841:$F957)-SUM(P$842:P956))</f>
        <v>0</v>
      </c>
      <c r="Q957">
        <f>IF(F957="","",DSUM('1.2_Vehículos y maquinaria'!$E$82:$S$92,"e3",$F$841:$F957)-SUM(Q$842:Q956))</f>
        <v>0</v>
      </c>
      <c r="R957">
        <f>IF(F957="","",DSUM('1.2_Vehículos y maquinaria'!$E$82:$S$92,"emissions",$F$841:$F957)-SUM(R$842:R956))</f>
        <v>0</v>
      </c>
      <c r="S957">
        <f>IF(F957="","",DSUM('1.2_Vehículos y maquinaria'!$E$99:$S$109,"e1",$F$841:$F957)-SUM(S$842:S956))</f>
        <v>0</v>
      </c>
      <c r="T957">
        <f>IF(F957="","",DSUM('1.2_Vehículos y maquinaria'!$E$99:$S$109,"e2",$F$841:$F957)-SUM(T$842:T956))</f>
        <v>0</v>
      </c>
      <c r="U957">
        <f>IF(F957="","",DSUM('1.2_Vehículos y maquinaria'!$E$99:$S$109,"e3",$F$841:$F957)-SUM(U$842:U956))</f>
        <v>0</v>
      </c>
      <c r="V957">
        <f>IF(F957="","",DSUM('1.2_Vehículos y maquinaria'!$E$99:$S$109,"emissions",$F$841:$F957)-SUM(V$842:V956))</f>
        <v>0</v>
      </c>
      <c r="W957">
        <f>IF(F957="","",DSUM('1.3_Emisiones de proceso'!$E$17:$M$32,"e1",$F$841:$F957)-SUM(W$842:W956))</f>
        <v>0</v>
      </c>
      <c r="X957">
        <f>IF(F957="","",DSUM('1.3_Emisiones de proceso'!$E$17:$M$32,"e2",$F$841:$F957)-SUM(X$842:X956))</f>
        <v>0</v>
      </c>
      <c r="Y957">
        <f>IF(F957="","",DSUM('1.3_Emisiones de proceso'!$E$17:$M$32,"e3",$F$841:$F957)-SUM(Y$842:Y956))</f>
        <v>0</v>
      </c>
      <c r="Z957">
        <f>IF(F957="","",DSUM('1.3_Emisiones de proceso'!$E$17:$M$32,"emissions",$F$841:$F957)-SUM(Z$842:Z956))</f>
        <v>0</v>
      </c>
      <c r="AA957">
        <f>IF(F957="","",DSUM('1.3_Emisiones de proceso'!$E$39:$M$54,"e1",$F$841:$F957)-SUM(AA$842:AA956))</f>
        <v>0</v>
      </c>
      <c r="AB957">
        <f>IF(F957="","",DSUM('1.3_Emisiones de proceso'!$E$39:$M$54,"e2",$F$841:$F957)-SUM(AB$842:AB956))</f>
        <v>0</v>
      </c>
      <c r="AC957">
        <f>IF(F957="","",DSUM('1.3_Emisiones de proceso'!$E$39:$M$54,"e3",$F$841:$F957)-SUM(AC$842:AC956))</f>
        <v>0</v>
      </c>
      <c r="AD957">
        <f>IF(F957="","",DSUM('1.3_Emisiones de proceso'!$E$39:$M$54,"emissions",$F$841:$F957)-SUM(AD$842:AD956))</f>
        <v>0</v>
      </c>
    </row>
    <row r="958" spans="2:30" x14ac:dyDescent="0.25">
      <c r="B958">
        <v>117</v>
      </c>
      <c r="C958" t="str">
        <f>IF('0.1_Datos generales organiz.'!E160="","",'0.1_Datos generales organiz.'!E160)</f>
        <v/>
      </c>
      <c r="D958" t="str">
        <f>IF(C958="","",IF('0.1_Datos generales organiz.'!G160="no","",Dades!C958))</f>
        <v/>
      </c>
      <c r="E958" t="str">
        <f>IFERROR(INDEX($D$842:$D$1091,MATCH(0,INDEX(COUNTIF($E$841:E957,$D$842:$D$1091),),)),"")</f>
        <v/>
      </c>
      <c r="F958" t="str">
        <f t="shared" si="27"/>
        <v>=</v>
      </c>
      <c r="G958">
        <f>IF(F958="","",DSUM('1.1_Instalaciones fijas'!$E$14:$R$36,"e1",$F$841:$F958)+DSUM('1.1_Instalaciones fijas'!$E$43:$L$58,"e1",$F$841:$F958)-SUM(G$842:G957))</f>
        <v>0</v>
      </c>
      <c r="H958">
        <f>IF(F958="","",DSUM('1.1_Instalaciones fijas'!$E$14:$R$36,"e2",$F$841:$F958)+DSUM('1.1_Instalaciones fijas'!$E$43:$L$58,"e2",$F$841:$F958)-SUM(H$842:H957))</f>
        <v>0</v>
      </c>
      <c r="I958">
        <f>IF(F958="","",DSUM('1.1_Instalaciones fijas'!$E$14:$R$36,"e3",$F$841:$F958)+DSUM('1.1_Instalaciones fijas'!$E$43:$L$58,"e3",$F$841:$F958)-SUM(I$842:I957))</f>
        <v>0</v>
      </c>
      <c r="J958">
        <f>IF(F958="","",DSUM('1.1_Instalaciones fijas'!$E$14:$R$36,"emissions",$F$841:$F958)+DSUM('1.1_Instalaciones fijas'!$E$43:$L$58,"emissions",$F$841:$F958)-SUM(J$842:J957))</f>
        <v>0</v>
      </c>
      <c r="K958">
        <f>IF(F958="","",DSUM('1.2_Vehículos y maquinaria'!$E$22:$S$44,"e1",$F$841:$F958)+DSUM('1.2_Vehículos y maquinaria'!$E$50:$S$70,"emissions",$F$841:$F958)-SUM(K$842:K957))</f>
        <v>0</v>
      </c>
      <c r="L958">
        <f>IF(F958="","",DSUM('1.2_Vehículos y maquinaria'!$E$22:$S$44,"e2",$F$841:$F958)-SUM(L$842:L957))</f>
        <v>0</v>
      </c>
      <c r="M958">
        <f>IF(F958="","",DSUM('1.2_Vehículos y maquinaria'!$E$22:$S$44,"e3",$F$841:$F958)-SUM(M$842:M957))</f>
        <v>0</v>
      </c>
      <c r="N958">
        <f>IF(F958="","",DSUM('1.2_Vehículos y maquinaria'!$E$22:$S$44,"emissions",$F$841:$F958)+DSUM('1.2_Vehículos y maquinaria'!$E$50:$S$70,"emissions",$F$841:$F958)-SUM(N$842:N957))</f>
        <v>0</v>
      </c>
      <c r="O958">
        <f>IF(F958="","",DSUM('1.2_Vehículos y maquinaria'!$E$82:$S$92,"e1",$F$841:$F958)-SUM(O$842:O957))</f>
        <v>0</v>
      </c>
      <c r="P958">
        <f>IF(F958="","",DSUM('1.2_Vehículos y maquinaria'!$E$82:$S$92,"e2",$F$841:$F958)-SUM(P$842:P957))</f>
        <v>0</v>
      </c>
      <c r="Q958">
        <f>IF(F958="","",DSUM('1.2_Vehículos y maquinaria'!$E$82:$S$92,"e3",$F$841:$F958)-SUM(Q$842:Q957))</f>
        <v>0</v>
      </c>
      <c r="R958">
        <f>IF(F958="","",DSUM('1.2_Vehículos y maquinaria'!$E$82:$S$92,"emissions",$F$841:$F958)-SUM(R$842:R957))</f>
        <v>0</v>
      </c>
      <c r="S958">
        <f>IF(F958="","",DSUM('1.2_Vehículos y maquinaria'!$E$99:$S$109,"e1",$F$841:$F958)-SUM(S$842:S957))</f>
        <v>0</v>
      </c>
      <c r="T958">
        <f>IF(F958="","",DSUM('1.2_Vehículos y maquinaria'!$E$99:$S$109,"e2",$F$841:$F958)-SUM(T$842:T957))</f>
        <v>0</v>
      </c>
      <c r="U958">
        <f>IF(F958="","",DSUM('1.2_Vehículos y maquinaria'!$E$99:$S$109,"e3",$F$841:$F958)-SUM(U$842:U957))</f>
        <v>0</v>
      </c>
      <c r="V958">
        <f>IF(F958="","",DSUM('1.2_Vehículos y maquinaria'!$E$99:$S$109,"emissions",$F$841:$F958)-SUM(V$842:V957))</f>
        <v>0</v>
      </c>
      <c r="W958">
        <f>IF(F958="","",DSUM('1.3_Emisiones de proceso'!$E$17:$M$32,"e1",$F$841:$F958)-SUM(W$842:W957))</f>
        <v>0</v>
      </c>
      <c r="X958">
        <f>IF(F958="","",DSUM('1.3_Emisiones de proceso'!$E$17:$M$32,"e2",$F$841:$F958)-SUM(X$842:X957))</f>
        <v>0</v>
      </c>
      <c r="Y958">
        <f>IF(F958="","",DSUM('1.3_Emisiones de proceso'!$E$17:$M$32,"e3",$F$841:$F958)-SUM(Y$842:Y957))</f>
        <v>0</v>
      </c>
      <c r="Z958">
        <f>IF(F958="","",DSUM('1.3_Emisiones de proceso'!$E$17:$M$32,"emissions",$F$841:$F958)-SUM(Z$842:Z957))</f>
        <v>0</v>
      </c>
      <c r="AA958">
        <f>IF(F958="","",DSUM('1.3_Emisiones de proceso'!$E$39:$M$54,"e1",$F$841:$F958)-SUM(AA$842:AA957))</f>
        <v>0</v>
      </c>
      <c r="AB958">
        <f>IF(F958="","",DSUM('1.3_Emisiones de proceso'!$E$39:$M$54,"e2",$F$841:$F958)-SUM(AB$842:AB957))</f>
        <v>0</v>
      </c>
      <c r="AC958">
        <f>IF(F958="","",DSUM('1.3_Emisiones de proceso'!$E$39:$M$54,"e3",$F$841:$F958)-SUM(AC$842:AC957))</f>
        <v>0</v>
      </c>
      <c r="AD958">
        <f>IF(F958="","",DSUM('1.3_Emisiones de proceso'!$E$39:$M$54,"emissions",$F$841:$F958)-SUM(AD$842:AD957))</f>
        <v>0</v>
      </c>
    </row>
    <row r="959" spans="2:30" x14ac:dyDescent="0.25">
      <c r="B959">
        <v>118</v>
      </c>
      <c r="C959" t="str">
        <f>IF('0.1_Datos generales organiz.'!E161="","",'0.1_Datos generales organiz.'!E161)</f>
        <v/>
      </c>
      <c r="D959" t="str">
        <f>IF(C959="","",IF('0.1_Datos generales organiz.'!G161="no","",Dades!C959))</f>
        <v/>
      </c>
      <c r="E959" t="str">
        <f>IFERROR(INDEX($D$842:$D$1091,MATCH(0,INDEX(COUNTIF($E$841:E958,$D$842:$D$1091),),)),"")</f>
        <v/>
      </c>
      <c r="F959" t="str">
        <f t="shared" si="27"/>
        <v>=</v>
      </c>
      <c r="G959">
        <f>IF(F959="","",DSUM('1.1_Instalaciones fijas'!$E$14:$R$36,"e1",$F$841:$F959)+DSUM('1.1_Instalaciones fijas'!$E$43:$L$58,"e1",$F$841:$F959)-SUM(G$842:G958))</f>
        <v>0</v>
      </c>
      <c r="H959">
        <f>IF(F959="","",DSUM('1.1_Instalaciones fijas'!$E$14:$R$36,"e2",$F$841:$F959)+DSUM('1.1_Instalaciones fijas'!$E$43:$L$58,"e2",$F$841:$F959)-SUM(H$842:H958))</f>
        <v>0</v>
      </c>
      <c r="I959">
        <f>IF(F959="","",DSUM('1.1_Instalaciones fijas'!$E$14:$R$36,"e3",$F$841:$F959)+DSUM('1.1_Instalaciones fijas'!$E$43:$L$58,"e3",$F$841:$F959)-SUM(I$842:I958))</f>
        <v>0</v>
      </c>
      <c r="J959">
        <f>IF(F959="","",DSUM('1.1_Instalaciones fijas'!$E$14:$R$36,"emissions",$F$841:$F959)+DSUM('1.1_Instalaciones fijas'!$E$43:$L$58,"emissions",$F$841:$F959)-SUM(J$842:J958))</f>
        <v>0</v>
      </c>
      <c r="K959">
        <f>IF(F959="","",DSUM('1.2_Vehículos y maquinaria'!$E$22:$S$44,"e1",$F$841:$F959)+DSUM('1.2_Vehículos y maquinaria'!$E$50:$S$70,"emissions",$F$841:$F959)-SUM(K$842:K958))</f>
        <v>0</v>
      </c>
      <c r="L959">
        <f>IF(F959="","",DSUM('1.2_Vehículos y maquinaria'!$E$22:$S$44,"e2",$F$841:$F959)-SUM(L$842:L958))</f>
        <v>0</v>
      </c>
      <c r="M959">
        <f>IF(F959="","",DSUM('1.2_Vehículos y maquinaria'!$E$22:$S$44,"e3",$F$841:$F959)-SUM(M$842:M958))</f>
        <v>0</v>
      </c>
      <c r="N959">
        <f>IF(F959="","",DSUM('1.2_Vehículos y maquinaria'!$E$22:$S$44,"emissions",$F$841:$F959)+DSUM('1.2_Vehículos y maquinaria'!$E$50:$S$70,"emissions",$F$841:$F959)-SUM(N$842:N958))</f>
        <v>0</v>
      </c>
      <c r="O959">
        <f>IF(F959="","",DSUM('1.2_Vehículos y maquinaria'!$E$82:$S$92,"e1",$F$841:$F959)-SUM(O$842:O958))</f>
        <v>0</v>
      </c>
      <c r="P959">
        <f>IF(F959="","",DSUM('1.2_Vehículos y maquinaria'!$E$82:$S$92,"e2",$F$841:$F959)-SUM(P$842:P958))</f>
        <v>0</v>
      </c>
      <c r="Q959">
        <f>IF(F959="","",DSUM('1.2_Vehículos y maquinaria'!$E$82:$S$92,"e3",$F$841:$F959)-SUM(Q$842:Q958))</f>
        <v>0</v>
      </c>
      <c r="R959">
        <f>IF(F959="","",DSUM('1.2_Vehículos y maquinaria'!$E$82:$S$92,"emissions",$F$841:$F959)-SUM(R$842:R958))</f>
        <v>0</v>
      </c>
      <c r="S959">
        <f>IF(F959="","",DSUM('1.2_Vehículos y maquinaria'!$E$99:$S$109,"e1",$F$841:$F959)-SUM(S$842:S958))</f>
        <v>0</v>
      </c>
      <c r="T959">
        <f>IF(F959="","",DSUM('1.2_Vehículos y maquinaria'!$E$99:$S$109,"e2",$F$841:$F959)-SUM(T$842:T958))</f>
        <v>0</v>
      </c>
      <c r="U959">
        <f>IF(F959="","",DSUM('1.2_Vehículos y maquinaria'!$E$99:$S$109,"e3",$F$841:$F959)-SUM(U$842:U958))</f>
        <v>0</v>
      </c>
      <c r="V959">
        <f>IF(F959="","",DSUM('1.2_Vehículos y maquinaria'!$E$99:$S$109,"emissions",$F$841:$F959)-SUM(V$842:V958))</f>
        <v>0</v>
      </c>
      <c r="W959">
        <f>IF(F959="","",DSUM('1.3_Emisiones de proceso'!$E$17:$M$32,"e1",$F$841:$F959)-SUM(W$842:W958))</f>
        <v>0</v>
      </c>
      <c r="X959">
        <f>IF(F959="","",DSUM('1.3_Emisiones de proceso'!$E$17:$M$32,"e2",$F$841:$F959)-SUM(X$842:X958))</f>
        <v>0</v>
      </c>
      <c r="Y959">
        <f>IF(F959="","",DSUM('1.3_Emisiones de proceso'!$E$17:$M$32,"e3",$F$841:$F959)-SUM(Y$842:Y958))</f>
        <v>0</v>
      </c>
      <c r="Z959">
        <f>IF(F959="","",DSUM('1.3_Emisiones de proceso'!$E$17:$M$32,"emissions",$F$841:$F959)-SUM(Z$842:Z958))</f>
        <v>0</v>
      </c>
      <c r="AA959">
        <f>IF(F959="","",DSUM('1.3_Emisiones de proceso'!$E$39:$M$54,"e1",$F$841:$F959)-SUM(AA$842:AA958))</f>
        <v>0</v>
      </c>
      <c r="AB959">
        <f>IF(F959="","",DSUM('1.3_Emisiones de proceso'!$E$39:$M$54,"e2",$F$841:$F959)-SUM(AB$842:AB958))</f>
        <v>0</v>
      </c>
      <c r="AC959">
        <f>IF(F959="","",DSUM('1.3_Emisiones de proceso'!$E$39:$M$54,"e3",$F$841:$F959)-SUM(AC$842:AC958))</f>
        <v>0</v>
      </c>
      <c r="AD959">
        <f>IF(F959="","",DSUM('1.3_Emisiones de proceso'!$E$39:$M$54,"emissions",$F$841:$F959)-SUM(AD$842:AD958))</f>
        <v>0</v>
      </c>
    </row>
    <row r="960" spans="2:30" x14ac:dyDescent="0.25">
      <c r="B960">
        <v>119</v>
      </c>
      <c r="C960" t="str">
        <f>IF('0.1_Datos generales organiz.'!E162="","",'0.1_Datos generales organiz.'!E162)</f>
        <v/>
      </c>
      <c r="D960" t="str">
        <f>IF(C960="","",IF('0.1_Datos generales organiz.'!G162="no","",Dades!C960))</f>
        <v/>
      </c>
      <c r="E960" t="str">
        <f>IFERROR(INDEX($D$842:$D$1091,MATCH(0,INDEX(COUNTIF($E$841:E959,$D$842:$D$1091),),)),"")</f>
        <v/>
      </c>
      <c r="F960" t="str">
        <f t="shared" si="27"/>
        <v>=</v>
      </c>
      <c r="G960">
        <f>IF(F960="","",DSUM('1.1_Instalaciones fijas'!$E$14:$R$36,"e1",$F$841:$F960)+DSUM('1.1_Instalaciones fijas'!$E$43:$L$58,"e1",$F$841:$F960)-SUM(G$842:G959))</f>
        <v>0</v>
      </c>
      <c r="H960">
        <f>IF(F960="","",DSUM('1.1_Instalaciones fijas'!$E$14:$R$36,"e2",$F$841:$F960)+DSUM('1.1_Instalaciones fijas'!$E$43:$L$58,"e2",$F$841:$F960)-SUM(H$842:H959))</f>
        <v>0</v>
      </c>
      <c r="I960">
        <f>IF(F960="","",DSUM('1.1_Instalaciones fijas'!$E$14:$R$36,"e3",$F$841:$F960)+DSUM('1.1_Instalaciones fijas'!$E$43:$L$58,"e3",$F$841:$F960)-SUM(I$842:I959))</f>
        <v>0</v>
      </c>
      <c r="J960">
        <f>IF(F960="","",DSUM('1.1_Instalaciones fijas'!$E$14:$R$36,"emissions",$F$841:$F960)+DSUM('1.1_Instalaciones fijas'!$E$43:$L$58,"emissions",$F$841:$F960)-SUM(J$842:J959))</f>
        <v>0</v>
      </c>
      <c r="K960">
        <f>IF(F960="","",DSUM('1.2_Vehículos y maquinaria'!$E$22:$S$44,"e1",$F$841:$F960)+DSUM('1.2_Vehículos y maquinaria'!$E$50:$S$70,"emissions",$F$841:$F960)-SUM(K$842:K959))</f>
        <v>0</v>
      </c>
      <c r="L960">
        <f>IF(F960="","",DSUM('1.2_Vehículos y maquinaria'!$E$22:$S$44,"e2",$F$841:$F960)-SUM(L$842:L959))</f>
        <v>0</v>
      </c>
      <c r="M960">
        <f>IF(F960="","",DSUM('1.2_Vehículos y maquinaria'!$E$22:$S$44,"e3",$F$841:$F960)-SUM(M$842:M959))</f>
        <v>0</v>
      </c>
      <c r="N960">
        <f>IF(F960="","",DSUM('1.2_Vehículos y maquinaria'!$E$22:$S$44,"emissions",$F$841:$F960)+DSUM('1.2_Vehículos y maquinaria'!$E$50:$S$70,"emissions",$F$841:$F960)-SUM(N$842:N959))</f>
        <v>0</v>
      </c>
      <c r="O960">
        <f>IF(F960="","",DSUM('1.2_Vehículos y maquinaria'!$E$82:$S$92,"e1",$F$841:$F960)-SUM(O$842:O959))</f>
        <v>0</v>
      </c>
      <c r="P960">
        <f>IF(F960="","",DSUM('1.2_Vehículos y maquinaria'!$E$82:$S$92,"e2",$F$841:$F960)-SUM(P$842:P959))</f>
        <v>0</v>
      </c>
      <c r="Q960">
        <f>IF(F960="","",DSUM('1.2_Vehículos y maquinaria'!$E$82:$S$92,"e3",$F$841:$F960)-SUM(Q$842:Q959))</f>
        <v>0</v>
      </c>
      <c r="R960">
        <f>IF(F960="","",DSUM('1.2_Vehículos y maquinaria'!$E$82:$S$92,"emissions",$F$841:$F960)-SUM(R$842:R959))</f>
        <v>0</v>
      </c>
      <c r="S960">
        <f>IF(F960="","",DSUM('1.2_Vehículos y maquinaria'!$E$99:$S$109,"e1",$F$841:$F960)-SUM(S$842:S959))</f>
        <v>0</v>
      </c>
      <c r="T960">
        <f>IF(F960="","",DSUM('1.2_Vehículos y maquinaria'!$E$99:$S$109,"e2",$F$841:$F960)-SUM(T$842:T959))</f>
        <v>0</v>
      </c>
      <c r="U960">
        <f>IF(F960="","",DSUM('1.2_Vehículos y maquinaria'!$E$99:$S$109,"e3",$F$841:$F960)-SUM(U$842:U959))</f>
        <v>0</v>
      </c>
      <c r="V960">
        <f>IF(F960="","",DSUM('1.2_Vehículos y maquinaria'!$E$99:$S$109,"emissions",$F$841:$F960)-SUM(V$842:V959))</f>
        <v>0</v>
      </c>
      <c r="W960">
        <f>IF(F960="","",DSUM('1.3_Emisiones de proceso'!$E$17:$M$32,"e1",$F$841:$F960)-SUM(W$842:W959))</f>
        <v>0</v>
      </c>
      <c r="X960">
        <f>IF(F960="","",DSUM('1.3_Emisiones de proceso'!$E$17:$M$32,"e2",$F$841:$F960)-SUM(X$842:X959))</f>
        <v>0</v>
      </c>
      <c r="Y960">
        <f>IF(F960="","",DSUM('1.3_Emisiones de proceso'!$E$17:$M$32,"e3",$F$841:$F960)-SUM(Y$842:Y959))</f>
        <v>0</v>
      </c>
      <c r="Z960">
        <f>IF(F960="","",DSUM('1.3_Emisiones de proceso'!$E$17:$M$32,"emissions",$F$841:$F960)-SUM(Z$842:Z959))</f>
        <v>0</v>
      </c>
      <c r="AA960">
        <f>IF(F960="","",DSUM('1.3_Emisiones de proceso'!$E$39:$M$54,"e1",$F$841:$F960)-SUM(AA$842:AA959))</f>
        <v>0</v>
      </c>
      <c r="AB960">
        <f>IF(F960="","",DSUM('1.3_Emisiones de proceso'!$E$39:$M$54,"e2",$F$841:$F960)-SUM(AB$842:AB959))</f>
        <v>0</v>
      </c>
      <c r="AC960">
        <f>IF(F960="","",DSUM('1.3_Emisiones de proceso'!$E$39:$M$54,"e3",$F$841:$F960)-SUM(AC$842:AC959))</f>
        <v>0</v>
      </c>
      <c r="AD960">
        <f>IF(F960="","",DSUM('1.3_Emisiones de proceso'!$E$39:$M$54,"emissions",$F$841:$F960)-SUM(AD$842:AD959))</f>
        <v>0</v>
      </c>
    </row>
    <row r="961" spans="2:30" x14ac:dyDescent="0.25">
      <c r="B961">
        <v>120</v>
      </c>
      <c r="C961" t="str">
        <f>IF('0.1_Datos generales organiz.'!E163="","",'0.1_Datos generales organiz.'!E163)</f>
        <v/>
      </c>
      <c r="D961" t="str">
        <f>IF(C961="","",IF('0.1_Datos generales organiz.'!G163="no","",Dades!C961))</f>
        <v/>
      </c>
      <c r="E961" t="str">
        <f>IFERROR(INDEX($D$842:$D$1091,MATCH(0,INDEX(COUNTIF($E$841:E960,$D$842:$D$1091),),)),"")</f>
        <v/>
      </c>
      <c r="F961" t="str">
        <f t="shared" si="27"/>
        <v>=</v>
      </c>
      <c r="G961">
        <f>IF(F961="","",DSUM('1.1_Instalaciones fijas'!$E$14:$R$36,"e1",$F$841:$F961)+DSUM('1.1_Instalaciones fijas'!$E$43:$L$58,"e1",$F$841:$F961)-SUM(G$842:G960))</f>
        <v>0</v>
      </c>
      <c r="H961">
        <f>IF(F961="","",DSUM('1.1_Instalaciones fijas'!$E$14:$R$36,"e2",$F$841:$F961)+DSUM('1.1_Instalaciones fijas'!$E$43:$L$58,"e2",$F$841:$F961)-SUM(H$842:H960))</f>
        <v>0</v>
      </c>
      <c r="I961">
        <f>IF(F961="","",DSUM('1.1_Instalaciones fijas'!$E$14:$R$36,"e3",$F$841:$F961)+DSUM('1.1_Instalaciones fijas'!$E$43:$L$58,"e3",$F$841:$F961)-SUM(I$842:I960))</f>
        <v>0</v>
      </c>
      <c r="J961">
        <f>IF(F961="","",DSUM('1.1_Instalaciones fijas'!$E$14:$R$36,"emissions",$F$841:$F961)+DSUM('1.1_Instalaciones fijas'!$E$43:$L$58,"emissions",$F$841:$F961)-SUM(J$842:J960))</f>
        <v>0</v>
      </c>
      <c r="K961">
        <f>IF(F961="","",DSUM('1.2_Vehículos y maquinaria'!$E$22:$S$44,"e1",$F$841:$F961)+DSUM('1.2_Vehículos y maquinaria'!$E$50:$S$70,"emissions",$F$841:$F961)-SUM(K$842:K960))</f>
        <v>0</v>
      </c>
      <c r="L961">
        <f>IF(F961="","",DSUM('1.2_Vehículos y maquinaria'!$E$22:$S$44,"e2",$F$841:$F961)-SUM(L$842:L960))</f>
        <v>0</v>
      </c>
      <c r="M961">
        <f>IF(F961="","",DSUM('1.2_Vehículos y maquinaria'!$E$22:$S$44,"e3",$F$841:$F961)-SUM(M$842:M960))</f>
        <v>0</v>
      </c>
      <c r="N961">
        <f>IF(F961="","",DSUM('1.2_Vehículos y maquinaria'!$E$22:$S$44,"emissions",$F$841:$F961)+DSUM('1.2_Vehículos y maquinaria'!$E$50:$S$70,"emissions",$F$841:$F961)-SUM(N$842:N960))</f>
        <v>0</v>
      </c>
      <c r="O961">
        <f>IF(F961="","",DSUM('1.2_Vehículos y maquinaria'!$E$82:$S$92,"e1",$F$841:$F961)-SUM(O$842:O960))</f>
        <v>0</v>
      </c>
      <c r="P961">
        <f>IF(F961="","",DSUM('1.2_Vehículos y maquinaria'!$E$82:$S$92,"e2",$F$841:$F961)-SUM(P$842:P960))</f>
        <v>0</v>
      </c>
      <c r="Q961">
        <f>IF(F961="","",DSUM('1.2_Vehículos y maquinaria'!$E$82:$S$92,"e3",$F$841:$F961)-SUM(Q$842:Q960))</f>
        <v>0</v>
      </c>
      <c r="R961">
        <f>IF(F961="","",DSUM('1.2_Vehículos y maquinaria'!$E$82:$S$92,"emissions",$F$841:$F961)-SUM(R$842:R960))</f>
        <v>0</v>
      </c>
      <c r="S961">
        <f>IF(F961="","",DSUM('1.2_Vehículos y maquinaria'!$E$99:$S$109,"e1",$F$841:$F961)-SUM(S$842:S960))</f>
        <v>0</v>
      </c>
      <c r="T961">
        <f>IF(F961="","",DSUM('1.2_Vehículos y maquinaria'!$E$99:$S$109,"e2",$F$841:$F961)-SUM(T$842:T960))</f>
        <v>0</v>
      </c>
      <c r="U961">
        <f>IF(F961="","",DSUM('1.2_Vehículos y maquinaria'!$E$99:$S$109,"e3",$F$841:$F961)-SUM(U$842:U960))</f>
        <v>0</v>
      </c>
      <c r="V961">
        <f>IF(F961="","",DSUM('1.2_Vehículos y maquinaria'!$E$99:$S$109,"emissions",$F$841:$F961)-SUM(V$842:V960))</f>
        <v>0</v>
      </c>
      <c r="W961">
        <f>IF(F961="","",DSUM('1.3_Emisiones de proceso'!$E$17:$M$32,"e1",$F$841:$F961)-SUM(W$842:W960))</f>
        <v>0</v>
      </c>
      <c r="X961">
        <f>IF(F961="","",DSUM('1.3_Emisiones de proceso'!$E$17:$M$32,"e2",$F$841:$F961)-SUM(X$842:X960))</f>
        <v>0</v>
      </c>
      <c r="Y961">
        <f>IF(F961="","",DSUM('1.3_Emisiones de proceso'!$E$17:$M$32,"e3",$F$841:$F961)-SUM(Y$842:Y960))</f>
        <v>0</v>
      </c>
      <c r="Z961">
        <f>IF(F961="","",DSUM('1.3_Emisiones de proceso'!$E$17:$M$32,"emissions",$F$841:$F961)-SUM(Z$842:Z960))</f>
        <v>0</v>
      </c>
      <c r="AA961">
        <f>IF(F961="","",DSUM('1.3_Emisiones de proceso'!$E$39:$M$54,"e1",$F$841:$F961)-SUM(AA$842:AA960))</f>
        <v>0</v>
      </c>
      <c r="AB961">
        <f>IF(F961="","",DSUM('1.3_Emisiones de proceso'!$E$39:$M$54,"e2",$F$841:$F961)-SUM(AB$842:AB960))</f>
        <v>0</v>
      </c>
      <c r="AC961">
        <f>IF(F961="","",DSUM('1.3_Emisiones de proceso'!$E$39:$M$54,"e3",$F$841:$F961)-SUM(AC$842:AC960))</f>
        <v>0</v>
      </c>
      <c r="AD961">
        <f>IF(F961="","",DSUM('1.3_Emisiones de proceso'!$E$39:$M$54,"emissions",$F$841:$F961)-SUM(AD$842:AD960))</f>
        <v>0</v>
      </c>
    </row>
    <row r="962" spans="2:30" x14ac:dyDescent="0.25">
      <c r="B962">
        <v>121</v>
      </c>
      <c r="C962" t="str">
        <f>IF('0.1_Datos generales organiz.'!E164="","",'0.1_Datos generales organiz.'!E164)</f>
        <v/>
      </c>
      <c r="D962" t="str">
        <f>IF(C962="","",IF('0.1_Datos generales organiz.'!G164="no","",Dades!C962))</f>
        <v/>
      </c>
      <c r="E962" t="str">
        <f>IFERROR(INDEX($D$842:$D$1091,MATCH(0,INDEX(COUNTIF($E$841:E961,$D$842:$D$1091),),)),"")</f>
        <v/>
      </c>
      <c r="F962" t="str">
        <f t="shared" si="27"/>
        <v>=</v>
      </c>
      <c r="G962">
        <f>IF(F962="","",DSUM('1.1_Instalaciones fijas'!$E$14:$R$36,"e1",$F$841:$F962)+DSUM('1.1_Instalaciones fijas'!$E$43:$L$58,"e1",$F$841:$F962)-SUM(G$842:G961))</f>
        <v>0</v>
      </c>
      <c r="H962">
        <f>IF(F962="","",DSUM('1.1_Instalaciones fijas'!$E$14:$R$36,"e2",$F$841:$F962)+DSUM('1.1_Instalaciones fijas'!$E$43:$L$58,"e2",$F$841:$F962)-SUM(H$842:H961))</f>
        <v>0</v>
      </c>
      <c r="I962">
        <f>IF(F962="","",DSUM('1.1_Instalaciones fijas'!$E$14:$R$36,"e3",$F$841:$F962)+DSUM('1.1_Instalaciones fijas'!$E$43:$L$58,"e3",$F$841:$F962)-SUM(I$842:I961))</f>
        <v>0</v>
      </c>
      <c r="J962">
        <f>IF(F962="","",DSUM('1.1_Instalaciones fijas'!$E$14:$R$36,"emissions",$F$841:$F962)+DSUM('1.1_Instalaciones fijas'!$E$43:$L$58,"emissions",$F$841:$F962)-SUM(J$842:J961))</f>
        <v>0</v>
      </c>
      <c r="K962">
        <f>IF(F962="","",DSUM('1.2_Vehículos y maquinaria'!$E$22:$S$44,"e1",$F$841:$F962)+DSUM('1.2_Vehículos y maquinaria'!$E$50:$S$70,"emissions",$F$841:$F962)-SUM(K$842:K961))</f>
        <v>0</v>
      </c>
      <c r="L962">
        <f>IF(F962="","",DSUM('1.2_Vehículos y maquinaria'!$E$22:$S$44,"e2",$F$841:$F962)-SUM(L$842:L961))</f>
        <v>0</v>
      </c>
      <c r="M962">
        <f>IF(F962="","",DSUM('1.2_Vehículos y maquinaria'!$E$22:$S$44,"e3",$F$841:$F962)-SUM(M$842:M961))</f>
        <v>0</v>
      </c>
      <c r="N962">
        <f>IF(F962="","",DSUM('1.2_Vehículos y maquinaria'!$E$22:$S$44,"emissions",$F$841:$F962)+DSUM('1.2_Vehículos y maquinaria'!$E$50:$S$70,"emissions",$F$841:$F962)-SUM(N$842:N961))</f>
        <v>0</v>
      </c>
      <c r="O962">
        <f>IF(F962="","",DSUM('1.2_Vehículos y maquinaria'!$E$82:$S$92,"e1",$F$841:$F962)-SUM(O$842:O961))</f>
        <v>0</v>
      </c>
      <c r="P962">
        <f>IF(F962="","",DSUM('1.2_Vehículos y maquinaria'!$E$82:$S$92,"e2",$F$841:$F962)-SUM(P$842:P961))</f>
        <v>0</v>
      </c>
      <c r="Q962">
        <f>IF(F962="","",DSUM('1.2_Vehículos y maquinaria'!$E$82:$S$92,"e3",$F$841:$F962)-SUM(Q$842:Q961))</f>
        <v>0</v>
      </c>
      <c r="R962">
        <f>IF(F962="","",DSUM('1.2_Vehículos y maquinaria'!$E$82:$S$92,"emissions",$F$841:$F962)-SUM(R$842:R961))</f>
        <v>0</v>
      </c>
      <c r="S962">
        <f>IF(F962="","",DSUM('1.2_Vehículos y maquinaria'!$E$99:$S$109,"e1",$F$841:$F962)-SUM(S$842:S961))</f>
        <v>0</v>
      </c>
      <c r="T962">
        <f>IF(F962="","",DSUM('1.2_Vehículos y maquinaria'!$E$99:$S$109,"e2",$F$841:$F962)-SUM(T$842:T961))</f>
        <v>0</v>
      </c>
      <c r="U962">
        <f>IF(F962="","",DSUM('1.2_Vehículos y maquinaria'!$E$99:$S$109,"e3",$F$841:$F962)-SUM(U$842:U961))</f>
        <v>0</v>
      </c>
      <c r="V962">
        <f>IF(F962="","",DSUM('1.2_Vehículos y maquinaria'!$E$99:$S$109,"emissions",$F$841:$F962)-SUM(V$842:V961))</f>
        <v>0</v>
      </c>
      <c r="W962">
        <f>IF(F962="","",DSUM('1.3_Emisiones de proceso'!$E$17:$M$32,"e1",$F$841:$F962)-SUM(W$842:W961))</f>
        <v>0</v>
      </c>
      <c r="X962">
        <f>IF(F962="","",DSUM('1.3_Emisiones de proceso'!$E$17:$M$32,"e2",$F$841:$F962)-SUM(X$842:X961))</f>
        <v>0</v>
      </c>
      <c r="Y962">
        <f>IF(F962="","",DSUM('1.3_Emisiones de proceso'!$E$17:$M$32,"e3",$F$841:$F962)-SUM(Y$842:Y961))</f>
        <v>0</v>
      </c>
      <c r="Z962">
        <f>IF(F962="","",DSUM('1.3_Emisiones de proceso'!$E$17:$M$32,"emissions",$F$841:$F962)-SUM(Z$842:Z961))</f>
        <v>0</v>
      </c>
      <c r="AA962">
        <f>IF(F962="","",DSUM('1.3_Emisiones de proceso'!$E$39:$M$54,"e1",$F$841:$F962)-SUM(AA$842:AA961))</f>
        <v>0</v>
      </c>
      <c r="AB962">
        <f>IF(F962="","",DSUM('1.3_Emisiones de proceso'!$E$39:$M$54,"e2",$F$841:$F962)-SUM(AB$842:AB961))</f>
        <v>0</v>
      </c>
      <c r="AC962">
        <f>IF(F962="","",DSUM('1.3_Emisiones de proceso'!$E$39:$M$54,"e3",$F$841:$F962)-SUM(AC$842:AC961))</f>
        <v>0</v>
      </c>
      <c r="AD962">
        <f>IF(F962="","",DSUM('1.3_Emisiones de proceso'!$E$39:$M$54,"emissions",$F$841:$F962)-SUM(AD$842:AD961))</f>
        <v>0</v>
      </c>
    </row>
    <row r="963" spans="2:30" x14ac:dyDescent="0.25">
      <c r="B963">
        <v>122</v>
      </c>
      <c r="C963" t="str">
        <f>IF('0.1_Datos generales organiz.'!E165="","",'0.1_Datos generales organiz.'!E165)</f>
        <v/>
      </c>
      <c r="D963" t="str">
        <f>IF(C963="","",IF('0.1_Datos generales organiz.'!G165="no","",Dades!C963))</f>
        <v/>
      </c>
      <c r="E963" t="str">
        <f>IFERROR(INDEX($D$842:$D$1091,MATCH(0,INDEX(COUNTIF($E$841:E962,$D$842:$D$1091),),)),"")</f>
        <v/>
      </c>
      <c r="F963" t="str">
        <f t="shared" si="27"/>
        <v>=</v>
      </c>
      <c r="G963">
        <f>IF(F963="","",DSUM('1.1_Instalaciones fijas'!$E$14:$R$36,"e1",$F$841:$F963)+DSUM('1.1_Instalaciones fijas'!$E$43:$L$58,"e1",$F$841:$F963)-SUM(G$842:G962))</f>
        <v>0</v>
      </c>
      <c r="H963">
        <f>IF(F963="","",DSUM('1.1_Instalaciones fijas'!$E$14:$R$36,"e2",$F$841:$F963)+DSUM('1.1_Instalaciones fijas'!$E$43:$L$58,"e2",$F$841:$F963)-SUM(H$842:H962))</f>
        <v>0</v>
      </c>
      <c r="I963">
        <f>IF(F963="","",DSUM('1.1_Instalaciones fijas'!$E$14:$R$36,"e3",$F$841:$F963)+DSUM('1.1_Instalaciones fijas'!$E$43:$L$58,"e3",$F$841:$F963)-SUM(I$842:I962))</f>
        <v>0</v>
      </c>
      <c r="J963">
        <f>IF(F963="","",DSUM('1.1_Instalaciones fijas'!$E$14:$R$36,"emissions",$F$841:$F963)+DSUM('1.1_Instalaciones fijas'!$E$43:$L$58,"emissions",$F$841:$F963)-SUM(J$842:J962))</f>
        <v>0</v>
      </c>
      <c r="K963">
        <f>IF(F963="","",DSUM('1.2_Vehículos y maquinaria'!$E$22:$S$44,"e1",$F$841:$F963)+DSUM('1.2_Vehículos y maquinaria'!$E$50:$S$70,"emissions",$F$841:$F963)-SUM(K$842:K962))</f>
        <v>0</v>
      </c>
      <c r="L963">
        <f>IF(F963="","",DSUM('1.2_Vehículos y maquinaria'!$E$22:$S$44,"e2",$F$841:$F963)-SUM(L$842:L962))</f>
        <v>0</v>
      </c>
      <c r="M963">
        <f>IF(F963="","",DSUM('1.2_Vehículos y maquinaria'!$E$22:$S$44,"e3",$F$841:$F963)-SUM(M$842:M962))</f>
        <v>0</v>
      </c>
      <c r="N963">
        <f>IF(F963="","",DSUM('1.2_Vehículos y maquinaria'!$E$22:$S$44,"emissions",$F$841:$F963)+DSUM('1.2_Vehículos y maquinaria'!$E$50:$S$70,"emissions",$F$841:$F963)-SUM(N$842:N962))</f>
        <v>0</v>
      </c>
      <c r="O963">
        <f>IF(F963="","",DSUM('1.2_Vehículos y maquinaria'!$E$82:$S$92,"e1",$F$841:$F963)-SUM(O$842:O962))</f>
        <v>0</v>
      </c>
      <c r="P963">
        <f>IF(F963="","",DSUM('1.2_Vehículos y maquinaria'!$E$82:$S$92,"e2",$F$841:$F963)-SUM(P$842:P962))</f>
        <v>0</v>
      </c>
      <c r="Q963">
        <f>IF(F963="","",DSUM('1.2_Vehículos y maquinaria'!$E$82:$S$92,"e3",$F$841:$F963)-SUM(Q$842:Q962))</f>
        <v>0</v>
      </c>
      <c r="R963">
        <f>IF(F963="","",DSUM('1.2_Vehículos y maquinaria'!$E$82:$S$92,"emissions",$F$841:$F963)-SUM(R$842:R962))</f>
        <v>0</v>
      </c>
      <c r="S963">
        <f>IF(F963="","",DSUM('1.2_Vehículos y maquinaria'!$E$99:$S$109,"e1",$F$841:$F963)-SUM(S$842:S962))</f>
        <v>0</v>
      </c>
      <c r="T963">
        <f>IF(F963="","",DSUM('1.2_Vehículos y maquinaria'!$E$99:$S$109,"e2",$F$841:$F963)-SUM(T$842:T962))</f>
        <v>0</v>
      </c>
      <c r="U963">
        <f>IF(F963="","",DSUM('1.2_Vehículos y maquinaria'!$E$99:$S$109,"e3",$F$841:$F963)-SUM(U$842:U962))</f>
        <v>0</v>
      </c>
      <c r="V963">
        <f>IF(F963="","",DSUM('1.2_Vehículos y maquinaria'!$E$99:$S$109,"emissions",$F$841:$F963)-SUM(V$842:V962))</f>
        <v>0</v>
      </c>
      <c r="W963">
        <f>IF(F963="","",DSUM('1.3_Emisiones de proceso'!$E$17:$M$32,"e1",$F$841:$F963)-SUM(W$842:W962))</f>
        <v>0</v>
      </c>
      <c r="X963">
        <f>IF(F963="","",DSUM('1.3_Emisiones de proceso'!$E$17:$M$32,"e2",$F$841:$F963)-SUM(X$842:X962))</f>
        <v>0</v>
      </c>
      <c r="Y963">
        <f>IF(F963="","",DSUM('1.3_Emisiones de proceso'!$E$17:$M$32,"e3",$F$841:$F963)-SUM(Y$842:Y962))</f>
        <v>0</v>
      </c>
      <c r="Z963">
        <f>IF(F963="","",DSUM('1.3_Emisiones de proceso'!$E$17:$M$32,"emissions",$F$841:$F963)-SUM(Z$842:Z962))</f>
        <v>0</v>
      </c>
      <c r="AA963">
        <f>IF(F963="","",DSUM('1.3_Emisiones de proceso'!$E$39:$M$54,"e1",$F$841:$F963)-SUM(AA$842:AA962))</f>
        <v>0</v>
      </c>
      <c r="AB963">
        <f>IF(F963="","",DSUM('1.3_Emisiones de proceso'!$E$39:$M$54,"e2",$F$841:$F963)-SUM(AB$842:AB962))</f>
        <v>0</v>
      </c>
      <c r="AC963">
        <f>IF(F963="","",DSUM('1.3_Emisiones de proceso'!$E$39:$M$54,"e3",$F$841:$F963)-SUM(AC$842:AC962))</f>
        <v>0</v>
      </c>
      <c r="AD963">
        <f>IF(F963="","",DSUM('1.3_Emisiones de proceso'!$E$39:$M$54,"emissions",$F$841:$F963)-SUM(AD$842:AD962))</f>
        <v>0</v>
      </c>
    </row>
    <row r="964" spans="2:30" x14ac:dyDescent="0.25">
      <c r="B964">
        <v>123</v>
      </c>
      <c r="C964" t="str">
        <f>IF('0.1_Datos generales organiz.'!E166="","",'0.1_Datos generales organiz.'!E166)</f>
        <v/>
      </c>
      <c r="D964" t="str">
        <f>IF(C964="","",IF('0.1_Datos generales organiz.'!G166="no","",Dades!C964))</f>
        <v/>
      </c>
      <c r="E964" t="str">
        <f>IFERROR(INDEX($D$842:$D$1091,MATCH(0,INDEX(COUNTIF($E$841:E963,$D$842:$D$1091),),)),"")</f>
        <v/>
      </c>
      <c r="F964" t="str">
        <f t="shared" si="27"/>
        <v>=</v>
      </c>
      <c r="G964">
        <f>IF(F964="","",DSUM('1.1_Instalaciones fijas'!$E$14:$R$36,"e1",$F$841:$F964)+DSUM('1.1_Instalaciones fijas'!$E$43:$L$58,"e1",$F$841:$F964)-SUM(G$842:G963))</f>
        <v>0</v>
      </c>
      <c r="H964">
        <f>IF(F964="","",DSUM('1.1_Instalaciones fijas'!$E$14:$R$36,"e2",$F$841:$F964)+DSUM('1.1_Instalaciones fijas'!$E$43:$L$58,"e2",$F$841:$F964)-SUM(H$842:H963))</f>
        <v>0</v>
      </c>
      <c r="I964">
        <f>IF(F964="","",DSUM('1.1_Instalaciones fijas'!$E$14:$R$36,"e3",$F$841:$F964)+DSUM('1.1_Instalaciones fijas'!$E$43:$L$58,"e3",$F$841:$F964)-SUM(I$842:I963))</f>
        <v>0</v>
      </c>
      <c r="J964">
        <f>IF(F964="","",DSUM('1.1_Instalaciones fijas'!$E$14:$R$36,"emissions",$F$841:$F964)+DSUM('1.1_Instalaciones fijas'!$E$43:$L$58,"emissions",$F$841:$F964)-SUM(J$842:J963))</f>
        <v>0</v>
      </c>
      <c r="K964">
        <f>IF(F964="","",DSUM('1.2_Vehículos y maquinaria'!$E$22:$S$44,"e1",$F$841:$F964)+DSUM('1.2_Vehículos y maquinaria'!$E$50:$S$70,"emissions",$F$841:$F964)-SUM(K$842:K963))</f>
        <v>0</v>
      </c>
      <c r="L964">
        <f>IF(F964="","",DSUM('1.2_Vehículos y maquinaria'!$E$22:$S$44,"e2",$F$841:$F964)-SUM(L$842:L963))</f>
        <v>0</v>
      </c>
      <c r="M964">
        <f>IF(F964="","",DSUM('1.2_Vehículos y maquinaria'!$E$22:$S$44,"e3",$F$841:$F964)-SUM(M$842:M963))</f>
        <v>0</v>
      </c>
      <c r="N964">
        <f>IF(F964="","",DSUM('1.2_Vehículos y maquinaria'!$E$22:$S$44,"emissions",$F$841:$F964)+DSUM('1.2_Vehículos y maquinaria'!$E$50:$S$70,"emissions",$F$841:$F964)-SUM(N$842:N963))</f>
        <v>0</v>
      </c>
      <c r="O964">
        <f>IF(F964="","",DSUM('1.2_Vehículos y maquinaria'!$E$82:$S$92,"e1",$F$841:$F964)-SUM(O$842:O963))</f>
        <v>0</v>
      </c>
      <c r="P964">
        <f>IF(F964="","",DSUM('1.2_Vehículos y maquinaria'!$E$82:$S$92,"e2",$F$841:$F964)-SUM(P$842:P963))</f>
        <v>0</v>
      </c>
      <c r="Q964">
        <f>IF(F964="","",DSUM('1.2_Vehículos y maquinaria'!$E$82:$S$92,"e3",$F$841:$F964)-SUM(Q$842:Q963))</f>
        <v>0</v>
      </c>
      <c r="R964">
        <f>IF(F964="","",DSUM('1.2_Vehículos y maquinaria'!$E$82:$S$92,"emissions",$F$841:$F964)-SUM(R$842:R963))</f>
        <v>0</v>
      </c>
      <c r="S964">
        <f>IF(F964="","",DSUM('1.2_Vehículos y maquinaria'!$E$99:$S$109,"e1",$F$841:$F964)-SUM(S$842:S963))</f>
        <v>0</v>
      </c>
      <c r="T964">
        <f>IF(F964="","",DSUM('1.2_Vehículos y maquinaria'!$E$99:$S$109,"e2",$F$841:$F964)-SUM(T$842:T963))</f>
        <v>0</v>
      </c>
      <c r="U964">
        <f>IF(F964="","",DSUM('1.2_Vehículos y maquinaria'!$E$99:$S$109,"e3",$F$841:$F964)-SUM(U$842:U963))</f>
        <v>0</v>
      </c>
      <c r="V964">
        <f>IF(F964="","",DSUM('1.2_Vehículos y maquinaria'!$E$99:$S$109,"emissions",$F$841:$F964)-SUM(V$842:V963))</f>
        <v>0</v>
      </c>
      <c r="W964">
        <f>IF(F964="","",DSUM('1.3_Emisiones de proceso'!$E$17:$M$32,"e1",$F$841:$F964)-SUM(W$842:W963))</f>
        <v>0</v>
      </c>
      <c r="X964">
        <f>IF(F964="","",DSUM('1.3_Emisiones de proceso'!$E$17:$M$32,"e2",$F$841:$F964)-SUM(X$842:X963))</f>
        <v>0</v>
      </c>
      <c r="Y964">
        <f>IF(F964="","",DSUM('1.3_Emisiones de proceso'!$E$17:$M$32,"e3",$F$841:$F964)-SUM(Y$842:Y963))</f>
        <v>0</v>
      </c>
      <c r="Z964">
        <f>IF(F964="","",DSUM('1.3_Emisiones de proceso'!$E$17:$M$32,"emissions",$F$841:$F964)-SUM(Z$842:Z963))</f>
        <v>0</v>
      </c>
      <c r="AA964">
        <f>IF(F964="","",DSUM('1.3_Emisiones de proceso'!$E$39:$M$54,"e1",$F$841:$F964)-SUM(AA$842:AA963))</f>
        <v>0</v>
      </c>
      <c r="AB964">
        <f>IF(F964="","",DSUM('1.3_Emisiones de proceso'!$E$39:$M$54,"e2",$F$841:$F964)-SUM(AB$842:AB963))</f>
        <v>0</v>
      </c>
      <c r="AC964">
        <f>IF(F964="","",DSUM('1.3_Emisiones de proceso'!$E$39:$M$54,"e3",$F$841:$F964)-SUM(AC$842:AC963))</f>
        <v>0</v>
      </c>
      <c r="AD964">
        <f>IF(F964="","",DSUM('1.3_Emisiones de proceso'!$E$39:$M$54,"emissions",$F$841:$F964)-SUM(AD$842:AD963))</f>
        <v>0</v>
      </c>
    </row>
    <row r="965" spans="2:30" x14ac:dyDescent="0.25">
      <c r="B965">
        <v>124</v>
      </c>
      <c r="C965" t="str">
        <f>IF('0.1_Datos generales organiz.'!E167="","",'0.1_Datos generales organiz.'!E167)</f>
        <v/>
      </c>
      <c r="D965" t="str">
        <f>IF(C965="","",IF('0.1_Datos generales organiz.'!G167="no","",Dades!C965))</f>
        <v/>
      </c>
      <c r="E965" t="str">
        <f>IFERROR(INDEX($D$842:$D$1091,MATCH(0,INDEX(COUNTIF($E$841:E964,$D$842:$D$1091),),)),"")</f>
        <v/>
      </c>
      <c r="F965" t="str">
        <f t="shared" si="27"/>
        <v>=</v>
      </c>
      <c r="G965">
        <f>IF(F965="","",DSUM('1.1_Instalaciones fijas'!$E$14:$R$36,"e1",$F$841:$F965)+DSUM('1.1_Instalaciones fijas'!$E$43:$L$58,"e1",$F$841:$F965)-SUM(G$842:G964))</f>
        <v>0</v>
      </c>
      <c r="H965">
        <f>IF(F965="","",DSUM('1.1_Instalaciones fijas'!$E$14:$R$36,"e2",$F$841:$F965)+DSUM('1.1_Instalaciones fijas'!$E$43:$L$58,"e2",$F$841:$F965)-SUM(H$842:H964))</f>
        <v>0</v>
      </c>
      <c r="I965">
        <f>IF(F965="","",DSUM('1.1_Instalaciones fijas'!$E$14:$R$36,"e3",$F$841:$F965)+DSUM('1.1_Instalaciones fijas'!$E$43:$L$58,"e3",$F$841:$F965)-SUM(I$842:I964))</f>
        <v>0</v>
      </c>
      <c r="J965">
        <f>IF(F965="","",DSUM('1.1_Instalaciones fijas'!$E$14:$R$36,"emissions",$F$841:$F965)+DSUM('1.1_Instalaciones fijas'!$E$43:$L$58,"emissions",$F$841:$F965)-SUM(J$842:J964))</f>
        <v>0</v>
      </c>
      <c r="K965">
        <f>IF(F965="","",DSUM('1.2_Vehículos y maquinaria'!$E$22:$S$44,"e1",$F$841:$F965)+DSUM('1.2_Vehículos y maquinaria'!$E$50:$S$70,"emissions",$F$841:$F965)-SUM(K$842:K964))</f>
        <v>0</v>
      </c>
      <c r="L965">
        <f>IF(F965="","",DSUM('1.2_Vehículos y maquinaria'!$E$22:$S$44,"e2",$F$841:$F965)-SUM(L$842:L964))</f>
        <v>0</v>
      </c>
      <c r="M965">
        <f>IF(F965="","",DSUM('1.2_Vehículos y maquinaria'!$E$22:$S$44,"e3",$F$841:$F965)-SUM(M$842:M964))</f>
        <v>0</v>
      </c>
      <c r="N965">
        <f>IF(F965="","",DSUM('1.2_Vehículos y maquinaria'!$E$22:$S$44,"emissions",$F$841:$F965)+DSUM('1.2_Vehículos y maquinaria'!$E$50:$S$70,"emissions",$F$841:$F965)-SUM(N$842:N964))</f>
        <v>0</v>
      </c>
      <c r="O965">
        <f>IF(F965="","",DSUM('1.2_Vehículos y maquinaria'!$E$82:$S$92,"e1",$F$841:$F965)-SUM(O$842:O964))</f>
        <v>0</v>
      </c>
      <c r="P965">
        <f>IF(F965="","",DSUM('1.2_Vehículos y maquinaria'!$E$82:$S$92,"e2",$F$841:$F965)-SUM(P$842:P964))</f>
        <v>0</v>
      </c>
      <c r="Q965">
        <f>IF(F965="","",DSUM('1.2_Vehículos y maquinaria'!$E$82:$S$92,"e3",$F$841:$F965)-SUM(Q$842:Q964))</f>
        <v>0</v>
      </c>
      <c r="R965">
        <f>IF(F965="","",DSUM('1.2_Vehículos y maquinaria'!$E$82:$S$92,"emissions",$F$841:$F965)-SUM(R$842:R964))</f>
        <v>0</v>
      </c>
      <c r="S965">
        <f>IF(F965="","",DSUM('1.2_Vehículos y maquinaria'!$E$99:$S$109,"e1",$F$841:$F965)-SUM(S$842:S964))</f>
        <v>0</v>
      </c>
      <c r="T965">
        <f>IF(F965="","",DSUM('1.2_Vehículos y maquinaria'!$E$99:$S$109,"e2",$F$841:$F965)-SUM(T$842:T964))</f>
        <v>0</v>
      </c>
      <c r="U965">
        <f>IF(F965="","",DSUM('1.2_Vehículos y maquinaria'!$E$99:$S$109,"e3",$F$841:$F965)-SUM(U$842:U964))</f>
        <v>0</v>
      </c>
      <c r="V965">
        <f>IF(F965="","",DSUM('1.2_Vehículos y maquinaria'!$E$99:$S$109,"emissions",$F$841:$F965)-SUM(V$842:V964))</f>
        <v>0</v>
      </c>
      <c r="W965">
        <f>IF(F965="","",DSUM('1.3_Emisiones de proceso'!$E$17:$M$32,"e1",$F$841:$F965)-SUM(W$842:W964))</f>
        <v>0</v>
      </c>
      <c r="X965">
        <f>IF(F965="","",DSUM('1.3_Emisiones de proceso'!$E$17:$M$32,"e2",$F$841:$F965)-SUM(X$842:X964))</f>
        <v>0</v>
      </c>
      <c r="Y965">
        <f>IF(F965="","",DSUM('1.3_Emisiones de proceso'!$E$17:$M$32,"e3",$F$841:$F965)-SUM(Y$842:Y964))</f>
        <v>0</v>
      </c>
      <c r="Z965">
        <f>IF(F965="","",DSUM('1.3_Emisiones de proceso'!$E$17:$M$32,"emissions",$F$841:$F965)-SUM(Z$842:Z964))</f>
        <v>0</v>
      </c>
      <c r="AA965">
        <f>IF(F965="","",DSUM('1.3_Emisiones de proceso'!$E$39:$M$54,"e1",$F$841:$F965)-SUM(AA$842:AA964))</f>
        <v>0</v>
      </c>
      <c r="AB965">
        <f>IF(F965="","",DSUM('1.3_Emisiones de proceso'!$E$39:$M$54,"e2",$F$841:$F965)-SUM(AB$842:AB964))</f>
        <v>0</v>
      </c>
      <c r="AC965">
        <f>IF(F965="","",DSUM('1.3_Emisiones de proceso'!$E$39:$M$54,"e3",$F$841:$F965)-SUM(AC$842:AC964))</f>
        <v>0</v>
      </c>
      <c r="AD965">
        <f>IF(F965="","",DSUM('1.3_Emisiones de proceso'!$E$39:$M$54,"emissions",$F$841:$F965)-SUM(AD$842:AD964))</f>
        <v>0</v>
      </c>
    </row>
    <row r="966" spans="2:30" x14ac:dyDescent="0.25">
      <c r="B966">
        <v>125</v>
      </c>
      <c r="C966" t="str">
        <f>IF('0.1_Datos generales organiz.'!E168="","",'0.1_Datos generales organiz.'!E168)</f>
        <v/>
      </c>
      <c r="D966" t="str">
        <f>IF(C966="","",IF('0.1_Datos generales organiz.'!G168="no","",Dades!C966))</f>
        <v/>
      </c>
      <c r="E966" t="str">
        <f>IFERROR(INDEX($D$842:$D$1091,MATCH(0,INDEX(COUNTIF($E$841:E965,$D$842:$D$1091),),)),"")</f>
        <v/>
      </c>
      <c r="F966" t="str">
        <f t="shared" si="27"/>
        <v>=</v>
      </c>
      <c r="G966">
        <f>IF(F966="","",DSUM('1.1_Instalaciones fijas'!$E$14:$R$36,"e1",$F$841:$F966)+DSUM('1.1_Instalaciones fijas'!$E$43:$L$58,"e1",$F$841:$F966)-SUM(G$842:G965))</f>
        <v>0</v>
      </c>
      <c r="H966">
        <f>IF(F966="","",DSUM('1.1_Instalaciones fijas'!$E$14:$R$36,"e2",$F$841:$F966)+DSUM('1.1_Instalaciones fijas'!$E$43:$L$58,"e2",$F$841:$F966)-SUM(H$842:H965))</f>
        <v>0</v>
      </c>
      <c r="I966">
        <f>IF(F966="","",DSUM('1.1_Instalaciones fijas'!$E$14:$R$36,"e3",$F$841:$F966)+DSUM('1.1_Instalaciones fijas'!$E$43:$L$58,"e3",$F$841:$F966)-SUM(I$842:I965))</f>
        <v>0</v>
      </c>
      <c r="J966">
        <f>IF(F966="","",DSUM('1.1_Instalaciones fijas'!$E$14:$R$36,"emissions",$F$841:$F966)+DSUM('1.1_Instalaciones fijas'!$E$43:$L$58,"emissions",$F$841:$F966)-SUM(J$842:J965))</f>
        <v>0</v>
      </c>
      <c r="K966">
        <f>IF(F966="","",DSUM('1.2_Vehículos y maquinaria'!$E$22:$S$44,"e1",$F$841:$F966)+DSUM('1.2_Vehículos y maquinaria'!$E$50:$S$70,"emissions",$F$841:$F966)-SUM(K$842:K965))</f>
        <v>0</v>
      </c>
      <c r="L966">
        <f>IF(F966="","",DSUM('1.2_Vehículos y maquinaria'!$E$22:$S$44,"e2",$F$841:$F966)-SUM(L$842:L965))</f>
        <v>0</v>
      </c>
      <c r="M966">
        <f>IF(F966="","",DSUM('1.2_Vehículos y maquinaria'!$E$22:$S$44,"e3",$F$841:$F966)-SUM(M$842:M965))</f>
        <v>0</v>
      </c>
      <c r="N966">
        <f>IF(F966="","",DSUM('1.2_Vehículos y maquinaria'!$E$22:$S$44,"emissions",$F$841:$F966)+DSUM('1.2_Vehículos y maquinaria'!$E$50:$S$70,"emissions",$F$841:$F966)-SUM(N$842:N965))</f>
        <v>0</v>
      </c>
      <c r="O966">
        <f>IF(F966="","",DSUM('1.2_Vehículos y maquinaria'!$E$82:$S$92,"e1",$F$841:$F966)-SUM(O$842:O965))</f>
        <v>0</v>
      </c>
      <c r="P966">
        <f>IF(F966="","",DSUM('1.2_Vehículos y maquinaria'!$E$82:$S$92,"e2",$F$841:$F966)-SUM(P$842:P965))</f>
        <v>0</v>
      </c>
      <c r="Q966">
        <f>IF(F966="","",DSUM('1.2_Vehículos y maquinaria'!$E$82:$S$92,"e3",$F$841:$F966)-SUM(Q$842:Q965))</f>
        <v>0</v>
      </c>
      <c r="R966">
        <f>IF(F966="","",DSUM('1.2_Vehículos y maquinaria'!$E$82:$S$92,"emissions",$F$841:$F966)-SUM(R$842:R965))</f>
        <v>0</v>
      </c>
      <c r="S966">
        <f>IF(F966="","",DSUM('1.2_Vehículos y maquinaria'!$E$99:$S$109,"e1",$F$841:$F966)-SUM(S$842:S965))</f>
        <v>0</v>
      </c>
      <c r="T966">
        <f>IF(F966="","",DSUM('1.2_Vehículos y maquinaria'!$E$99:$S$109,"e2",$F$841:$F966)-SUM(T$842:T965))</f>
        <v>0</v>
      </c>
      <c r="U966">
        <f>IF(F966="","",DSUM('1.2_Vehículos y maquinaria'!$E$99:$S$109,"e3",$F$841:$F966)-SUM(U$842:U965))</f>
        <v>0</v>
      </c>
      <c r="V966">
        <f>IF(F966="","",DSUM('1.2_Vehículos y maquinaria'!$E$99:$S$109,"emissions",$F$841:$F966)-SUM(V$842:V965))</f>
        <v>0</v>
      </c>
      <c r="W966">
        <f>IF(F966="","",DSUM('1.3_Emisiones de proceso'!$E$17:$M$32,"e1",$F$841:$F966)-SUM(W$842:W965))</f>
        <v>0</v>
      </c>
      <c r="X966">
        <f>IF(F966="","",DSUM('1.3_Emisiones de proceso'!$E$17:$M$32,"e2",$F$841:$F966)-SUM(X$842:X965))</f>
        <v>0</v>
      </c>
      <c r="Y966">
        <f>IF(F966="","",DSUM('1.3_Emisiones de proceso'!$E$17:$M$32,"e3",$F$841:$F966)-SUM(Y$842:Y965))</f>
        <v>0</v>
      </c>
      <c r="Z966">
        <f>IF(F966="","",DSUM('1.3_Emisiones de proceso'!$E$17:$M$32,"emissions",$F$841:$F966)-SUM(Z$842:Z965))</f>
        <v>0</v>
      </c>
      <c r="AA966">
        <f>IF(F966="","",DSUM('1.3_Emisiones de proceso'!$E$39:$M$54,"e1",$F$841:$F966)-SUM(AA$842:AA965))</f>
        <v>0</v>
      </c>
      <c r="AB966">
        <f>IF(F966="","",DSUM('1.3_Emisiones de proceso'!$E$39:$M$54,"e2",$F$841:$F966)-SUM(AB$842:AB965))</f>
        <v>0</v>
      </c>
      <c r="AC966">
        <f>IF(F966="","",DSUM('1.3_Emisiones de proceso'!$E$39:$M$54,"e3",$F$841:$F966)-SUM(AC$842:AC965))</f>
        <v>0</v>
      </c>
      <c r="AD966">
        <f>IF(F966="","",DSUM('1.3_Emisiones de proceso'!$E$39:$M$54,"emissions",$F$841:$F966)-SUM(AD$842:AD965))</f>
        <v>0</v>
      </c>
    </row>
    <row r="967" spans="2:30" x14ac:dyDescent="0.25">
      <c r="B967">
        <v>126</v>
      </c>
      <c r="C967" t="str">
        <f>IF('0.1_Datos generales organiz.'!E169="","",'0.1_Datos generales organiz.'!E169)</f>
        <v/>
      </c>
      <c r="D967" t="str">
        <f>IF(C967="","",IF('0.1_Datos generales organiz.'!G169="no","",Dades!C967))</f>
        <v/>
      </c>
      <c r="E967" t="str">
        <f>IFERROR(INDEX($D$842:$D$1091,MATCH(0,INDEX(COUNTIF($E$841:E966,$D$842:$D$1091),),)),"")</f>
        <v/>
      </c>
      <c r="F967" t="str">
        <f t="shared" si="27"/>
        <v>=</v>
      </c>
      <c r="G967">
        <f>IF(F967="","",DSUM('1.1_Instalaciones fijas'!$E$14:$R$36,"e1",$F$841:$F967)+DSUM('1.1_Instalaciones fijas'!$E$43:$L$58,"e1",$F$841:$F967)-SUM(G$842:G966))</f>
        <v>0</v>
      </c>
      <c r="H967">
        <f>IF(F967="","",DSUM('1.1_Instalaciones fijas'!$E$14:$R$36,"e2",$F$841:$F967)+DSUM('1.1_Instalaciones fijas'!$E$43:$L$58,"e2",$F$841:$F967)-SUM(H$842:H966))</f>
        <v>0</v>
      </c>
      <c r="I967">
        <f>IF(F967="","",DSUM('1.1_Instalaciones fijas'!$E$14:$R$36,"e3",$F$841:$F967)+DSUM('1.1_Instalaciones fijas'!$E$43:$L$58,"e3",$F$841:$F967)-SUM(I$842:I966))</f>
        <v>0</v>
      </c>
      <c r="J967">
        <f>IF(F967="","",DSUM('1.1_Instalaciones fijas'!$E$14:$R$36,"emissions",$F$841:$F967)+DSUM('1.1_Instalaciones fijas'!$E$43:$L$58,"emissions",$F$841:$F967)-SUM(J$842:J966))</f>
        <v>0</v>
      </c>
      <c r="K967">
        <f>IF(F967="","",DSUM('1.2_Vehículos y maquinaria'!$E$22:$S$44,"e1",$F$841:$F967)+DSUM('1.2_Vehículos y maquinaria'!$E$50:$S$70,"emissions",$F$841:$F967)-SUM(K$842:K966))</f>
        <v>0</v>
      </c>
      <c r="L967">
        <f>IF(F967="","",DSUM('1.2_Vehículos y maquinaria'!$E$22:$S$44,"e2",$F$841:$F967)-SUM(L$842:L966))</f>
        <v>0</v>
      </c>
      <c r="M967">
        <f>IF(F967="","",DSUM('1.2_Vehículos y maquinaria'!$E$22:$S$44,"e3",$F$841:$F967)-SUM(M$842:M966))</f>
        <v>0</v>
      </c>
      <c r="N967">
        <f>IF(F967="","",DSUM('1.2_Vehículos y maquinaria'!$E$22:$S$44,"emissions",$F$841:$F967)+DSUM('1.2_Vehículos y maquinaria'!$E$50:$S$70,"emissions",$F$841:$F967)-SUM(N$842:N966))</f>
        <v>0</v>
      </c>
      <c r="O967">
        <f>IF(F967="","",DSUM('1.2_Vehículos y maquinaria'!$E$82:$S$92,"e1",$F$841:$F967)-SUM(O$842:O966))</f>
        <v>0</v>
      </c>
      <c r="P967">
        <f>IF(F967="","",DSUM('1.2_Vehículos y maquinaria'!$E$82:$S$92,"e2",$F$841:$F967)-SUM(P$842:P966))</f>
        <v>0</v>
      </c>
      <c r="Q967">
        <f>IF(F967="","",DSUM('1.2_Vehículos y maquinaria'!$E$82:$S$92,"e3",$F$841:$F967)-SUM(Q$842:Q966))</f>
        <v>0</v>
      </c>
      <c r="R967">
        <f>IF(F967="","",DSUM('1.2_Vehículos y maquinaria'!$E$82:$S$92,"emissions",$F$841:$F967)-SUM(R$842:R966))</f>
        <v>0</v>
      </c>
      <c r="S967">
        <f>IF(F967="","",DSUM('1.2_Vehículos y maquinaria'!$E$99:$S$109,"e1",$F$841:$F967)-SUM(S$842:S966))</f>
        <v>0</v>
      </c>
      <c r="T967">
        <f>IF(F967="","",DSUM('1.2_Vehículos y maquinaria'!$E$99:$S$109,"e2",$F$841:$F967)-SUM(T$842:T966))</f>
        <v>0</v>
      </c>
      <c r="U967">
        <f>IF(F967="","",DSUM('1.2_Vehículos y maquinaria'!$E$99:$S$109,"e3",$F$841:$F967)-SUM(U$842:U966))</f>
        <v>0</v>
      </c>
      <c r="V967">
        <f>IF(F967="","",DSUM('1.2_Vehículos y maquinaria'!$E$99:$S$109,"emissions",$F$841:$F967)-SUM(V$842:V966))</f>
        <v>0</v>
      </c>
      <c r="W967">
        <f>IF(F967="","",DSUM('1.3_Emisiones de proceso'!$E$17:$M$32,"e1",$F$841:$F967)-SUM(W$842:W966))</f>
        <v>0</v>
      </c>
      <c r="X967">
        <f>IF(F967="","",DSUM('1.3_Emisiones de proceso'!$E$17:$M$32,"e2",$F$841:$F967)-SUM(X$842:X966))</f>
        <v>0</v>
      </c>
      <c r="Y967">
        <f>IF(F967="","",DSUM('1.3_Emisiones de proceso'!$E$17:$M$32,"e3",$F$841:$F967)-SUM(Y$842:Y966))</f>
        <v>0</v>
      </c>
      <c r="Z967">
        <f>IF(F967="","",DSUM('1.3_Emisiones de proceso'!$E$17:$M$32,"emissions",$F$841:$F967)-SUM(Z$842:Z966))</f>
        <v>0</v>
      </c>
      <c r="AA967">
        <f>IF(F967="","",DSUM('1.3_Emisiones de proceso'!$E$39:$M$54,"e1",$F$841:$F967)-SUM(AA$842:AA966))</f>
        <v>0</v>
      </c>
      <c r="AB967">
        <f>IF(F967="","",DSUM('1.3_Emisiones de proceso'!$E$39:$M$54,"e2",$F$841:$F967)-SUM(AB$842:AB966))</f>
        <v>0</v>
      </c>
      <c r="AC967">
        <f>IF(F967="","",DSUM('1.3_Emisiones de proceso'!$E$39:$M$54,"e3",$F$841:$F967)-SUM(AC$842:AC966))</f>
        <v>0</v>
      </c>
      <c r="AD967">
        <f>IF(F967="","",DSUM('1.3_Emisiones de proceso'!$E$39:$M$54,"emissions",$F$841:$F967)-SUM(AD$842:AD966))</f>
        <v>0</v>
      </c>
    </row>
    <row r="968" spans="2:30" x14ac:dyDescent="0.25">
      <c r="B968">
        <v>127</v>
      </c>
      <c r="C968" t="str">
        <f>IF('0.1_Datos generales organiz.'!E170="","",'0.1_Datos generales organiz.'!E170)</f>
        <v/>
      </c>
      <c r="D968" t="str">
        <f>IF(C968="","",IF('0.1_Datos generales organiz.'!G170="no","",Dades!C968))</f>
        <v/>
      </c>
      <c r="E968" t="str">
        <f>IFERROR(INDEX($D$842:$D$1091,MATCH(0,INDEX(COUNTIF($E$841:E967,$D$842:$D$1091),),)),"")</f>
        <v/>
      </c>
      <c r="F968" t="str">
        <f t="shared" si="27"/>
        <v>=</v>
      </c>
      <c r="G968">
        <f>IF(F968="","",DSUM('1.1_Instalaciones fijas'!$E$14:$R$36,"e1",$F$841:$F968)+DSUM('1.1_Instalaciones fijas'!$E$43:$L$58,"e1",$F$841:$F968)-SUM(G$842:G967))</f>
        <v>0</v>
      </c>
      <c r="H968">
        <f>IF(F968="","",DSUM('1.1_Instalaciones fijas'!$E$14:$R$36,"e2",$F$841:$F968)+DSUM('1.1_Instalaciones fijas'!$E$43:$L$58,"e2",$F$841:$F968)-SUM(H$842:H967))</f>
        <v>0</v>
      </c>
      <c r="I968">
        <f>IF(F968="","",DSUM('1.1_Instalaciones fijas'!$E$14:$R$36,"e3",$F$841:$F968)+DSUM('1.1_Instalaciones fijas'!$E$43:$L$58,"e3",$F$841:$F968)-SUM(I$842:I967))</f>
        <v>0</v>
      </c>
      <c r="J968">
        <f>IF(F968="","",DSUM('1.1_Instalaciones fijas'!$E$14:$R$36,"emissions",$F$841:$F968)+DSUM('1.1_Instalaciones fijas'!$E$43:$L$58,"emissions",$F$841:$F968)-SUM(J$842:J967))</f>
        <v>0</v>
      </c>
      <c r="K968">
        <f>IF(F968="","",DSUM('1.2_Vehículos y maquinaria'!$E$22:$S$44,"e1",$F$841:$F968)+DSUM('1.2_Vehículos y maquinaria'!$E$50:$S$70,"emissions",$F$841:$F968)-SUM(K$842:K967))</f>
        <v>0</v>
      </c>
      <c r="L968">
        <f>IF(F968="","",DSUM('1.2_Vehículos y maquinaria'!$E$22:$S$44,"e2",$F$841:$F968)-SUM(L$842:L967))</f>
        <v>0</v>
      </c>
      <c r="M968">
        <f>IF(F968="","",DSUM('1.2_Vehículos y maquinaria'!$E$22:$S$44,"e3",$F$841:$F968)-SUM(M$842:M967))</f>
        <v>0</v>
      </c>
      <c r="N968">
        <f>IF(F968="","",DSUM('1.2_Vehículos y maquinaria'!$E$22:$S$44,"emissions",$F$841:$F968)+DSUM('1.2_Vehículos y maquinaria'!$E$50:$S$70,"emissions",$F$841:$F968)-SUM(N$842:N967))</f>
        <v>0</v>
      </c>
      <c r="O968">
        <f>IF(F968="","",DSUM('1.2_Vehículos y maquinaria'!$E$82:$S$92,"e1",$F$841:$F968)-SUM(O$842:O967))</f>
        <v>0</v>
      </c>
      <c r="P968">
        <f>IF(F968="","",DSUM('1.2_Vehículos y maquinaria'!$E$82:$S$92,"e2",$F$841:$F968)-SUM(P$842:P967))</f>
        <v>0</v>
      </c>
      <c r="Q968">
        <f>IF(F968="","",DSUM('1.2_Vehículos y maquinaria'!$E$82:$S$92,"e3",$F$841:$F968)-SUM(Q$842:Q967))</f>
        <v>0</v>
      </c>
      <c r="R968">
        <f>IF(F968="","",DSUM('1.2_Vehículos y maquinaria'!$E$82:$S$92,"emissions",$F$841:$F968)-SUM(R$842:R967))</f>
        <v>0</v>
      </c>
      <c r="S968">
        <f>IF(F968="","",DSUM('1.2_Vehículos y maquinaria'!$E$99:$S$109,"e1",$F$841:$F968)-SUM(S$842:S967))</f>
        <v>0</v>
      </c>
      <c r="T968">
        <f>IF(F968="","",DSUM('1.2_Vehículos y maquinaria'!$E$99:$S$109,"e2",$F$841:$F968)-SUM(T$842:T967))</f>
        <v>0</v>
      </c>
      <c r="U968">
        <f>IF(F968="","",DSUM('1.2_Vehículos y maquinaria'!$E$99:$S$109,"e3",$F$841:$F968)-SUM(U$842:U967))</f>
        <v>0</v>
      </c>
      <c r="V968">
        <f>IF(F968="","",DSUM('1.2_Vehículos y maquinaria'!$E$99:$S$109,"emissions",$F$841:$F968)-SUM(V$842:V967))</f>
        <v>0</v>
      </c>
      <c r="W968">
        <f>IF(F968="","",DSUM('1.3_Emisiones de proceso'!$E$17:$M$32,"e1",$F$841:$F968)-SUM(W$842:W967))</f>
        <v>0</v>
      </c>
      <c r="X968">
        <f>IF(F968="","",DSUM('1.3_Emisiones de proceso'!$E$17:$M$32,"e2",$F$841:$F968)-SUM(X$842:X967))</f>
        <v>0</v>
      </c>
      <c r="Y968">
        <f>IF(F968="","",DSUM('1.3_Emisiones de proceso'!$E$17:$M$32,"e3",$F$841:$F968)-SUM(Y$842:Y967))</f>
        <v>0</v>
      </c>
      <c r="Z968">
        <f>IF(F968="","",DSUM('1.3_Emisiones de proceso'!$E$17:$M$32,"emissions",$F$841:$F968)-SUM(Z$842:Z967))</f>
        <v>0</v>
      </c>
      <c r="AA968">
        <f>IF(F968="","",DSUM('1.3_Emisiones de proceso'!$E$39:$M$54,"e1",$F$841:$F968)-SUM(AA$842:AA967))</f>
        <v>0</v>
      </c>
      <c r="AB968">
        <f>IF(F968="","",DSUM('1.3_Emisiones de proceso'!$E$39:$M$54,"e2",$F$841:$F968)-SUM(AB$842:AB967))</f>
        <v>0</v>
      </c>
      <c r="AC968">
        <f>IF(F968="","",DSUM('1.3_Emisiones de proceso'!$E$39:$M$54,"e3",$F$841:$F968)-SUM(AC$842:AC967))</f>
        <v>0</v>
      </c>
      <c r="AD968">
        <f>IF(F968="","",DSUM('1.3_Emisiones de proceso'!$E$39:$M$54,"emissions",$F$841:$F968)-SUM(AD$842:AD967))</f>
        <v>0</v>
      </c>
    </row>
    <row r="969" spans="2:30" x14ac:dyDescent="0.25">
      <c r="B969">
        <v>128</v>
      </c>
      <c r="C969" t="str">
        <f>IF('0.1_Datos generales organiz.'!E171="","",'0.1_Datos generales organiz.'!E171)</f>
        <v/>
      </c>
      <c r="D969" t="str">
        <f>IF(C969="","",IF('0.1_Datos generales organiz.'!G171="no","",Dades!C969))</f>
        <v/>
      </c>
      <c r="E969" t="str">
        <f>IFERROR(INDEX($D$842:$D$1091,MATCH(0,INDEX(COUNTIF($E$841:E968,$D$842:$D$1091),),)),"")</f>
        <v/>
      </c>
      <c r="F969" t="str">
        <f t="shared" si="27"/>
        <v>=</v>
      </c>
      <c r="G969">
        <f>IF(F969="","",DSUM('1.1_Instalaciones fijas'!$E$14:$R$36,"e1",$F$841:$F969)+DSUM('1.1_Instalaciones fijas'!$E$43:$L$58,"e1",$F$841:$F969)-SUM(G$842:G968))</f>
        <v>0</v>
      </c>
      <c r="H969">
        <f>IF(F969="","",DSUM('1.1_Instalaciones fijas'!$E$14:$R$36,"e2",$F$841:$F969)+DSUM('1.1_Instalaciones fijas'!$E$43:$L$58,"e2",$F$841:$F969)-SUM(H$842:H968))</f>
        <v>0</v>
      </c>
      <c r="I969">
        <f>IF(F969="","",DSUM('1.1_Instalaciones fijas'!$E$14:$R$36,"e3",$F$841:$F969)+DSUM('1.1_Instalaciones fijas'!$E$43:$L$58,"e3",$F$841:$F969)-SUM(I$842:I968))</f>
        <v>0</v>
      </c>
      <c r="J969">
        <f>IF(F969="","",DSUM('1.1_Instalaciones fijas'!$E$14:$R$36,"emissions",$F$841:$F969)+DSUM('1.1_Instalaciones fijas'!$E$43:$L$58,"emissions",$F$841:$F969)-SUM(J$842:J968))</f>
        <v>0</v>
      </c>
      <c r="K969">
        <f>IF(F969="","",DSUM('1.2_Vehículos y maquinaria'!$E$22:$S$44,"e1",$F$841:$F969)+DSUM('1.2_Vehículos y maquinaria'!$E$50:$S$70,"emissions",$F$841:$F969)-SUM(K$842:K968))</f>
        <v>0</v>
      </c>
      <c r="L969">
        <f>IF(F969="","",DSUM('1.2_Vehículos y maquinaria'!$E$22:$S$44,"e2",$F$841:$F969)-SUM(L$842:L968))</f>
        <v>0</v>
      </c>
      <c r="M969">
        <f>IF(F969="","",DSUM('1.2_Vehículos y maquinaria'!$E$22:$S$44,"e3",$F$841:$F969)-SUM(M$842:M968))</f>
        <v>0</v>
      </c>
      <c r="N969">
        <f>IF(F969="","",DSUM('1.2_Vehículos y maquinaria'!$E$22:$S$44,"emissions",$F$841:$F969)+DSUM('1.2_Vehículos y maquinaria'!$E$50:$S$70,"emissions",$F$841:$F969)-SUM(N$842:N968))</f>
        <v>0</v>
      </c>
      <c r="O969">
        <f>IF(F969="","",DSUM('1.2_Vehículos y maquinaria'!$E$82:$S$92,"e1",$F$841:$F969)-SUM(O$842:O968))</f>
        <v>0</v>
      </c>
      <c r="P969">
        <f>IF(F969="","",DSUM('1.2_Vehículos y maquinaria'!$E$82:$S$92,"e2",$F$841:$F969)-SUM(P$842:P968))</f>
        <v>0</v>
      </c>
      <c r="Q969">
        <f>IF(F969="","",DSUM('1.2_Vehículos y maquinaria'!$E$82:$S$92,"e3",$F$841:$F969)-SUM(Q$842:Q968))</f>
        <v>0</v>
      </c>
      <c r="R969">
        <f>IF(F969="","",DSUM('1.2_Vehículos y maquinaria'!$E$82:$S$92,"emissions",$F$841:$F969)-SUM(R$842:R968))</f>
        <v>0</v>
      </c>
      <c r="S969">
        <f>IF(F969="","",DSUM('1.2_Vehículos y maquinaria'!$E$99:$S$109,"e1",$F$841:$F969)-SUM(S$842:S968))</f>
        <v>0</v>
      </c>
      <c r="T969">
        <f>IF(F969="","",DSUM('1.2_Vehículos y maquinaria'!$E$99:$S$109,"e2",$F$841:$F969)-SUM(T$842:T968))</f>
        <v>0</v>
      </c>
      <c r="U969">
        <f>IF(F969="","",DSUM('1.2_Vehículos y maquinaria'!$E$99:$S$109,"e3",$F$841:$F969)-SUM(U$842:U968))</f>
        <v>0</v>
      </c>
      <c r="V969">
        <f>IF(F969="","",DSUM('1.2_Vehículos y maquinaria'!$E$99:$S$109,"emissions",$F$841:$F969)-SUM(V$842:V968))</f>
        <v>0</v>
      </c>
      <c r="W969">
        <f>IF(F969="","",DSUM('1.3_Emisiones de proceso'!$E$17:$M$32,"e1",$F$841:$F969)-SUM(W$842:W968))</f>
        <v>0</v>
      </c>
      <c r="X969">
        <f>IF(F969="","",DSUM('1.3_Emisiones de proceso'!$E$17:$M$32,"e2",$F$841:$F969)-SUM(X$842:X968))</f>
        <v>0</v>
      </c>
      <c r="Y969">
        <f>IF(F969="","",DSUM('1.3_Emisiones de proceso'!$E$17:$M$32,"e3",$F$841:$F969)-SUM(Y$842:Y968))</f>
        <v>0</v>
      </c>
      <c r="Z969">
        <f>IF(F969="","",DSUM('1.3_Emisiones de proceso'!$E$17:$M$32,"emissions",$F$841:$F969)-SUM(Z$842:Z968))</f>
        <v>0</v>
      </c>
      <c r="AA969">
        <f>IF(F969="","",DSUM('1.3_Emisiones de proceso'!$E$39:$M$54,"e1",$F$841:$F969)-SUM(AA$842:AA968))</f>
        <v>0</v>
      </c>
      <c r="AB969">
        <f>IF(F969="","",DSUM('1.3_Emisiones de proceso'!$E$39:$M$54,"e2",$F$841:$F969)-SUM(AB$842:AB968))</f>
        <v>0</v>
      </c>
      <c r="AC969">
        <f>IF(F969="","",DSUM('1.3_Emisiones de proceso'!$E$39:$M$54,"e3",$F$841:$F969)-SUM(AC$842:AC968))</f>
        <v>0</v>
      </c>
      <c r="AD969">
        <f>IF(F969="","",DSUM('1.3_Emisiones de proceso'!$E$39:$M$54,"emissions",$F$841:$F969)-SUM(AD$842:AD968))</f>
        <v>0</v>
      </c>
    </row>
    <row r="970" spans="2:30" x14ac:dyDescent="0.25">
      <c r="B970">
        <v>129</v>
      </c>
      <c r="C970" t="str">
        <f>IF('0.1_Datos generales organiz.'!E172="","",'0.1_Datos generales organiz.'!E172)</f>
        <v/>
      </c>
      <c r="D970" t="str">
        <f>IF(C970="","",IF('0.1_Datos generales organiz.'!G172="no","",Dades!C970))</f>
        <v/>
      </c>
      <c r="E970" t="str">
        <f>IFERROR(INDEX($D$842:$D$1091,MATCH(0,INDEX(COUNTIF($E$841:E969,$D$842:$D$1091),),)),"")</f>
        <v/>
      </c>
      <c r="F970" t="str">
        <f t="shared" si="27"/>
        <v>=</v>
      </c>
      <c r="G970">
        <f>IF(F970="","",DSUM('1.1_Instalaciones fijas'!$E$14:$R$36,"e1",$F$841:$F970)+DSUM('1.1_Instalaciones fijas'!$E$43:$L$58,"e1",$F$841:$F970)-SUM(G$842:G969))</f>
        <v>0</v>
      </c>
      <c r="H970">
        <f>IF(F970="","",DSUM('1.1_Instalaciones fijas'!$E$14:$R$36,"e2",$F$841:$F970)+DSUM('1.1_Instalaciones fijas'!$E$43:$L$58,"e2",$F$841:$F970)-SUM(H$842:H969))</f>
        <v>0</v>
      </c>
      <c r="I970">
        <f>IF(F970="","",DSUM('1.1_Instalaciones fijas'!$E$14:$R$36,"e3",$F$841:$F970)+DSUM('1.1_Instalaciones fijas'!$E$43:$L$58,"e3",$F$841:$F970)-SUM(I$842:I969))</f>
        <v>0</v>
      </c>
      <c r="J970">
        <f>IF(F970="","",DSUM('1.1_Instalaciones fijas'!$E$14:$R$36,"emissions",$F$841:$F970)+DSUM('1.1_Instalaciones fijas'!$E$43:$L$58,"emissions",$F$841:$F970)-SUM(J$842:J969))</f>
        <v>0</v>
      </c>
      <c r="K970">
        <f>IF(F970="","",DSUM('1.2_Vehículos y maquinaria'!$E$22:$S$44,"e1",$F$841:$F970)+DSUM('1.2_Vehículos y maquinaria'!$E$50:$S$70,"emissions",$F$841:$F970)-SUM(K$842:K969))</f>
        <v>0</v>
      </c>
      <c r="L970">
        <f>IF(F970="","",DSUM('1.2_Vehículos y maquinaria'!$E$22:$S$44,"e2",$F$841:$F970)-SUM(L$842:L969))</f>
        <v>0</v>
      </c>
      <c r="M970">
        <f>IF(F970="","",DSUM('1.2_Vehículos y maquinaria'!$E$22:$S$44,"e3",$F$841:$F970)-SUM(M$842:M969))</f>
        <v>0</v>
      </c>
      <c r="N970">
        <f>IF(F970="","",DSUM('1.2_Vehículos y maquinaria'!$E$22:$S$44,"emissions",$F$841:$F970)+DSUM('1.2_Vehículos y maquinaria'!$E$50:$S$70,"emissions",$F$841:$F970)-SUM(N$842:N969))</f>
        <v>0</v>
      </c>
      <c r="O970">
        <f>IF(F970="","",DSUM('1.2_Vehículos y maquinaria'!$E$82:$S$92,"e1",$F$841:$F970)-SUM(O$842:O969))</f>
        <v>0</v>
      </c>
      <c r="P970">
        <f>IF(F970="","",DSUM('1.2_Vehículos y maquinaria'!$E$82:$S$92,"e2",$F$841:$F970)-SUM(P$842:P969))</f>
        <v>0</v>
      </c>
      <c r="Q970">
        <f>IF(F970="","",DSUM('1.2_Vehículos y maquinaria'!$E$82:$S$92,"e3",$F$841:$F970)-SUM(Q$842:Q969))</f>
        <v>0</v>
      </c>
      <c r="R970">
        <f>IF(F970="","",DSUM('1.2_Vehículos y maquinaria'!$E$82:$S$92,"emissions",$F$841:$F970)-SUM(R$842:R969))</f>
        <v>0</v>
      </c>
      <c r="S970">
        <f>IF(F970="","",DSUM('1.2_Vehículos y maquinaria'!$E$99:$S$109,"e1",$F$841:$F970)-SUM(S$842:S969))</f>
        <v>0</v>
      </c>
      <c r="T970">
        <f>IF(F970="","",DSUM('1.2_Vehículos y maquinaria'!$E$99:$S$109,"e2",$F$841:$F970)-SUM(T$842:T969))</f>
        <v>0</v>
      </c>
      <c r="U970">
        <f>IF(F970="","",DSUM('1.2_Vehículos y maquinaria'!$E$99:$S$109,"e3",$F$841:$F970)-SUM(U$842:U969))</f>
        <v>0</v>
      </c>
      <c r="V970">
        <f>IF(F970="","",DSUM('1.2_Vehículos y maquinaria'!$E$99:$S$109,"emissions",$F$841:$F970)-SUM(V$842:V969))</f>
        <v>0</v>
      </c>
      <c r="W970">
        <f>IF(F970="","",DSUM('1.3_Emisiones de proceso'!$E$17:$M$32,"e1",$F$841:$F970)-SUM(W$842:W969))</f>
        <v>0</v>
      </c>
      <c r="X970">
        <f>IF(F970="","",DSUM('1.3_Emisiones de proceso'!$E$17:$M$32,"e2",$F$841:$F970)-SUM(X$842:X969))</f>
        <v>0</v>
      </c>
      <c r="Y970">
        <f>IF(F970="","",DSUM('1.3_Emisiones de proceso'!$E$17:$M$32,"e3",$F$841:$F970)-SUM(Y$842:Y969))</f>
        <v>0</v>
      </c>
      <c r="Z970">
        <f>IF(F970="","",DSUM('1.3_Emisiones de proceso'!$E$17:$M$32,"emissions",$F$841:$F970)-SUM(Z$842:Z969))</f>
        <v>0</v>
      </c>
      <c r="AA970">
        <f>IF(F970="","",DSUM('1.3_Emisiones de proceso'!$E$39:$M$54,"e1",$F$841:$F970)-SUM(AA$842:AA969))</f>
        <v>0</v>
      </c>
      <c r="AB970">
        <f>IF(F970="","",DSUM('1.3_Emisiones de proceso'!$E$39:$M$54,"e2",$F$841:$F970)-SUM(AB$842:AB969))</f>
        <v>0</v>
      </c>
      <c r="AC970">
        <f>IF(F970="","",DSUM('1.3_Emisiones de proceso'!$E$39:$M$54,"e3",$F$841:$F970)-SUM(AC$842:AC969))</f>
        <v>0</v>
      </c>
      <c r="AD970">
        <f>IF(F970="","",DSUM('1.3_Emisiones de proceso'!$E$39:$M$54,"emissions",$F$841:$F970)-SUM(AD$842:AD969))</f>
        <v>0</v>
      </c>
    </row>
    <row r="971" spans="2:30" x14ac:dyDescent="0.25">
      <c r="B971">
        <v>130</v>
      </c>
      <c r="C971" t="str">
        <f>IF('0.1_Datos generales organiz.'!E173="","",'0.1_Datos generales organiz.'!E173)</f>
        <v/>
      </c>
      <c r="D971" t="str">
        <f>IF(C971="","",IF('0.1_Datos generales organiz.'!G173="no","",Dades!C971))</f>
        <v/>
      </c>
      <c r="E971" t="str">
        <f>IFERROR(INDEX($D$842:$D$1091,MATCH(0,INDEX(COUNTIF($E$841:E970,$D$842:$D$1091),),)),"")</f>
        <v/>
      </c>
      <c r="F971" t="str">
        <f t="shared" ref="F971:F1034" si="28">"="&amp;E971</f>
        <v>=</v>
      </c>
      <c r="G971">
        <f>IF(F971="","",DSUM('1.1_Instalaciones fijas'!$E$14:$R$36,"e1",$F$841:$F971)+DSUM('1.1_Instalaciones fijas'!$E$43:$L$58,"e1",$F$841:$F971)-SUM(G$842:G970))</f>
        <v>0</v>
      </c>
      <c r="H971">
        <f>IF(F971="","",DSUM('1.1_Instalaciones fijas'!$E$14:$R$36,"e2",$F$841:$F971)+DSUM('1.1_Instalaciones fijas'!$E$43:$L$58,"e2",$F$841:$F971)-SUM(H$842:H970))</f>
        <v>0</v>
      </c>
      <c r="I971">
        <f>IF(F971="","",DSUM('1.1_Instalaciones fijas'!$E$14:$R$36,"e3",$F$841:$F971)+DSUM('1.1_Instalaciones fijas'!$E$43:$L$58,"e3",$F$841:$F971)-SUM(I$842:I970))</f>
        <v>0</v>
      </c>
      <c r="J971">
        <f>IF(F971="","",DSUM('1.1_Instalaciones fijas'!$E$14:$R$36,"emissions",$F$841:$F971)+DSUM('1.1_Instalaciones fijas'!$E$43:$L$58,"emissions",$F$841:$F971)-SUM(J$842:J970))</f>
        <v>0</v>
      </c>
      <c r="K971">
        <f>IF(F971="","",DSUM('1.2_Vehículos y maquinaria'!$E$22:$S$44,"e1",$F$841:$F971)+DSUM('1.2_Vehículos y maquinaria'!$E$50:$S$70,"emissions",$F$841:$F971)-SUM(K$842:K970))</f>
        <v>0</v>
      </c>
      <c r="L971">
        <f>IF(F971="","",DSUM('1.2_Vehículos y maquinaria'!$E$22:$S$44,"e2",$F$841:$F971)-SUM(L$842:L970))</f>
        <v>0</v>
      </c>
      <c r="M971">
        <f>IF(F971="","",DSUM('1.2_Vehículos y maquinaria'!$E$22:$S$44,"e3",$F$841:$F971)-SUM(M$842:M970))</f>
        <v>0</v>
      </c>
      <c r="N971">
        <f>IF(F971="","",DSUM('1.2_Vehículos y maquinaria'!$E$22:$S$44,"emissions",$F$841:$F971)+DSUM('1.2_Vehículos y maquinaria'!$E$50:$S$70,"emissions",$F$841:$F971)-SUM(N$842:N970))</f>
        <v>0</v>
      </c>
      <c r="O971">
        <f>IF(F971="","",DSUM('1.2_Vehículos y maquinaria'!$E$82:$S$92,"e1",$F$841:$F971)-SUM(O$842:O970))</f>
        <v>0</v>
      </c>
      <c r="P971">
        <f>IF(F971="","",DSUM('1.2_Vehículos y maquinaria'!$E$82:$S$92,"e2",$F$841:$F971)-SUM(P$842:P970))</f>
        <v>0</v>
      </c>
      <c r="Q971">
        <f>IF(F971="","",DSUM('1.2_Vehículos y maquinaria'!$E$82:$S$92,"e3",$F$841:$F971)-SUM(Q$842:Q970))</f>
        <v>0</v>
      </c>
      <c r="R971">
        <f>IF(F971="","",DSUM('1.2_Vehículos y maquinaria'!$E$82:$S$92,"emissions",$F$841:$F971)-SUM(R$842:R970))</f>
        <v>0</v>
      </c>
      <c r="S971">
        <f>IF(F971="","",DSUM('1.2_Vehículos y maquinaria'!$E$99:$S$109,"e1",$F$841:$F971)-SUM(S$842:S970))</f>
        <v>0</v>
      </c>
      <c r="T971">
        <f>IF(F971="","",DSUM('1.2_Vehículos y maquinaria'!$E$99:$S$109,"e2",$F$841:$F971)-SUM(T$842:T970))</f>
        <v>0</v>
      </c>
      <c r="U971">
        <f>IF(F971="","",DSUM('1.2_Vehículos y maquinaria'!$E$99:$S$109,"e3",$F$841:$F971)-SUM(U$842:U970))</f>
        <v>0</v>
      </c>
      <c r="V971">
        <f>IF(F971="","",DSUM('1.2_Vehículos y maquinaria'!$E$99:$S$109,"emissions",$F$841:$F971)-SUM(V$842:V970))</f>
        <v>0</v>
      </c>
      <c r="W971">
        <f>IF(F971="","",DSUM('1.3_Emisiones de proceso'!$E$17:$M$32,"e1",$F$841:$F971)-SUM(W$842:W970))</f>
        <v>0</v>
      </c>
      <c r="X971">
        <f>IF(F971="","",DSUM('1.3_Emisiones de proceso'!$E$17:$M$32,"e2",$F$841:$F971)-SUM(X$842:X970))</f>
        <v>0</v>
      </c>
      <c r="Y971">
        <f>IF(F971="","",DSUM('1.3_Emisiones de proceso'!$E$17:$M$32,"e3",$F$841:$F971)-SUM(Y$842:Y970))</f>
        <v>0</v>
      </c>
      <c r="Z971">
        <f>IF(F971="","",DSUM('1.3_Emisiones de proceso'!$E$17:$M$32,"emissions",$F$841:$F971)-SUM(Z$842:Z970))</f>
        <v>0</v>
      </c>
      <c r="AA971">
        <f>IF(F971="","",DSUM('1.3_Emisiones de proceso'!$E$39:$M$54,"e1",$F$841:$F971)-SUM(AA$842:AA970))</f>
        <v>0</v>
      </c>
      <c r="AB971">
        <f>IF(F971="","",DSUM('1.3_Emisiones de proceso'!$E$39:$M$54,"e2",$F$841:$F971)-SUM(AB$842:AB970))</f>
        <v>0</v>
      </c>
      <c r="AC971">
        <f>IF(F971="","",DSUM('1.3_Emisiones de proceso'!$E$39:$M$54,"e3",$F$841:$F971)-SUM(AC$842:AC970))</f>
        <v>0</v>
      </c>
      <c r="AD971">
        <f>IF(F971="","",DSUM('1.3_Emisiones de proceso'!$E$39:$M$54,"emissions",$F$841:$F971)-SUM(AD$842:AD970))</f>
        <v>0</v>
      </c>
    </row>
    <row r="972" spans="2:30" x14ac:dyDescent="0.25">
      <c r="B972">
        <v>131</v>
      </c>
      <c r="C972" t="str">
        <f>IF('0.1_Datos generales organiz.'!E174="","",'0.1_Datos generales organiz.'!E174)</f>
        <v/>
      </c>
      <c r="D972" t="str">
        <f>IF(C972="","",IF('0.1_Datos generales organiz.'!G174="no","",Dades!C972))</f>
        <v/>
      </c>
      <c r="E972" t="str">
        <f>IFERROR(INDEX($D$842:$D$1091,MATCH(0,INDEX(COUNTIF($E$841:E971,$D$842:$D$1091),),)),"")</f>
        <v/>
      </c>
      <c r="F972" t="str">
        <f t="shared" si="28"/>
        <v>=</v>
      </c>
      <c r="G972">
        <f>IF(F972="","",DSUM('1.1_Instalaciones fijas'!$E$14:$R$36,"e1",$F$841:$F972)+DSUM('1.1_Instalaciones fijas'!$E$43:$L$58,"e1",$F$841:$F972)-SUM(G$842:G971))</f>
        <v>0</v>
      </c>
      <c r="H972">
        <f>IF(F972="","",DSUM('1.1_Instalaciones fijas'!$E$14:$R$36,"e2",$F$841:$F972)+DSUM('1.1_Instalaciones fijas'!$E$43:$L$58,"e2",$F$841:$F972)-SUM(H$842:H971))</f>
        <v>0</v>
      </c>
      <c r="I972">
        <f>IF(F972="","",DSUM('1.1_Instalaciones fijas'!$E$14:$R$36,"e3",$F$841:$F972)+DSUM('1.1_Instalaciones fijas'!$E$43:$L$58,"e3",$F$841:$F972)-SUM(I$842:I971))</f>
        <v>0</v>
      </c>
      <c r="J972">
        <f>IF(F972="","",DSUM('1.1_Instalaciones fijas'!$E$14:$R$36,"emissions",$F$841:$F972)+DSUM('1.1_Instalaciones fijas'!$E$43:$L$58,"emissions",$F$841:$F972)-SUM(J$842:J971))</f>
        <v>0</v>
      </c>
      <c r="K972">
        <f>IF(F972="","",DSUM('1.2_Vehículos y maquinaria'!$E$22:$S$44,"e1",$F$841:$F972)+DSUM('1.2_Vehículos y maquinaria'!$E$50:$S$70,"emissions",$F$841:$F972)-SUM(K$842:K971))</f>
        <v>0</v>
      </c>
      <c r="L972">
        <f>IF(F972="","",DSUM('1.2_Vehículos y maquinaria'!$E$22:$S$44,"e2",$F$841:$F972)-SUM(L$842:L971))</f>
        <v>0</v>
      </c>
      <c r="M972">
        <f>IF(F972="","",DSUM('1.2_Vehículos y maquinaria'!$E$22:$S$44,"e3",$F$841:$F972)-SUM(M$842:M971))</f>
        <v>0</v>
      </c>
      <c r="N972">
        <f>IF(F972="","",DSUM('1.2_Vehículos y maquinaria'!$E$22:$S$44,"emissions",$F$841:$F972)+DSUM('1.2_Vehículos y maquinaria'!$E$50:$S$70,"emissions",$F$841:$F972)-SUM(N$842:N971))</f>
        <v>0</v>
      </c>
      <c r="O972">
        <f>IF(F972="","",DSUM('1.2_Vehículos y maquinaria'!$E$82:$S$92,"e1",$F$841:$F972)-SUM(O$842:O971))</f>
        <v>0</v>
      </c>
      <c r="P972">
        <f>IF(F972="","",DSUM('1.2_Vehículos y maquinaria'!$E$82:$S$92,"e2",$F$841:$F972)-SUM(P$842:P971))</f>
        <v>0</v>
      </c>
      <c r="Q972">
        <f>IF(F972="","",DSUM('1.2_Vehículos y maquinaria'!$E$82:$S$92,"e3",$F$841:$F972)-SUM(Q$842:Q971))</f>
        <v>0</v>
      </c>
      <c r="R972">
        <f>IF(F972="","",DSUM('1.2_Vehículos y maquinaria'!$E$82:$S$92,"emissions",$F$841:$F972)-SUM(R$842:R971))</f>
        <v>0</v>
      </c>
      <c r="S972">
        <f>IF(F972="","",DSUM('1.2_Vehículos y maquinaria'!$E$99:$S$109,"e1",$F$841:$F972)-SUM(S$842:S971))</f>
        <v>0</v>
      </c>
      <c r="T972">
        <f>IF(F972="","",DSUM('1.2_Vehículos y maquinaria'!$E$99:$S$109,"e2",$F$841:$F972)-SUM(T$842:T971))</f>
        <v>0</v>
      </c>
      <c r="U972">
        <f>IF(F972="","",DSUM('1.2_Vehículos y maquinaria'!$E$99:$S$109,"e3",$F$841:$F972)-SUM(U$842:U971))</f>
        <v>0</v>
      </c>
      <c r="V972">
        <f>IF(F972="","",DSUM('1.2_Vehículos y maquinaria'!$E$99:$S$109,"emissions",$F$841:$F972)-SUM(V$842:V971))</f>
        <v>0</v>
      </c>
      <c r="W972">
        <f>IF(F972="","",DSUM('1.3_Emisiones de proceso'!$E$17:$M$32,"e1",$F$841:$F972)-SUM(W$842:W971))</f>
        <v>0</v>
      </c>
      <c r="X972">
        <f>IF(F972="","",DSUM('1.3_Emisiones de proceso'!$E$17:$M$32,"e2",$F$841:$F972)-SUM(X$842:X971))</f>
        <v>0</v>
      </c>
      <c r="Y972">
        <f>IF(F972="","",DSUM('1.3_Emisiones de proceso'!$E$17:$M$32,"e3",$F$841:$F972)-SUM(Y$842:Y971))</f>
        <v>0</v>
      </c>
      <c r="Z972">
        <f>IF(F972="","",DSUM('1.3_Emisiones de proceso'!$E$17:$M$32,"emissions",$F$841:$F972)-SUM(Z$842:Z971))</f>
        <v>0</v>
      </c>
      <c r="AA972">
        <f>IF(F972="","",DSUM('1.3_Emisiones de proceso'!$E$39:$M$54,"e1",$F$841:$F972)-SUM(AA$842:AA971))</f>
        <v>0</v>
      </c>
      <c r="AB972">
        <f>IF(F972="","",DSUM('1.3_Emisiones de proceso'!$E$39:$M$54,"e2",$F$841:$F972)-SUM(AB$842:AB971))</f>
        <v>0</v>
      </c>
      <c r="AC972">
        <f>IF(F972="","",DSUM('1.3_Emisiones de proceso'!$E$39:$M$54,"e3",$F$841:$F972)-SUM(AC$842:AC971))</f>
        <v>0</v>
      </c>
      <c r="AD972">
        <f>IF(F972="","",DSUM('1.3_Emisiones de proceso'!$E$39:$M$54,"emissions",$F$841:$F972)-SUM(AD$842:AD971))</f>
        <v>0</v>
      </c>
    </row>
    <row r="973" spans="2:30" x14ac:dyDescent="0.25">
      <c r="B973">
        <v>132</v>
      </c>
      <c r="C973" t="str">
        <f>IF('0.1_Datos generales organiz.'!E175="","",'0.1_Datos generales organiz.'!E175)</f>
        <v/>
      </c>
      <c r="D973" t="str">
        <f>IF(C973="","",IF('0.1_Datos generales organiz.'!G175="no","",Dades!C973))</f>
        <v/>
      </c>
      <c r="E973" t="str">
        <f>IFERROR(INDEX($D$842:$D$1091,MATCH(0,INDEX(COUNTIF($E$841:E972,$D$842:$D$1091),),)),"")</f>
        <v/>
      </c>
      <c r="F973" t="str">
        <f t="shared" si="28"/>
        <v>=</v>
      </c>
      <c r="G973">
        <f>IF(F973="","",DSUM('1.1_Instalaciones fijas'!$E$14:$R$36,"e1",$F$841:$F973)+DSUM('1.1_Instalaciones fijas'!$E$43:$L$58,"e1",$F$841:$F973)-SUM(G$842:G972))</f>
        <v>0</v>
      </c>
      <c r="H973">
        <f>IF(F973="","",DSUM('1.1_Instalaciones fijas'!$E$14:$R$36,"e2",$F$841:$F973)+DSUM('1.1_Instalaciones fijas'!$E$43:$L$58,"e2",$F$841:$F973)-SUM(H$842:H972))</f>
        <v>0</v>
      </c>
      <c r="I973">
        <f>IF(F973="","",DSUM('1.1_Instalaciones fijas'!$E$14:$R$36,"e3",$F$841:$F973)+DSUM('1.1_Instalaciones fijas'!$E$43:$L$58,"e3",$F$841:$F973)-SUM(I$842:I972))</f>
        <v>0</v>
      </c>
      <c r="J973">
        <f>IF(F973="","",DSUM('1.1_Instalaciones fijas'!$E$14:$R$36,"emissions",$F$841:$F973)+DSUM('1.1_Instalaciones fijas'!$E$43:$L$58,"emissions",$F$841:$F973)-SUM(J$842:J972))</f>
        <v>0</v>
      </c>
      <c r="K973">
        <f>IF(F973="","",DSUM('1.2_Vehículos y maquinaria'!$E$22:$S$44,"e1",$F$841:$F973)+DSUM('1.2_Vehículos y maquinaria'!$E$50:$S$70,"emissions",$F$841:$F973)-SUM(K$842:K972))</f>
        <v>0</v>
      </c>
      <c r="L973">
        <f>IF(F973="","",DSUM('1.2_Vehículos y maquinaria'!$E$22:$S$44,"e2",$F$841:$F973)-SUM(L$842:L972))</f>
        <v>0</v>
      </c>
      <c r="M973">
        <f>IF(F973="","",DSUM('1.2_Vehículos y maquinaria'!$E$22:$S$44,"e3",$F$841:$F973)-SUM(M$842:M972))</f>
        <v>0</v>
      </c>
      <c r="N973">
        <f>IF(F973="","",DSUM('1.2_Vehículos y maquinaria'!$E$22:$S$44,"emissions",$F$841:$F973)+DSUM('1.2_Vehículos y maquinaria'!$E$50:$S$70,"emissions",$F$841:$F973)-SUM(N$842:N972))</f>
        <v>0</v>
      </c>
      <c r="O973">
        <f>IF(F973="","",DSUM('1.2_Vehículos y maquinaria'!$E$82:$S$92,"e1",$F$841:$F973)-SUM(O$842:O972))</f>
        <v>0</v>
      </c>
      <c r="P973">
        <f>IF(F973="","",DSUM('1.2_Vehículos y maquinaria'!$E$82:$S$92,"e2",$F$841:$F973)-SUM(P$842:P972))</f>
        <v>0</v>
      </c>
      <c r="Q973">
        <f>IF(F973="","",DSUM('1.2_Vehículos y maquinaria'!$E$82:$S$92,"e3",$F$841:$F973)-SUM(Q$842:Q972))</f>
        <v>0</v>
      </c>
      <c r="R973">
        <f>IF(F973="","",DSUM('1.2_Vehículos y maquinaria'!$E$82:$S$92,"emissions",$F$841:$F973)-SUM(R$842:R972))</f>
        <v>0</v>
      </c>
      <c r="S973">
        <f>IF(F973="","",DSUM('1.2_Vehículos y maquinaria'!$E$99:$S$109,"e1",$F$841:$F973)-SUM(S$842:S972))</f>
        <v>0</v>
      </c>
      <c r="T973">
        <f>IF(F973="","",DSUM('1.2_Vehículos y maquinaria'!$E$99:$S$109,"e2",$F$841:$F973)-SUM(T$842:T972))</f>
        <v>0</v>
      </c>
      <c r="U973">
        <f>IF(F973="","",DSUM('1.2_Vehículos y maquinaria'!$E$99:$S$109,"e3",$F$841:$F973)-SUM(U$842:U972))</f>
        <v>0</v>
      </c>
      <c r="V973">
        <f>IF(F973="","",DSUM('1.2_Vehículos y maquinaria'!$E$99:$S$109,"emissions",$F$841:$F973)-SUM(V$842:V972))</f>
        <v>0</v>
      </c>
      <c r="W973">
        <f>IF(F973="","",DSUM('1.3_Emisiones de proceso'!$E$17:$M$32,"e1",$F$841:$F973)-SUM(W$842:W972))</f>
        <v>0</v>
      </c>
      <c r="X973">
        <f>IF(F973="","",DSUM('1.3_Emisiones de proceso'!$E$17:$M$32,"e2",$F$841:$F973)-SUM(X$842:X972))</f>
        <v>0</v>
      </c>
      <c r="Y973">
        <f>IF(F973="","",DSUM('1.3_Emisiones de proceso'!$E$17:$M$32,"e3",$F$841:$F973)-SUM(Y$842:Y972))</f>
        <v>0</v>
      </c>
      <c r="Z973">
        <f>IF(F973="","",DSUM('1.3_Emisiones de proceso'!$E$17:$M$32,"emissions",$F$841:$F973)-SUM(Z$842:Z972))</f>
        <v>0</v>
      </c>
      <c r="AA973">
        <f>IF(F973="","",DSUM('1.3_Emisiones de proceso'!$E$39:$M$54,"e1",$F$841:$F973)-SUM(AA$842:AA972))</f>
        <v>0</v>
      </c>
      <c r="AB973">
        <f>IF(F973="","",DSUM('1.3_Emisiones de proceso'!$E$39:$M$54,"e2",$F$841:$F973)-SUM(AB$842:AB972))</f>
        <v>0</v>
      </c>
      <c r="AC973">
        <f>IF(F973="","",DSUM('1.3_Emisiones de proceso'!$E$39:$M$54,"e3",$F$841:$F973)-SUM(AC$842:AC972))</f>
        <v>0</v>
      </c>
      <c r="AD973">
        <f>IF(F973="","",DSUM('1.3_Emisiones de proceso'!$E$39:$M$54,"emissions",$F$841:$F973)-SUM(AD$842:AD972))</f>
        <v>0</v>
      </c>
    </row>
    <row r="974" spans="2:30" x14ac:dyDescent="0.25">
      <c r="B974">
        <v>133</v>
      </c>
      <c r="C974" t="str">
        <f>IF('0.1_Datos generales organiz.'!E176="","",'0.1_Datos generales organiz.'!E176)</f>
        <v/>
      </c>
      <c r="D974" t="str">
        <f>IF(C974="","",IF('0.1_Datos generales organiz.'!G176="no","",Dades!C974))</f>
        <v/>
      </c>
      <c r="E974" t="str">
        <f>IFERROR(INDEX($D$842:$D$1091,MATCH(0,INDEX(COUNTIF($E$841:E973,$D$842:$D$1091),),)),"")</f>
        <v/>
      </c>
      <c r="F974" t="str">
        <f t="shared" si="28"/>
        <v>=</v>
      </c>
      <c r="G974">
        <f>IF(F974="","",DSUM('1.1_Instalaciones fijas'!$E$14:$R$36,"e1",$F$841:$F974)+DSUM('1.1_Instalaciones fijas'!$E$43:$L$58,"e1",$F$841:$F974)-SUM(G$842:G973))</f>
        <v>0</v>
      </c>
      <c r="H974">
        <f>IF(F974="","",DSUM('1.1_Instalaciones fijas'!$E$14:$R$36,"e2",$F$841:$F974)+DSUM('1.1_Instalaciones fijas'!$E$43:$L$58,"e2",$F$841:$F974)-SUM(H$842:H973))</f>
        <v>0</v>
      </c>
      <c r="I974">
        <f>IF(F974="","",DSUM('1.1_Instalaciones fijas'!$E$14:$R$36,"e3",$F$841:$F974)+DSUM('1.1_Instalaciones fijas'!$E$43:$L$58,"e3",$F$841:$F974)-SUM(I$842:I973))</f>
        <v>0</v>
      </c>
      <c r="J974">
        <f>IF(F974="","",DSUM('1.1_Instalaciones fijas'!$E$14:$R$36,"emissions",$F$841:$F974)+DSUM('1.1_Instalaciones fijas'!$E$43:$L$58,"emissions",$F$841:$F974)-SUM(J$842:J973))</f>
        <v>0</v>
      </c>
      <c r="K974">
        <f>IF(F974="","",DSUM('1.2_Vehículos y maquinaria'!$E$22:$S$44,"e1",$F$841:$F974)+DSUM('1.2_Vehículos y maquinaria'!$E$50:$S$70,"emissions",$F$841:$F974)-SUM(K$842:K973))</f>
        <v>0</v>
      </c>
      <c r="L974">
        <f>IF(F974="","",DSUM('1.2_Vehículos y maquinaria'!$E$22:$S$44,"e2",$F$841:$F974)-SUM(L$842:L973))</f>
        <v>0</v>
      </c>
      <c r="M974">
        <f>IF(F974="","",DSUM('1.2_Vehículos y maquinaria'!$E$22:$S$44,"e3",$F$841:$F974)-SUM(M$842:M973))</f>
        <v>0</v>
      </c>
      <c r="N974">
        <f>IF(F974="","",DSUM('1.2_Vehículos y maquinaria'!$E$22:$S$44,"emissions",$F$841:$F974)+DSUM('1.2_Vehículos y maquinaria'!$E$50:$S$70,"emissions",$F$841:$F974)-SUM(N$842:N973))</f>
        <v>0</v>
      </c>
      <c r="O974">
        <f>IF(F974="","",DSUM('1.2_Vehículos y maquinaria'!$E$82:$S$92,"e1",$F$841:$F974)-SUM(O$842:O973))</f>
        <v>0</v>
      </c>
      <c r="P974">
        <f>IF(F974="","",DSUM('1.2_Vehículos y maquinaria'!$E$82:$S$92,"e2",$F$841:$F974)-SUM(P$842:P973))</f>
        <v>0</v>
      </c>
      <c r="Q974">
        <f>IF(F974="","",DSUM('1.2_Vehículos y maquinaria'!$E$82:$S$92,"e3",$F$841:$F974)-SUM(Q$842:Q973))</f>
        <v>0</v>
      </c>
      <c r="R974">
        <f>IF(F974="","",DSUM('1.2_Vehículos y maquinaria'!$E$82:$S$92,"emissions",$F$841:$F974)-SUM(R$842:R973))</f>
        <v>0</v>
      </c>
      <c r="S974">
        <f>IF(F974="","",DSUM('1.2_Vehículos y maquinaria'!$E$99:$S$109,"e1",$F$841:$F974)-SUM(S$842:S973))</f>
        <v>0</v>
      </c>
      <c r="T974">
        <f>IF(F974="","",DSUM('1.2_Vehículos y maquinaria'!$E$99:$S$109,"e2",$F$841:$F974)-SUM(T$842:T973))</f>
        <v>0</v>
      </c>
      <c r="U974">
        <f>IF(F974="","",DSUM('1.2_Vehículos y maquinaria'!$E$99:$S$109,"e3",$F$841:$F974)-SUM(U$842:U973))</f>
        <v>0</v>
      </c>
      <c r="V974">
        <f>IF(F974="","",DSUM('1.2_Vehículos y maquinaria'!$E$99:$S$109,"emissions",$F$841:$F974)-SUM(V$842:V973))</f>
        <v>0</v>
      </c>
      <c r="W974">
        <f>IF(F974="","",DSUM('1.3_Emisiones de proceso'!$E$17:$M$32,"e1",$F$841:$F974)-SUM(W$842:W973))</f>
        <v>0</v>
      </c>
      <c r="X974">
        <f>IF(F974="","",DSUM('1.3_Emisiones de proceso'!$E$17:$M$32,"e2",$F$841:$F974)-SUM(X$842:X973))</f>
        <v>0</v>
      </c>
      <c r="Y974">
        <f>IF(F974="","",DSUM('1.3_Emisiones de proceso'!$E$17:$M$32,"e3",$F$841:$F974)-SUM(Y$842:Y973))</f>
        <v>0</v>
      </c>
      <c r="Z974">
        <f>IF(F974="","",DSUM('1.3_Emisiones de proceso'!$E$17:$M$32,"emissions",$F$841:$F974)-SUM(Z$842:Z973))</f>
        <v>0</v>
      </c>
      <c r="AA974">
        <f>IF(F974="","",DSUM('1.3_Emisiones de proceso'!$E$39:$M$54,"e1",$F$841:$F974)-SUM(AA$842:AA973))</f>
        <v>0</v>
      </c>
      <c r="AB974">
        <f>IF(F974="","",DSUM('1.3_Emisiones de proceso'!$E$39:$M$54,"e2",$F$841:$F974)-SUM(AB$842:AB973))</f>
        <v>0</v>
      </c>
      <c r="AC974">
        <f>IF(F974="","",DSUM('1.3_Emisiones de proceso'!$E$39:$M$54,"e3",$F$841:$F974)-SUM(AC$842:AC973))</f>
        <v>0</v>
      </c>
      <c r="AD974">
        <f>IF(F974="","",DSUM('1.3_Emisiones de proceso'!$E$39:$M$54,"emissions",$F$841:$F974)-SUM(AD$842:AD973))</f>
        <v>0</v>
      </c>
    </row>
    <row r="975" spans="2:30" x14ac:dyDescent="0.25">
      <c r="B975">
        <v>134</v>
      </c>
      <c r="C975" t="str">
        <f>IF('0.1_Datos generales organiz.'!E177="","",'0.1_Datos generales organiz.'!E177)</f>
        <v/>
      </c>
      <c r="D975" t="str">
        <f>IF(C975="","",IF('0.1_Datos generales organiz.'!G177="no","",Dades!C975))</f>
        <v/>
      </c>
      <c r="E975" t="str">
        <f>IFERROR(INDEX($D$842:$D$1091,MATCH(0,INDEX(COUNTIF($E$841:E974,$D$842:$D$1091),),)),"")</f>
        <v/>
      </c>
      <c r="F975" t="str">
        <f t="shared" si="28"/>
        <v>=</v>
      </c>
      <c r="G975">
        <f>IF(F975="","",DSUM('1.1_Instalaciones fijas'!$E$14:$R$36,"e1",$F$841:$F975)+DSUM('1.1_Instalaciones fijas'!$E$43:$L$58,"e1",$F$841:$F975)-SUM(G$842:G974))</f>
        <v>0</v>
      </c>
      <c r="H975">
        <f>IF(F975="","",DSUM('1.1_Instalaciones fijas'!$E$14:$R$36,"e2",$F$841:$F975)+DSUM('1.1_Instalaciones fijas'!$E$43:$L$58,"e2",$F$841:$F975)-SUM(H$842:H974))</f>
        <v>0</v>
      </c>
      <c r="I975">
        <f>IF(F975="","",DSUM('1.1_Instalaciones fijas'!$E$14:$R$36,"e3",$F$841:$F975)+DSUM('1.1_Instalaciones fijas'!$E$43:$L$58,"e3",$F$841:$F975)-SUM(I$842:I974))</f>
        <v>0</v>
      </c>
      <c r="J975">
        <f>IF(F975="","",DSUM('1.1_Instalaciones fijas'!$E$14:$R$36,"emissions",$F$841:$F975)+DSUM('1.1_Instalaciones fijas'!$E$43:$L$58,"emissions",$F$841:$F975)-SUM(J$842:J974))</f>
        <v>0</v>
      </c>
      <c r="K975">
        <f>IF(F975="","",DSUM('1.2_Vehículos y maquinaria'!$E$22:$S$44,"e1",$F$841:$F975)+DSUM('1.2_Vehículos y maquinaria'!$E$50:$S$70,"emissions",$F$841:$F975)-SUM(K$842:K974))</f>
        <v>0</v>
      </c>
      <c r="L975">
        <f>IF(F975="","",DSUM('1.2_Vehículos y maquinaria'!$E$22:$S$44,"e2",$F$841:$F975)-SUM(L$842:L974))</f>
        <v>0</v>
      </c>
      <c r="M975">
        <f>IF(F975="","",DSUM('1.2_Vehículos y maquinaria'!$E$22:$S$44,"e3",$F$841:$F975)-SUM(M$842:M974))</f>
        <v>0</v>
      </c>
      <c r="N975">
        <f>IF(F975="","",DSUM('1.2_Vehículos y maquinaria'!$E$22:$S$44,"emissions",$F$841:$F975)+DSUM('1.2_Vehículos y maquinaria'!$E$50:$S$70,"emissions",$F$841:$F975)-SUM(N$842:N974))</f>
        <v>0</v>
      </c>
      <c r="O975">
        <f>IF(F975="","",DSUM('1.2_Vehículos y maquinaria'!$E$82:$S$92,"e1",$F$841:$F975)-SUM(O$842:O974))</f>
        <v>0</v>
      </c>
      <c r="P975">
        <f>IF(F975="","",DSUM('1.2_Vehículos y maquinaria'!$E$82:$S$92,"e2",$F$841:$F975)-SUM(P$842:P974))</f>
        <v>0</v>
      </c>
      <c r="Q975">
        <f>IF(F975="","",DSUM('1.2_Vehículos y maquinaria'!$E$82:$S$92,"e3",$F$841:$F975)-SUM(Q$842:Q974))</f>
        <v>0</v>
      </c>
      <c r="R975">
        <f>IF(F975="","",DSUM('1.2_Vehículos y maquinaria'!$E$82:$S$92,"emissions",$F$841:$F975)-SUM(R$842:R974))</f>
        <v>0</v>
      </c>
      <c r="S975">
        <f>IF(F975="","",DSUM('1.2_Vehículos y maquinaria'!$E$99:$S$109,"e1",$F$841:$F975)-SUM(S$842:S974))</f>
        <v>0</v>
      </c>
      <c r="T975">
        <f>IF(F975="","",DSUM('1.2_Vehículos y maquinaria'!$E$99:$S$109,"e2",$F$841:$F975)-SUM(T$842:T974))</f>
        <v>0</v>
      </c>
      <c r="U975">
        <f>IF(F975="","",DSUM('1.2_Vehículos y maquinaria'!$E$99:$S$109,"e3",$F$841:$F975)-SUM(U$842:U974))</f>
        <v>0</v>
      </c>
      <c r="V975">
        <f>IF(F975="","",DSUM('1.2_Vehículos y maquinaria'!$E$99:$S$109,"emissions",$F$841:$F975)-SUM(V$842:V974))</f>
        <v>0</v>
      </c>
      <c r="W975">
        <f>IF(F975="","",DSUM('1.3_Emisiones de proceso'!$E$17:$M$32,"e1",$F$841:$F975)-SUM(W$842:W974))</f>
        <v>0</v>
      </c>
      <c r="X975">
        <f>IF(F975="","",DSUM('1.3_Emisiones de proceso'!$E$17:$M$32,"e2",$F$841:$F975)-SUM(X$842:X974))</f>
        <v>0</v>
      </c>
      <c r="Y975">
        <f>IF(F975="","",DSUM('1.3_Emisiones de proceso'!$E$17:$M$32,"e3",$F$841:$F975)-SUM(Y$842:Y974))</f>
        <v>0</v>
      </c>
      <c r="Z975">
        <f>IF(F975="","",DSUM('1.3_Emisiones de proceso'!$E$17:$M$32,"emissions",$F$841:$F975)-SUM(Z$842:Z974))</f>
        <v>0</v>
      </c>
      <c r="AA975">
        <f>IF(F975="","",DSUM('1.3_Emisiones de proceso'!$E$39:$M$54,"e1",$F$841:$F975)-SUM(AA$842:AA974))</f>
        <v>0</v>
      </c>
      <c r="AB975">
        <f>IF(F975="","",DSUM('1.3_Emisiones de proceso'!$E$39:$M$54,"e2",$F$841:$F975)-SUM(AB$842:AB974))</f>
        <v>0</v>
      </c>
      <c r="AC975">
        <f>IF(F975="","",DSUM('1.3_Emisiones de proceso'!$E$39:$M$54,"e3",$F$841:$F975)-SUM(AC$842:AC974))</f>
        <v>0</v>
      </c>
      <c r="AD975">
        <f>IF(F975="","",DSUM('1.3_Emisiones de proceso'!$E$39:$M$54,"emissions",$F$841:$F975)-SUM(AD$842:AD974))</f>
        <v>0</v>
      </c>
    </row>
    <row r="976" spans="2:30" x14ac:dyDescent="0.25">
      <c r="B976">
        <v>135</v>
      </c>
      <c r="C976" t="str">
        <f>IF('0.1_Datos generales organiz.'!E178="","",'0.1_Datos generales organiz.'!E178)</f>
        <v/>
      </c>
      <c r="D976" t="str">
        <f>IF(C976="","",IF('0.1_Datos generales organiz.'!G178="no","",Dades!C976))</f>
        <v/>
      </c>
      <c r="E976" t="str">
        <f>IFERROR(INDEX($D$842:$D$1091,MATCH(0,INDEX(COUNTIF($E$841:E975,$D$842:$D$1091),),)),"")</f>
        <v/>
      </c>
      <c r="F976" t="str">
        <f t="shared" si="28"/>
        <v>=</v>
      </c>
      <c r="G976">
        <f>IF(F976="","",DSUM('1.1_Instalaciones fijas'!$E$14:$R$36,"e1",$F$841:$F976)+DSUM('1.1_Instalaciones fijas'!$E$43:$L$58,"e1",$F$841:$F976)-SUM(G$842:G975))</f>
        <v>0</v>
      </c>
      <c r="H976">
        <f>IF(F976="","",DSUM('1.1_Instalaciones fijas'!$E$14:$R$36,"e2",$F$841:$F976)+DSUM('1.1_Instalaciones fijas'!$E$43:$L$58,"e2",$F$841:$F976)-SUM(H$842:H975))</f>
        <v>0</v>
      </c>
      <c r="I976">
        <f>IF(F976="","",DSUM('1.1_Instalaciones fijas'!$E$14:$R$36,"e3",$F$841:$F976)+DSUM('1.1_Instalaciones fijas'!$E$43:$L$58,"e3",$F$841:$F976)-SUM(I$842:I975))</f>
        <v>0</v>
      </c>
      <c r="J976">
        <f>IF(F976="","",DSUM('1.1_Instalaciones fijas'!$E$14:$R$36,"emissions",$F$841:$F976)+DSUM('1.1_Instalaciones fijas'!$E$43:$L$58,"emissions",$F$841:$F976)-SUM(J$842:J975))</f>
        <v>0</v>
      </c>
      <c r="K976">
        <f>IF(F976="","",DSUM('1.2_Vehículos y maquinaria'!$E$22:$S$44,"e1",$F$841:$F976)+DSUM('1.2_Vehículos y maquinaria'!$E$50:$S$70,"emissions",$F$841:$F976)-SUM(K$842:K975))</f>
        <v>0</v>
      </c>
      <c r="L976">
        <f>IF(F976="","",DSUM('1.2_Vehículos y maquinaria'!$E$22:$S$44,"e2",$F$841:$F976)-SUM(L$842:L975))</f>
        <v>0</v>
      </c>
      <c r="M976">
        <f>IF(F976="","",DSUM('1.2_Vehículos y maquinaria'!$E$22:$S$44,"e3",$F$841:$F976)-SUM(M$842:M975))</f>
        <v>0</v>
      </c>
      <c r="N976">
        <f>IF(F976="","",DSUM('1.2_Vehículos y maquinaria'!$E$22:$S$44,"emissions",$F$841:$F976)+DSUM('1.2_Vehículos y maquinaria'!$E$50:$S$70,"emissions",$F$841:$F976)-SUM(N$842:N975))</f>
        <v>0</v>
      </c>
      <c r="O976">
        <f>IF(F976="","",DSUM('1.2_Vehículos y maquinaria'!$E$82:$S$92,"e1",$F$841:$F976)-SUM(O$842:O975))</f>
        <v>0</v>
      </c>
      <c r="P976">
        <f>IF(F976="","",DSUM('1.2_Vehículos y maquinaria'!$E$82:$S$92,"e2",$F$841:$F976)-SUM(P$842:P975))</f>
        <v>0</v>
      </c>
      <c r="Q976">
        <f>IF(F976="","",DSUM('1.2_Vehículos y maquinaria'!$E$82:$S$92,"e3",$F$841:$F976)-SUM(Q$842:Q975))</f>
        <v>0</v>
      </c>
      <c r="R976">
        <f>IF(F976="","",DSUM('1.2_Vehículos y maquinaria'!$E$82:$S$92,"emissions",$F$841:$F976)-SUM(R$842:R975))</f>
        <v>0</v>
      </c>
      <c r="S976">
        <f>IF(F976="","",DSUM('1.2_Vehículos y maquinaria'!$E$99:$S$109,"e1",$F$841:$F976)-SUM(S$842:S975))</f>
        <v>0</v>
      </c>
      <c r="T976">
        <f>IF(F976="","",DSUM('1.2_Vehículos y maquinaria'!$E$99:$S$109,"e2",$F$841:$F976)-SUM(T$842:T975))</f>
        <v>0</v>
      </c>
      <c r="U976">
        <f>IF(F976="","",DSUM('1.2_Vehículos y maquinaria'!$E$99:$S$109,"e3",$F$841:$F976)-SUM(U$842:U975))</f>
        <v>0</v>
      </c>
      <c r="V976">
        <f>IF(F976="","",DSUM('1.2_Vehículos y maquinaria'!$E$99:$S$109,"emissions",$F$841:$F976)-SUM(V$842:V975))</f>
        <v>0</v>
      </c>
      <c r="W976">
        <f>IF(F976="","",DSUM('1.3_Emisiones de proceso'!$E$17:$M$32,"e1",$F$841:$F976)-SUM(W$842:W975))</f>
        <v>0</v>
      </c>
      <c r="X976">
        <f>IF(F976="","",DSUM('1.3_Emisiones de proceso'!$E$17:$M$32,"e2",$F$841:$F976)-SUM(X$842:X975))</f>
        <v>0</v>
      </c>
      <c r="Y976">
        <f>IF(F976="","",DSUM('1.3_Emisiones de proceso'!$E$17:$M$32,"e3",$F$841:$F976)-SUM(Y$842:Y975))</f>
        <v>0</v>
      </c>
      <c r="Z976">
        <f>IF(F976="","",DSUM('1.3_Emisiones de proceso'!$E$17:$M$32,"emissions",$F$841:$F976)-SUM(Z$842:Z975))</f>
        <v>0</v>
      </c>
      <c r="AA976">
        <f>IF(F976="","",DSUM('1.3_Emisiones de proceso'!$E$39:$M$54,"e1",$F$841:$F976)-SUM(AA$842:AA975))</f>
        <v>0</v>
      </c>
      <c r="AB976">
        <f>IF(F976="","",DSUM('1.3_Emisiones de proceso'!$E$39:$M$54,"e2",$F$841:$F976)-SUM(AB$842:AB975))</f>
        <v>0</v>
      </c>
      <c r="AC976">
        <f>IF(F976="","",DSUM('1.3_Emisiones de proceso'!$E$39:$M$54,"e3",$F$841:$F976)-SUM(AC$842:AC975))</f>
        <v>0</v>
      </c>
      <c r="AD976">
        <f>IF(F976="","",DSUM('1.3_Emisiones de proceso'!$E$39:$M$54,"emissions",$F$841:$F976)-SUM(AD$842:AD975))</f>
        <v>0</v>
      </c>
    </row>
    <row r="977" spans="2:30" x14ac:dyDescent="0.25">
      <c r="B977">
        <v>136</v>
      </c>
      <c r="C977" t="str">
        <f>IF('0.1_Datos generales organiz.'!E179="","",'0.1_Datos generales organiz.'!E179)</f>
        <v/>
      </c>
      <c r="D977" t="str">
        <f>IF(C977="","",IF('0.1_Datos generales organiz.'!G179="no","",Dades!C977))</f>
        <v/>
      </c>
      <c r="E977" t="str">
        <f>IFERROR(INDEX($D$842:$D$1091,MATCH(0,INDEX(COUNTIF($E$841:E976,$D$842:$D$1091),),)),"")</f>
        <v/>
      </c>
      <c r="F977" t="str">
        <f t="shared" si="28"/>
        <v>=</v>
      </c>
      <c r="G977">
        <f>IF(F977="","",DSUM('1.1_Instalaciones fijas'!$E$14:$R$36,"e1",$F$841:$F977)+DSUM('1.1_Instalaciones fijas'!$E$43:$L$58,"e1",$F$841:$F977)-SUM(G$842:G976))</f>
        <v>0</v>
      </c>
      <c r="H977">
        <f>IF(F977="","",DSUM('1.1_Instalaciones fijas'!$E$14:$R$36,"e2",$F$841:$F977)+DSUM('1.1_Instalaciones fijas'!$E$43:$L$58,"e2",$F$841:$F977)-SUM(H$842:H976))</f>
        <v>0</v>
      </c>
      <c r="I977">
        <f>IF(F977="","",DSUM('1.1_Instalaciones fijas'!$E$14:$R$36,"e3",$F$841:$F977)+DSUM('1.1_Instalaciones fijas'!$E$43:$L$58,"e3",$F$841:$F977)-SUM(I$842:I976))</f>
        <v>0</v>
      </c>
      <c r="J977">
        <f>IF(F977="","",DSUM('1.1_Instalaciones fijas'!$E$14:$R$36,"emissions",$F$841:$F977)+DSUM('1.1_Instalaciones fijas'!$E$43:$L$58,"emissions",$F$841:$F977)-SUM(J$842:J976))</f>
        <v>0</v>
      </c>
      <c r="K977">
        <f>IF(F977="","",DSUM('1.2_Vehículos y maquinaria'!$E$22:$S$44,"e1",$F$841:$F977)+DSUM('1.2_Vehículos y maquinaria'!$E$50:$S$70,"emissions",$F$841:$F977)-SUM(K$842:K976))</f>
        <v>0</v>
      </c>
      <c r="L977">
        <f>IF(F977="","",DSUM('1.2_Vehículos y maquinaria'!$E$22:$S$44,"e2",$F$841:$F977)-SUM(L$842:L976))</f>
        <v>0</v>
      </c>
      <c r="M977">
        <f>IF(F977="","",DSUM('1.2_Vehículos y maquinaria'!$E$22:$S$44,"e3",$F$841:$F977)-SUM(M$842:M976))</f>
        <v>0</v>
      </c>
      <c r="N977">
        <f>IF(F977="","",DSUM('1.2_Vehículos y maquinaria'!$E$22:$S$44,"emissions",$F$841:$F977)+DSUM('1.2_Vehículos y maquinaria'!$E$50:$S$70,"emissions",$F$841:$F977)-SUM(N$842:N976))</f>
        <v>0</v>
      </c>
      <c r="O977">
        <f>IF(F977="","",DSUM('1.2_Vehículos y maquinaria'!$E$82:$S$92,"e1",$F$841:$F977)-SUM(O$842:O976))</f>
        <v>0</v>
      </c>
      <c r="P977">
        <f>IF(F977="","",DSUM('1.2_Vehículos y maquinaria'!$E$82:$S$92,"e2",$F$841:$F977)-SUM(P$842:P976))</f>
        <v>0</v>
      </c>
      <c r="Q977">
        <f>IF(F977="","",DSUM('1.2_Vehículos y maquinaria'!$E$82:$S$92,"e3",$F$841:$F977)-SUM(Q$842:Q976))</f>
        <v>0</v>
      </c>
      <c r="R977">
        <f>IF(F977="","",DSUM('1.2_Vehículos y maquinaria'!$E$82:$S$92,"emissions",$F$841:$F977)-SUM(R$842:R976))</f>
        <v>0</v>
      </c>
      <c r="S977">
        <f>IF(F977="","",DSUM('1.2_Vehículos y maquinaria'!$E$99:$S$109,"e1",$F$841:$F977)-SUM(S$842:S976))</f>
        <v>0</v>
      </c>
      <c r="T977">
        <f>IF(F977="","",DSUM('1.2_Vehículos y maquinaria'!$E$99:$S$109,"e2",$F$841:$F977)-SUM(T$842:T976))</f>
        <v>0</v>
      </c>
      <c r="U977">
        <f>IF(F977="","",DSUM('1.2_Vehículos y maquinaria'!$E$99:$S$109,"e3",$F$841:$F977)-SUM(U$842:U976))</f>
        <v>0</v>
      </c>
      <c r="V977">
        <f>IF(F977="","",DSUM('1.2_Vehículos y maquinaria'!$E$99:$S$109,"emissions",$F$841:$F977)-SUM(V$842:V976))</f>
        <v>0</v>
      </c>
      <c r="W977">
        <f>IF(F977="","",DSUM('1.3_Emisiones de proceso'!$E$17:$M$32,"e1",$F$841:$F977)-SUM(W$842:W976))</f>
        <v>0</v>
      </c>
      <c r="X977">
        <f>IF(F977="","",DSUM('1.3_Emisiones de proceso'!$E$17:$M$32,"e2",$F$841:$F977)-SUM(X$842:X976))</f>
        <v>0</v>
      </c>
      <c r="Y977">
        <f>IF(F977="","",DSUM('1.3_Emisiones de proceso'!$E$17:$M$32,"e3",$F$841:$F977)-SUM(Y$842:Y976))</f>
        <v>0</v>
      </c>
      <c r="Z977">
        <f>IF(F977="","",DSUM('1.3_Emisiones de proceso'!$E$17:$M$32,"emissions",$F$841:$F977)-SUM(Z$842:Z976))</f>
        <v>0</v>
      </c>
      <c r="AA977">
        <f>IF(F977="","",DSUM('1.3_Emisiones de proceso'!$E$39:$M$54,"e1",$F$841:$F977)-SUM(AA$842:AA976))</f>
        <v>0</v>
      </c>
      <c r="AB977">
        <f>IF(F977="","",DSUM('1.3_Emisiones de proceso'!$E$39:$M$54,"e2",$F$841:$F977)-SUM(AB$842:AB976))</f>
        <v>0</v>
      </c>
      <c r="AC977">
        <f>IF(F977="","",DSUM('1.3_Emisiones de proceso'!$E$39:$M$54,"e3",$F$841:$F977)-SUM(AC$842:AC976))</f>
        <v>0</v>
      </c>
      <c r="AD977">
        <f>IF(F977="","",DSUM('1.3_Emisiones de proceso'!$E$39:$M$54,"emissions",$F$841:$F977)-SUM(AD$842:AD976))</f>
        <v>0</v>
      </c>
    </row>
    <row r="978" spans="2:30" x14ac:dyDescent="0.25">
      <c r="B978">
        <v>137</v>
      </c>
      <c r="C978" t="str">
        <f>IF('0.1_Datos generales organiz.'!E180="","",'0.1_Datos generales organiz.'!E180)</f>
        <v/>
      </c>
      <c r="D978" t="str">
        <f>IF(C978="","",IF('0.1_Datos generales organiz.'!G180="no","",Dades!C978))</f>
        <v/>
      </c>
      <c r="E978" t="str">
        <f>IFERROR(INDEX($D$842:$D$1091,MATCH(0,INDEX(COUNTIF($E$841:E977,$D$842:$D$1091),),)),"")</f>
        <v/>
      </c>
      <c r="F978" t="str">
        <f t="shared" si="28"/>
        <v>=</v>
      </c>
      <c r="G978">
        <f>IF(F978="","",DSUM('1.1_Instalaciones fijas'!$E$14:$R$36,"e1",$F$841:$F978)+DSUM('1.1_Instalaciones fijas'!$E$43:$L$58,"e1",$F$841:$F978)-SUM(G$842:G977))</f>
        <v>0</v>
      </c>
      <c r="H978">
        <f>IF(F978="","",DSUM('1.1_Instalaciones fijas'!$E$14:$R$36,"e2",$F$841:$F978)+DSUM('1.1_Instalaciones fijas'!$E$43:$L$58,"e2",$F$841:$F978)-SUM(H$842:H977))</f>
        <v>0</v>
      </c>
      <c r="I978">
        <f>IF(F978="","",DSUM('1.1_Instalaciones fijas'!$E$14:$R$36,"e3",$F$841:$F978)+DSUM('1.1_Instalaciones fijas'!$E$43:$L$58,"e3",$F$841:$F978)-SUM(I$842:I977))</f>
        <v>0</v>
      </c>
      <c r="J978">
        <f>IF(F978="","",DSUM('1.1_Instalaciones fijas'!$E$14:$R$36,"emissions",$F$841:$F978)+DSUM('1.1_Instalaciones fijas'!$E$43:$L$58,"emissions",$F$841:$F978)-SUM(J$842:J977))</f>
        <v>0</v>
      </c>
      <c r="K978">
        <f>IF(F978="","",DSUM('1.2_Vehículos y maquinaria'!$E$22:$S$44,"e1",$F$841:$F978)+DSUM('1.2_Vehículos y maquinaria'!$E$50:$S$70,"emissions",$F$841:$F978)-SUM(K$842:K977))</f>
        <v>0</v>
      </c>
      <c r="L978">
        <f>IF(F978="","",DSUM('1.2_Vehículos y maquinaria'!$E$22:$S$44,"e2",$F$841:$F978)-SUM(L$842:L977))</f>
        <v>0</v>
      </c>
      <c r="M978">
        <f>IF(F978="","",DSUM('1.2_Vehículos y maquinaria'!$E$22:$S$44,"e3",$F$841:$F978)-SUM(M$842:M977))</f>
        <v>0</v>
      </c>
      <c r="N978">
        <f>IF(F978="","",DSUM('1.2_Vehículos y maquinaria'!$E$22:$S$44,"emissions",$F$841:$F978)+DSUM('1.2_Vehículos y maquinaria'!$E$50:$S$70,"emissions",$F$841:$F978)-SUM(N$842:N977))</f>
        <v>0</v>
      </c>
      <c r="O978">
        <f>IF(F978="","",DSUM('1.2_Vehículos y maquinaria'!$E$82:$S$92,"e1",$F$841:$F978)-SUM(O$842:O977))</f>
        <v>0</v>
      </c>
      <c r="P978">
        <f>IF(F978="","",DSUM('1.2_Vehículos y maquinaria'!$E$82:$S$92,"e2",$F$841:$F978)-SUM(P$842:P977))</f>
        <v>0</v>
      </c>
      <c r="Q978">
        <f>IF(F978="","",DSUM('1.2_Vehículos y maquinaria'!$E$82:$S$92,"e3",$F$841:$F978)-SUM(Q$842:Q977))</f>
        <v>0</v>
      </c>
      <c r="R978">
        <f>IF(F978="","",DSUM('1.2_Vehículos y maquinaria'!$E$82:$S$92,"emissions",$F$841:$F978)-SUM(R$842:R977))</f>
        <v>0</v>
      </c>
      <c r="S978">
        <f>IF(F978="","",DSUM('1.2_Vehículos y maquinaria'!$E$99:$S$109,"e1",$F$841:$F978)-SUM(S$842:S977))</f>
        <v>0</v>
      </c>
      <c r="T978">
        <f>IF(F978="","",DSUM('1.2_Vehículos y maquinaria'!$E$99:$S$109,"e2",$F$841:$F978)-SUM(T$842:T977))</f>
        <v>0</v>
      </c>
      <c r="U978">
        <f>IF(F978="","",DSUM('1.2_Vehículos y maquinaria'!$E$99:$S$109,"e3",$F$841:$F978)-SUM(U$842:U977))</f>
        <v>0</v>
      </c>
      <c r="V978">
        <f>IF(F978="","",DSUM('1.2_Vehículos y maquinaria'!$E$99:$S$109,"emissions",$F$841:$F978)-SUM(V$842:V977))</f>
        <v>0</v>
      </c>
      <c r="W978">
        <f>IF(F978="","",DSUM('1.3_Emisiones de proceso'!$E$17:$M$32,"e1",$F$841:$F978)-SUM(W$842:W977))</f>
        <v>0</v>
      </c>
      <c r="X978">
        <f>IF(F978="","",DSUM('1.3_Emisiones de proceso'!$E$17:$M$32,"e2",$F$841:$F978)-SUM(X$842:X977))</f>
        <v>0</v>
      </c>
      <c r="Y978">
        <f>IF(F978="","",DSUM('1.3_Emisiones de proceso'!$E$17:$M$32,"e3",$F$841:$F978)-SUM(Y$842:Y977))</f>
        <v>0</v>
      </c>
      <c r="Z978">
        <f>IF(F978="","",DSUM('1.3_Emisiones de proceso'!$E$17:$M$32,"emissions",$F$841:$F978)-SUM(Z$842:Z977))</f>
        <v>0</v>
      </c>
      <c r="AA978">
        <f>IF(F978="","",DSUM('1.3_Emisiones de proceso'!$E$39:$M$54,"e1",$F$841:$F978)-SUM(AA$842:AA977))</f>
        <v>0</v>
      </c>
      <c r="AB978">
        <f>IF(F978="","",DSUM('1.3_Emisiones de proceso'!$E$39:$M$54,"e2",$F$841:$F978)-SUM(AB$842:AB977))</f>
        <v>0</v>
      </c>
      <c r="AC978">
        <f>IF(F978="","",DSUM('1.3_Emisiones de proceso'!$E$39:$M$54,"e3",$F$841:$F978)-SUM(AC$842:AC977))</f>
        <v>0</v>
      </c>
      <c r="AD978">
        <f>IF(F978="","",DSUM('1.3_Emisiones de proceso'!$E$39:$M$54,"emissions",$F$841:$F978)-SUM(AD$842:AD977))</f>
        <v>0</v>
      </c>
    </row>
    <row r="979" spans="2:30" x14ac:dyDescent="0.25">
      <c r="B979">
        <v>138</v>
      </c>
      <c r="C979" t="str">
        <f>IF('0.1_Datos generales organiz.'!E181="","",'0.1_Datos generales organiz.'!E181)</f>
        <v/>
      </c>
      <c r="D979" t="str">
        <f>IF(C979="","",IF('0.1_Datos generales organiz.'!G181="no","",Dades!C979))</f>
        <v/>
      </c>
      <c r="E979" t="str">
        <f>IFERROR(INDEX($D$842:$D$1091,MATCH(0,INDEX(COUNTIF($E$841:E978,$D$842:$D$1091),),)),"")</f>
        <v/>
      </c>
      <c r="F979" t="str">
        <f t="shared" si="28"/>
        <v>=</v>
      </c>
      <c r="G979">
        <f>IF(F979="","",DSUM('1.1_Instalaciones fijas'!$E$14:$R$36,"e1",$F$841:$F979)+DSUM('1.1_Instalaciones fijas'!$E$43:$L$58,"e1",$F$841:$F979)-SUM(G$842:G978))</f>
        <v>0</v>
      </c>
      <c r="H979">
        <f>IF(F979="","",DSUM('1.1_Instalaciones fijas'!$E$14:$R$36,"e2",$F$841:$F979)+DSUM('1.1_Instalaciones fijas'!$E$43:$L$58,"e2",$F$841:$F979)-SUM(H$842:H978))</f>
        <v>0</v>
      </c>
      <c r="I979">
        <f>IF(F979="","",DSUM('1.1_Instalaciones fijas'!$E$14:$R$36,"e3",$F$841:$F979)+DSUM('1.1_Instalaciones fijas'!$E$43:$L$58,"e3",$F$841:$F979)-SUM(I$842:I978))</f>
        <v>0</v>
      </c>
      <c r="J979">
        <f>IF(F979="","",DSUM('1.1_Instalaciones fijas'!$E$14:$R$36,"emissions",$F$841:$F979)+DSUM('1.1_Instalaciones fijas'!$E$43:$L$58,"emissions",$F$841:$F979)-SUM(J$842:J978))</f>
        <v>0</v>
      </c>
      <c r="K979">
        <f>IF(F979="","",DSUM('1.2_Vehículos y maquinaria'!$E$22:$S$44,"e1",$F$841:$F979)+DSUM('1.2_Vehículos y maquinaria'!$E$50:$S$70,"emissions",$F$841:$F979)-SUM(K$842:K978))</f>
        <v>0</v>
      </c>
      <c r="L979">
        <f>IF(F979="","",DSUM('1.2_Vehículos y maquinaria'!$E$22:$S$44,"e2",$F$841:$F979)-SUM(L$842:L978))</f>
        <v>0</v>
      </c>
      <c r="M979">
        <f>IF(F979="","",DSUM('1.2_Vehículos y maquinaria'!$E$22:$S$44,"e3",$F$841:$F979)-SUM(M$842:M978))</f>
        <v>0</v>
      </c>
      <c r="N979">
        <f>IF(F979="","",DSUM('1.2_Vehículos y maquinaria'!$E$22:$S$44,"emissions",$F$841:$F979)+DSUM('1.2_Vehículos y maquinaria'!$E$50:$S$70,"emissions",$F$841:$F979)-SUM(N$842:N978))</f>
        <v>0</v>
      </c>
      <c r="O979">
        <f>IF(F979="","",DSUM('1.2_Vehículos y maquinaria'!$E$82:$S$92,"e1",$F$841:$F979)-SUM(O$842:O978))</f>
        <v>0</v>
      </c>
      <c r="P979">
        <f>IF(F979="","",DSUM('1.2_Vehículos y maquinaria'!$E$82:$S$92,"e2",$F$841:$F979)-SUM(P$842:P978))</f>
        <v>0</v>
      </c>
      <c r="Q979">
        <f>IF(F979="","",DSUM('1.2_Vehículos y maquinaria'!$E$82:$S$92,"e3",$F$841:$F979)-SUM(Q$842:Q978))</f>
        <v>0</v>
      </c>
      <c r="R979">
        <f>IF(F979="","",DSUM('1.2_Vehículos y maquinaria'!$E$82:$S$92,"emissions",$F$841:$F979)-SUM(R$842:R978))</f>
        <v>0</v>
      </c>
      <c r="S979">
        <f>IF(F979="","",DSUM('1.2_Vehículos y maquinaria'!$E$99:$S$109,"e1",$F$841:$F979)-SUM(S$842:S978))</f>
        <v>0</v>
      </c>
      <c r="T979">
        <f>IF(F979="","",DSUM('1.2_Vehículos y maquinaria'!$E$99:$S$109,"e2",$F$841:$F979)-SUM(T$842:T978))</f>
        <v>0</v>
      </c>
      <c r="U979">
        <f>IF(F979="","",DSUM('1.2_Vehículos y maquinaria'!$E$99:$S$109,"e3",$F$841:$F979)-SUM(U$842:U978))</f>
        <v>0</v>
      </c>
      <c r="V979">
        <f>IF(F979="","",DSUM('1.2_Vehículos y maquinaria'!$E$99:$S$109,"emissions",$F$841:$F979)-SUM(V$842:V978))</f>
        <v>0</v>
      </c>
      <c r="W979">
        <f>IF(F979="","",DSUM('1.3_Emisiones de proceso'!$E$17:$M$32,"e1",$F$841:$F979)-SUM(W$842:W978))</f>
        <v>0</v>
      </c>
      <c r="X979">
        <f>IF(F979="","",DSUM('1.3_Emisiones de proceso'!$E$17:$M$32,"e2",$F$841:$F979)-SUM(X$842:X978))</f>
        <v>0</v>
      </c>
      <c r="Y979">
        <f>IF(F979="","",DSUM('1.3_Emisiones de proceso'!$E$17:$M$32,"e3",$F$841:$F979)-SUM(Y$842:Y978))</f>
        <v>0</v>
      </c>
      <c r="Z979">
        <f>IF(F979="","",DSUM('1.3_Emisiones de proceso'!$E$17:$M$32,"emissions",$F$841:$F979)-SUM(Z$842:Z978))</f>
        <v>0</v>
      </c>
      <c r="AA979">
        <f>IF(F979="","",DSUM('1.3_Emisiones de proceso'!$E$39:$M$54,"e1",$F$841:$F979)-SUM(AA$842:AA978))</f>
        <v>0</v>
      </c>
      <c r="AB979">
        <f>IF(F979="","",DSUM('1.3_Emisiones de proceso'!$E$39:$M$54,"e2",$F$841:$F979)-SUM(AB$842:AB978))</f>
        <v>0</v>
      </c>
      <c r="AC979">
        <f>IF(F979="","",DSUM('1.3_Emisiones de proceso'!$E$39:$M$54,"e3",$F$841:$F979)-SUM(AC$842:AC978))</f>
        <v>0</v>
      </c>
      <c r="AD979">
        <f>IF(F979="","",DSUM('1.3_Emisiones de proceso'!$E$39:$M$54,"emissions",$F$841:$F979)-SUM(AD$842:AD978))</f>
        <v>0</v>
      </c>
    </row>
    <row r="980" spans="2:30" x14ac:dyDescent="0.25">
      <c r="B980">
        <v>139</v>
      </c>
      <c r="C980" t="str">
        <f>IF('0.1_Datos generales organiz.'!E182="","",'0.1_Datos generales organiz.'!E182)</f>
        <v/>
      </c>
      <c r="D980" t="str">
        <f>IF(C980="","",IF('0.1_Datos generales organiz.'!G182="no","",Dades!C980))</f>
        <v/>
      </c>
      <c r="E980" t="str">
        <f>IFERROR(INDEX($D$842:$D$1091,MATCH(0,INDEX(COUNTIF($E$841:E979,$D$842:$D$1091),),)),"")</f>
        <v/>
      </c>
      <c r="F980" t="str">
        <f t="shared" si="28"/>
        <v>=</v>
      </c>
      <c r="G980">
        <f>IF(F980="","",DSUM('1.1_Instalaciones fijas'!$E$14:$R$36,"e1",$F$841:$F980)+DSUM('1.1_Instalaciones fijas'!$E$43:$L$58,"e1",$F$841:$F980)-SUM(G$842:G979))</f>
        <v>0</v>
      </c>
      <c r="H980">
        <f>IF(F980="","",DSUM('1.1_Instalaciones fijas'!$E$14:$R$36,"e2",$F$841:$F980)+DSUM('1.1_Instalaciones fijas'!$E$43:$L$58,"e2",$F$841:$F980)-SUM(H$842:H979))</f>
        <v>0</v>
      </c>
      <c r="I980">
        <f>IF(F980="","",DSUM('1.1_Instalaciones fijas'!$E$14:$R$36,"e3",$F$841:$F980)+DSUM('1.1_Instalaciones fijas'!$E$43:$L$58,"e3",$F$841:$F980)-SUM(I$842:I979))</f>
        <v>0</v>
      </c>
      <c r="J980">
        <f>IF(F980="","",DSUM('1.1_Instalaciones fijas'!$E$14:$R$36,"emissions",$F$841:$F980)+DSUM('1.1_Instalaciones fijas'!$E$43:$L$58,"emissions",$F$841:$F980)-SUM(J$842:J979))</f>
        <v>0</v>
      </c>
      <c r="K980">
        <f>IF(F980="","",DSUM('1.2_Vehículos y maquinaria'!$E$22:$S$44,"e1",$F$841:$F980)+DSUM('1.2_Vehículos y maquinaria'!$E$50:$S$70,"emissions",$F$841:$F980)-SUM(K$842:K979))</f>
        <v>0</v>
      </c>
      <c r="L980">
        <f>IF(F980="","",DSUM('1.2_Vehículos y maquinaria'!$E$22:$S$44,"e2",$F$841:$F980)-SUM(L$842:L979))</f>
        <v>0</v>
      </c>
      <c r="M980">
        <f>IF(F980="","",DSUM('1.2_Vehículos y maquinaria'!$E$22:$S$44,"e3",$F$841:$F980)-SUM(M$842:M979))</f>
        <v>0</v>
      </c>
      <c r="N980">
        <f>IF(F980="","",DSUM('1.2_Vehículos y maquinaria'!$E$22:$S$44,"emissions",$F$841:$F980)+DSUM('1.2_Vehículos y maquinaria'!$E$50:$S$70,"emissions",$F$841:$F980)-SUM(N$842:N979))</f>
        <v>0</v>
      </c>
      <c r="O980">
        <f>IF(F980="","",DSUM('1.2_Vehículos y maquinaria'!$E$82:$S$92,"e1",$F$841:$F980)-SUM(O$842:O979))</f>
        <v>0</v>
      </c>
      <c r="P980">
        <f>IF(F980="","",DSUM('1.2_Vehículos y maquinaria'!$E$82:$S$92,"e2",$F$841:$F980)-SUM(P$842:P979))</f>
        <v>0</v>
      </c>
      <c r="Q980">
        <f>IF(F980="","",DSUM('1.2_Vehículos y maquinaria'!$E$82:$S$92,"e3",$F$841:$F980)-SUM(Q$842:Q979))</f>
        <v>0</v>
      </c>
      <c r="R980">
        <f>IF(F980="","",DSUM('1.2_Vehículos y maquinaria'!$E$82:$S$92,"emissions",$F$841:$F980)-SUM(R$842:R979))</f>
        <v>0</v>
      </c>
      <c r="S980">
        <f>IF(F980="","",DSUM('1.2_Vehículos y maquinaria'!$E$99:$S$109,"e1",$F$841:$F980)-SUM(S$842:S979))</f>
        <v>0</v>
      </c>
      <c r="T980">
        <f>IF(F980="","",DSUM('1.2_Vehículos y maquinaria'!$E$99:$S$109,"e2",$F$841:$F980)-SUM(T$842:T979))</f>
        <v>0</v>
      </c>
      <c r="U980">
        <f>IF(F980="","",DSUM('1.2_Vehículos y maquinaria'!$E$99:$S$109,"e3",$F$841:$F980)-SUM(U$842:U979))</f>
        <v>0</v>
      </c>
      <c r="V980">
        <f>IF(F980="","",DSUM('1.2_Vehículos y maquinaria'!$E$99:$S$109,"emissions",$F$841:$F980)-SUM(V$842:V979))</f>
        <v>0</v>
      </c>
      <c r="W980">
        <f>IF(F980="","",DSUM('1.3_Emisiones de proceso'!$E$17:$M$32,"e1",$F$841:$F980)-SUM(W$842:W979))</f>
        <v>0</v>
      </c>
      <c r="X980">
        <f>IF(F980="","",DSUM('1.3_Emisiones de proceso'!$E$17:$M$32,"e2",$F$841:$F980)-SUM(X$842:X979))</f>
        <v>0</v>
      </c>
      <c r="Y980">
        <f>IF(F980="","",DSUM('1.3_Emisiones de proceso'!$E$17:$M$32,"e3",$F$841:$F980)-SUM(Y$842:Y979))</f>
        <v>0</v>
      </c>
      <c r="Z980">
        <f>IF(F980="","",DSUM('1.3_Emisiones de proceso'!$E$17:$M$32,"emissions",$F$841:$F980)-SUM(Z$842:Z979))</f>
        <v>0</v>
      </c>
      <c r="AA980">
        <f>IF(F980="","",DSUM('1.3_Emisiones de proceso'!$E$39:$M$54,"e1",$F$841:$F980)-SUM(AA$842:AA979))</f>
        <v>0</v>
      </c>
      <c r="AB980">
        <f>IF(F980="","",DSUM('1.3_Emisiones de proceso'!$E$39:$M$54,"e2",$F$841:$F980)-SUM(AB$842:AB979))</f>
        <v>0</v>
      </c>
      <c r="AC980">
        <f>IF(F980="","",DSUM('1.3_Emisiones de proceso'!$E$39:$M$54,"e3",$F$841:$F980)-SUM(AC$842:AC979))</f>
        <v>0</v>
      </c>
      <c r="AD980">
        <f>IF(F980="","",DSUM('1.3_Emisiones de proceso'!$E$39:$M$54,"emissions",$F$841:$F980)-SUM(AD$842:AD979))</f>
        <v>0</v>
      </c>
    </row>
    <row r="981" spans="2:30" x14ac:dyDescent="0.25">
      <c r="B981">
        <v>140</v>
      </c>
      <c r="C981" t="str">
        <f>IF('0.1_Datos generales organiz.'!E183="","",'0.1_Datos generales organiz.'!E183)</f>
        <v/>
      </c>
      <c r="D981" t="str">
        <f>IF(C981="","",IF('0.1_Datos generales organiz.'!G183="no","",Dades!C981))</f>
        <v/>
      </c>
      <c r="E981" t="str">
        <f>IFERROR(INDEX($D$842:$D$1091,MATCH(0,INDEX(COUNTIF($E$841:E980,$D$842:$D$1091),),)),"")</f>
        <v/>
      </c>
      <c r="F981" t="str">
        <f t="shared" si="28"/>
        <v>=</v>
      </c>
      <c r="G981">
        <f>IF(F981="","",DSUM('1.1_Instalaciones fijas'!$E$14:$R$36,"e1",$F$841:$F981)+DSUM('1.1_Instalaciones fijas'!$E$43:$L$58,"e1",$F$841:$F981)-SUM(G$842:G980))</f>
        <v>0</v>
      </c>
      <c r="H981">
        <f>IF(F981="","",DSUM('1.1_Instalaciones fijas'!$E$14:$R$36,"e2",$F$841:$F981)+DSUM('1.1_Instalaciones fijas'!$E$43:$L$58,"e2",$F$841:$F981)-SUM(H$842:H980))</f>
        <v>0</v>
      </c>
      <c r="I981">
        <f>IF(F981="","",DSUM('1.1_Instalaciones fijas'!$E$14:$R$36,"e3",$F$841:$F981)+DSUM('1.1_Instalaciones fijas'!$E$43:$L$58,"e3",$F$841:$F981)-SUM(I$842:I980))</f>
        <v>0</v>
      </c>
      <c r="J981">
        <f>IF(F981="","",DSUM('1.1_Instalaciones fijas'!$E$14:$R$36,"emissions",$F$841:$F981)+DSUM('1.1_Instalaciones fijas'!$E$43:$L$58,"emissions",$F$841:$F981)-SUM(J$842:J980))</f>
        <v>0</v>
      </c>
      <c r="K981">
        <f>IF(F981="","",DSUM('1.2_Vehículos y maquinaria'!$E$22:$S$44,"e1",$F$841:$F981)+DSUM('1.2_Vehículos y maquinaria'!$E$50:$S$70,"emissions",$F$841:$F981)-SUM(K$842:K980))</f>
        <v>0</v>
      </c>
      <c r="L981">
        <f>IF(F981="","",DSUM('1.2_Vehículos y maquinaria'!$E$22:$S$44,"e2",$F$841:$F981)-SUM(L$842:L980))</f>
        <v>0</v>
      </c>
      <c r="M981">
        <f>IF(F981="","",DSUM('1.2_Vehículos y maquinaria'!$E$22:$S$44,"e3",$F$841:$F981)-SUM(M$842:M980))</f>
        <v>0</v>
      </c>
      <c r="N981">
        <f>IF(F981="","",DSUM('1.2_Vehículos y maquinaria'!$E$22:$S$44,"emissions",$F$841:$F981)+DSUM('1.2_Vehículos y maquinaria'!$E$50:$S$70,"emissions",$F$841:$F981)-SUM(N$842:N980))</f>
        <v>0</v>
      </c>
      <c r="O981">
        <f>IF(F981="","",DSUM('1.2_Vehículos y maquinaria'!$E$82:$S$92,"e1",$F$841:$F981)-SUM(O$842:O980))</f>
        <v>0</v>
      </c>
      <c r="P981">
        <f>IF(F981="","",DSUM('1.2_Vehículos y maquinaria'!$E$82:$S$92,"e2",$F$841:$F981)-SUM(P$842:P980))</f>
        <v>0</v>
      </c>
      <c r="Q981">
        <f>IF(F981="","",DSUM('1.2_Vehículos y maquinaria'!$E$82:$S$92,"e3",$F$841:$F981)-SUM(Q$842:Q980))</f>
        <v>0</v>
      </c>
      <c r="R981">
        <f>IF(F981="","",DSUM('1.2_Vehículos y maquinaria'!$E$82:$S$92,"emissions",$F$841:$F981)-SUM(R$842:R980))</f>
        <v>0</v>
      </c>
      <c r="S981">
        <f>IF(F981="","",DSUM('1.2_Vehículos y maquinaria'!$E$99:$S$109,"e1",$F$841:$F981)-SUM(S$842:S980))</f>
        <v>0</v>
      </c>
      <c r="T981">
        <f>IF(F981="","",DSUM('1.2_Vehículos y maquinaria'!$E$99:$S$109,"e2",$F$841:$F981)-SUM(T$842:T980))</f>
        <v>0</v>
      </c>
      <c r="U981">
        <f>IF(F981="","",DSUM('1.2_Vehículos y maquinaria'!$E$99:$S$109,"e3",$F$841:$F981)-SUM(U$842:U980))</f>
        <v>0</v>
      </c>
      <c r="V981">
        <f>IF(F981="","",DSUM('1.2_Vehículos y maquinaria'!$E$99:$S$109,"emissions",$F$841:$F981)-SUM(V$842:V980))</f>
        <v>0</v>
      </c>
      <c r="W981">
        <f>IF(F981="","",DSUM('1.3_Emisiones de proceso'!$E$17:$M$32,"e1",$F$841:$F981)-SUM(W$842:W980))</f>
        <v>0</v>
      </c>
      <c r="X981">
        <f>IF(F981="","",DSUM('1.3_Emisiones de proceso'!$E$17:$M$32,"e2",$F$841:$F981)-SUM(X$842:X980))</f>
        <v>0</v>
      </c>
      <c r="Y981">
        <f>IF(F981="","",DSUM('1.3_Emisiones de proceso'!$E$17:$M$32,"e3",$F$841:$F981)-SUM(Y$842:Y980))</f>
        <v>0</v>
      </c>
      <c r="Z981">
        <f>IF(F981="","",DSUM('1.3_Emisiones de proceso'!$E$17:$M$32,"emissions",$F$841:$F981)-SUM(Z$842:Z980))</f>
        <v>0</v>
      </c>
      <c r="AA981">
        <f>IF(F981="","",DSUM('1.3_Emisiones de proceso'!$E$39:$M$54,"e1",$F$841:$F981)-SUM(AA$842:AA980))</f>
        <v>0</v>
      </c>
      <c r="AB981">
        <f>IF(F981="","",DSUM('1.3_Emisiones de proceso'!$E$39:$M$54,"e2",$F$841:$F981)-SUM(AB$842:AB980))</f>
        <v>0</v>
      </c>
      <c r="AC981">
        <f>IF(F981="","",DSUM('1.3_Emisiones de proceso'!$E$39:$M$54,"e3",$F$841:$F981)-SUM(AC$842:AC980))</f>
        <v>0</v>
      </c>
      <c r="AD981">
        <f>IF(F981="","",DSUM('1.3_Emisiones de proceso'!$E$39:$M$54,"emissions",$F$841:$F981)-SUM(AD$842:AD980))</f>
        <v>0</v>
      </c>
    </row>
    <row r="982" spans="2:30" x14ac:dyDescent="0.25">
      <c r="B982">
        <v>141</v>
      </c>
      <c r="C982" t="str">
        <f>IF('0.1_Datos generales organiz.'!E184="","",'0.1_Datos generales organiz.'!E184)</f>
        <v/>
      </c>
      <c r="D982" t="str">
        <f>IF(C982="","",IF('0.1_Datos generales organiz.'!G184="no","",Dades!C982))</f>
        <v/>
      </c>
      <c r="E982" t="str">
        <f>IFERROR(INDEX($D$842:$D$1091,MATCH(0,INDEX(COUNTIF($E$841:E981,$D$842:$D$1091),),)),"")</f>
        <v/>
      </c>
      <c r="F982" t="str">
        <f t="shared" si="28"/>
        <v>=</v>
      </c>
      <c r="G982">
        <f>IF(F982="","",DSUM('1.1_Instalaciones fijas'!$E$14:$R$36,"e1",$F$841:$F982)+DSUM('1.1_Instalaciones fijas'!$E$43:$L$58,"e1",$F$841:$F982)-SUM(G$842:G981))</f>
        <v>0</v>
      </c>
      <c r="H982">
        <f>IF(F982="","",DSUM('1.1_Instalaciones fijas'!$E$14:$R$36,"e2",$F$841:$F982)+DSUM('1.1_Instalaciones fijas'!$E$43:$L$58,"e2",$F$841:$F982)-SUM(H$842:H981))</f>
        <v>0</v>
      </c>
      <c r="I982">
        <f>IF(F982="","",DSUM('1.1_Instalaciones fijas'!$E$14:$R$36,"e3",$F$841:$F982)+DSUM('1.1_Instalaciones fijas'!$E$43:$L$58,"e3",$F$841:$F982)-SUM(I$842:I981))</f>
        <v>0</v>
      </c>
      <c r="J982">
        <f>IF(F982="","",DSUM('1.1_Instalaciones fijas'!$E$14:$R$36,"emissions",$F$841:$F982)+DSUM('1.1_Instalaciones fijas'!$E$43:$L$58,"emissions",$F$841:$F982)-SUM(J$842:J981))</f>
        <v>0</v>
      </c>
      <c r="K982">
        <f>IF(F982="","",DSUM('1.2_Vehículos y maquinaria'!$E$22:$S$44,"e1",$F$841:$F982)+DSUM('1.2_Vehículos y maquinaria'!$E$50:$S$70,"emissions",$F$841:$F982)-SUM(K$842:K981))</f>
        <v>0</v>
      </c>
      <c r="L982">
        <f>IF(F982="","",DSUM('1.2_Vehículos y maquinaria'!$E$22:$S$44,"e2",$F$841:$F982)-SUM(L$842:L981))</f>
        <v>0</v>
      </c>
      <c r="M982">
        <f>IF(F982="","",DSUM('1.2_Vehículos y maquinaria'!$E$22:$S$44,"e3",$F$841:$F982)-SUM(M$842:M981))</f>
        <v>0</v>
      </c>
      <c r="N982">
        <f>IF(F982="","",DSUM('1.2_Vehículos y maquinaria'!$E$22:$S$44,"emissions",$F$841:$F982)+DSUM('1.2_Vehículos y maquinaria'!$E$50:$S$70,"emissions",$F$841:$F982)-SUM(N$842:N981))</f>
        <v>0</v>
      </c>
      <c r="O982">
        <f>IF(F982="","",DSUM('1.2_Vehículos y maquinaria'!$E$82:$S$92,"e1",$F$841:$F982)-SUM(O$842:O981))</f>
        <v>0</v>
      </c>
      <c r="P982">
        <f>IF(F982="","",DSUM('1.2_Vehículos y maquinaria'!$E$82:$S$92,"e2",$F$841:$F982)-SUM(P$842:P981))</f>
        <v>0</v>
      </c>
      <c r="Q982">
        <f>IF(F982="","",DSUM('1.2_Vehículos y maquinaria'!$E$82:$S$92,"e3",$F$841:$F982)-SUM(Q$842:Q981))</f>
        <v>0</v>
      </c>
      <c r="R982">
        <f>IF(F982="","",DSUM('1.2_Vehículos y maquinaria'!$E$82:$S$92,"emissions",$F$841:$F982)-SUM(R$842:R981))</f>
        <v>0</v>
      </c>
      <c r="S982">
        <f>IF(F982="","",DSUM('1.2_Vehículos y maquinaria'!$E$99:$S$109,"e1",$F$841:$F982)-SUM(S$842:S981))</f>
        <v>0</v>
      </c>
      <c r="T982">
        <f>IF(F982="","",DSUM('1.2_Vehículos y maquinaria'!$E$99:$S$109,"e2",$F$841:$F982)-SUM(T$842:T981))</f>
        <v>0</v>
      </c>
      <c r="U982">
        <f>IF(F982="","",DSUM('1.2_Vehículos y maquinaria'!$E$99:$S$109,"e3",$F$841:$F982)-SUM(U$842:U981))</f>
        <v>0</v>
      </c>
      <c r="V982">
        <f>IF(F982="","",DSUM('1.2_Vehículos y maquinaria'!$E$99:$S$109,"emissions",$F$841:$F982)-SUM(V$842:V981))</f>
        <v>0</v>
      </c>
      <c r="W982">
        <f>IF(F982="","",DSUM('1.3_Emisiones de proceso'!$E$17:$M$32,"e1",$F$841:$F982)-SUM(W$842:W981))</f>
        <v>0</v>
      </c>
      <c r="X982">
        <f>IF(F982="","",DSUM('1.3_Emisiones de proceso'!$E$17:$M$32,"e2",$F$841:$F982)-SUM(X$842:X981))</f>
        <v>0</v>
      </c>
      <c r="Y982">
        <f>IF(F982="","",DSUM('1.3_Emisiones de proceso'!$E$17:$M$32,"e3",$F$841:$F982)-SUM(Y$842:Y981))</f>
        <v>0</v>
      </c>
      <c r="Z982">
        <f>IF(F982="","",DSUM('1.3_Emisiones de proceso'!$E$17:$M$32,"emissions",$F$841:$F982)-SUM(Z$842:Z981))</f>
        <v>0</v>
      </c>
      <c r="AA982">
        <f>IF(F982="","",DSUM('1.3_Emisiones de proceso'!$E$39:$M$54,"e1",$F$841:$F982)-SUM(AA$842:AA981))</f>
        <v>0</v>
      </c>
      <c r="AB982">
        <f>IF(F982="","",DSUM('1.3_Emisiones de proceso'!$E$39:$M$54,"e2",$F$841:$F982)-SUM(AB$842:AB981))</f>
        <v>0</v>
      </c>
      <c r="AC982">
        <f>IF(F982="","",DSUM('1.3_Emisiones de proceso'!$E$39:$M$54,"e3",$F$841:$F982)-SUM(AC$842:AC981))</f>
        <v>0</v>
      </c>
      <c r="AD982">
        <f>IF(F982="","",DSUM('1.3_Emisiones de proceso'!$E$39:$M$54,"emissions",$F$841:$F982)-SUM(AD$842:AD981))</f>
        <v>0</v>
      </c>
    </row>
    <row r="983" spans="2:30" x14ac:dyDescent="0.25">
      <c r="B983">
        <v>142</v>
      </c>
      <c r="C983" t="str">
        <f>IF('0.1_Datos generales organiz.'!E185="","",'0.1_Datos generales organiz.'!E185)</f>
        <v/>
      </c>
      <c r="D983" t="str">
        <f>IF(C983="","",IF('0.1_Datos generales organiz.'!G185="no","",Dades!C983))</f>
        <v/>
      </c>
      <c r="E983" t="str">
        <f>IFERROR(INDEX($D$842:$D$1091,MATCH(0,INDEX(COUNTIF($E$841:E982,$D$842:$D$1091),),)),"")</f>
        <v/>
      </c>
      <c r="F983" t="str">
        <f t="shared" si="28"/>
        <v>=</v>
      </c>
      <c r="G983">
        <f>IF(F983="","",DSUM('1.1_Instalaciones fijas'!$E$14:$R$36,"e1",$F$841:$F983)+DSUM('1.1_Instalaciones fijas'!$E$43:$L$58,"e1",$F$841:$F983)-SUM(G$842:G982))</f>
        <v>0</v>
      </c>
      <c r="H983">
        <f>IF(F983="","",DSUM('1.1_Instalaciones fijas'!$E$14:$R$36,"e2",$F$841:$F983)+DSUM('1.1_Instalaciones fijas'!$E$43:$L$58,"e2",$F$841:$F983)-SUM(H$842:H982))</f>
        <v>0</v>
      </c>
      <c r="I983">
        <f>IF(F983="","",DSUM('1.1_Instalaciones fijas'!$E$14:$R$36,"e3",$F$841:$F983)+DSUM('1.1_Instalaciones fijas'!$E$43:$L$58,"e3",$F$841:$F983)-SUM(I$842:I982))</f>
        <v>0</v>
      </c>
      <c r="J983">
        <f>IF(F983="","",DSUM('1.1_Instalaciones fijas'!$E$14:$R$36,"emissions",$F$841:$F983)+DSUM('1.1_Instalaciones fijas'!$E$43:$L$58,"emissions",$F$841:$F983)-SUM(J$842:J982))</f>
        <v>0</v>
      </c>
      <c r="K983">
        <f>IF(F983="","",DSUM('1.2_Vehículos y maquinaria'!$E$22:$S$44,"e1",$F$841:$F983)+DSUM('1.2_Vehículos y maquinaria'!$E$50:$S$70,"emissions",$F$841:$F983)-SUM(K$842:K982))</f>
        <v>0</v>
      </c>
      <c r="L983">
        <f>IF(F983="","",DSUM('1.2_Vehículos y maquinaria'!$E$22:$S$44,"e2",$F$841:$F983)-SUM(L$842:L982))</f>
        <v>0</v>
      </c>
      <c r="M983">
        <f>IF(F983="","",DSUM('1.2_Vehículos y maquinaria'!$E$22:$S$44,"e3",$F$841:$F983)-SUM(M$842:M982))</f>
        <v>0</v>
      </c>
      <c r="N983">
        <f>IF(F983="","",DSUM('1.2_Vehículos y maquinaria'!$E$22:$S$44,"emissions",$F$841:$F983)+DSUM('1.2_Vehículos y maquinaria'!$E$50:$S$70,"emissions",$F$841:$F983)-SUM(N$842:N982))</f>
        <v>0</v>
      </c>
      <c r="O983">
        <f>IF(F983="","",DSUM('1.2_Vehículos y maquinaria'!$E$82:$S$92,"e1",$F$841:$F983)-SUM(O$842:O982))</f>
        <v>0</v>
      </c>
      <c r="P983">
        <f>IF(F983="","",DSUM('1.2_Vehículos y maquinaria'!$E$82:$S$92,"e2",$F$841:$F983)-SUM(P$842:P982))</f>
        <v>0</v>
      </c>
      <c r="Q983">
        <f>IF(F983="","",DSUM('1.2_Vehículos y maquinaria'!$E$82:$S$92,"e3",$F$841:$F983)-SUM(Q$842:Q982))</f>
        <v>0</v>
      </c>
      <c r="R983">
        <f>IF(F983="","",DSUM('1.2_Vehículos y maquinaria'!$E$82:$S$92,"emissions",$F$841:$F983)-SUM(R$842:R982))</f>
        <v>0</v>
      </c>
      <c r="S983">
        <f>IF(F983="","",DSUM('1.2_Vehículos y maquinaria'!$E$99:$S$109,"e1",$F$841:$F983)-SUM(S$842:S982))</f>
        <v>0</v>
      </c>
      <c r="T983">
        <f>IF(F983="","",DSUM('1.2_Vehículos y maquinaria'!$E$99:$S$109,"e2",$F$841:$F983)-SUM(T$842:T982))</f>
        <v>0</v>
      </c>
      <c r="U983">
        <f>IF(F983="","",DSUM('1.2_Vehículos y maquinaria'!$E$99:$S$109,"e3",$F$841:$F983)-SUM(U$842:U982))</f>
        <v>0</v>
      </c>
      <c r="V983">
        <f>IF(F983="","",DSUM('1.2_Vehículos y maquinaria'!$E$99:$S$109,"emissions",$F$841:$F983)-SUM(V$842:V982))</f>
        <v>0</v>
      </c>
      <c r="W983">
        <f>IF(F983="","",DSUM('1.3_Emisiones de proceso'!$E$17:$M$32,"e1",$F$841:$F983)-SUM(W$842:W982))</f>
        <v>0</v>
      </c>
      <c r="X983">
        <f>IF(F983="","",DSUM('1.3_Emisiones de proceso'!$E$17:$M$32,"e2",$F$841:$F983)-SUM(X$842:X982))</f>
        <v>0</v>
      </c>
      <c r="Y983">
        <f>IF(F983="","",DSUM('1.3_Emisiones de proceso'!$E$17:$M$32,"e3",$F$841:$F983)-SUM(Y$842:Y982))</f>
        <v>0</v>
      </c>
      <c r="Z983">
        <f>IF(F983="","",DSUM('1.3_Emisiones de proceso'!$E$17:$M$32,"emissions",$F$841:$F983)-SUM(Z$842:Z982))</f>
        <v>0</v>
      </c>
      <c r="AA983">
        <f>IF(F983="","",DSUM('1.3_Emisiones de proceso'!$E$39:$M$54,"e1",$F$841:$F983)-SUM(AA$842:AA982))</f>
        <v>0</v>
      </c>
      <c r="AB983">
        <f>IF(F983="","",DSUM('1.3_Emisiones de proceso'!$E$39:$M$54,"e2",$F$841:$F983)-SUM(AB$842:AB982))</f>
        <v>0</v>
      </c>
      <c r="AC983">
        <f>IF(F983="","",DSUM('1.3_Emisiones de proceso'!$E$39:$M$54,"e3",$F$841:$F983)-SUM(AC$842:AC982))</f>
        <v>0</v>
      </c>
      <c r="AD983">
        <f>IF(F983="","",DSUM('1.3_Emisiones de proceso'!$E$39:$M$54,"emissions",$F$841:$F983)-SUM(AD$842:AD982))</f>
        <v>0</v>
      </c>
    </row>
    <row r="984" spans="2:30" x14ac:dyDescent="0.25">
      <c r="B984">
        <v>143</v>
      </c>
      <c r="C984" t="str">
        <f>IF('0.1_Datos generales organiz.'!E186="","",'0.1_Datos generales organiz.'!E186)</f>
        <v/>
      </c>
      <c r="D984" t="str">
        <f>IF(C984="","",IF('0.1_Datos generales organiz.'!G186="no","",Dades!C984))</f>
        <v/>
      </c>
      <c r="E984" t="str">
        <f>IFERROR(INDEX($D$842:$D$1091,MATCH(0,INDEX(COUNTIF($E$841:E983,$D$842:$D$1091),),)),"")</f>
        <v/>
      </c>
      <c r="F984" t="str">
        <f t="shared" si="28"/>
        <v>=</v>
      </c>
      <c r="G984">
        <f>IF(F984="","",DSUM('1.1_Instalaciones fijas'!$E$14:$R$36,"e1",$F$841:$F984)+DSUM('1.1_Instalaciones fijas'!$E$43:$L$58,"e1",$F$841:$F984)-SUM(G$842:G983))</f>
        <v>0</v>
      </c>
      <c r="H984">
        <f>IF(F984="","",DSUM('1.1_Instalaciones fijas'!$E$14:$R$36,"e2",$F$841:$F984)+DSUM('1.1_Instalaciones fijas'!$E$43:$L$58,"e2",$F$841:$F984)-SUM(H$842:H983))</f>
        <v>0</v>
      </c>
      <c r="I984">
        <f>IF(F984="","",DSUM('1.1_Instalaciones fijas'!$E$14:$R$36,"e3",$F$841:$F984)+DSUM('1.1_Instalaciones fijas'!$E$43:$L$58,"e3",$F$841:$F984)-SUM(I$842:I983))</f>
        <v>0</v>
      </c>
      <c r="J984">
        <f>IF(F984="","",DSUM('1.1_Instalaciones fijas'!$E$14:$R$36,"emissions",$F$841:$F984)+DSUM('1.1_Instalaciones fijas'!$E$43:$L$58,"emissions",$F$841:$F984)-SUM(J$842:J983))</f>
        <v>0</v>
      </c>
      <c r="K984">
        <f>IF(F984="","",DSUM('1.2_Vehículos y maquinaria'!$E$22:$S$44,"e1",$F$841:$F984)+DSUM('1.2_Vehículos y maquinaria'!$E$50:$S$70,"emissions",$F$841:$F984)-SUM(K$842:K983))</f>
        <v>0</v>
      </c>
      <c r="L984">
        <f>IF(F984="","",DSUM('1.2_Vehículos y maquinaria'!$E$22:$S$44,"e2",$F$841:$F984)-SUM(L$842:L983))</f>
        <v>0</v>
      </c>
      <c r="M984">
        <f>IF(F984="","",DSUM('1.2_Vehículos y maquinaria'!$E$22:$S$44,"e3",$F$841:$F984)-SUM(M$842:M983))</f>
        <v>0</v>
      </c>
      <c r="N984">
        <f>IF(F984="","",DSUM('1.2_Vehículos y maquinaria'!$E$22:$S$44,"emissions",$F$841:$F984)+DSUM('1.2_Vehículos y maquinaria'!$E$50:$S$70,"emissions",$F$841:$F984)-SUM(N$842:N983))</f>
        <v>0</v>
      </c>
      <c r="O984">
        <f>IF(F984="","",DSUM('1.2_Vehículos y maquinaria'!$E$82:$S$92,"e1",$F$841:$F984)-SUM(O$842:O983))</f>
        <v>0</v>
      </c>
      <c r="P984">
        <f>IF(F984="","",DSUM('1.2_Vehículos y maquinaria'!$E$82:$S$92,"e2",$F$841:$F984)-SUM(P$842:P983))</f>
        <v>0</v>
      </c>
      <c r="Q984">
        <f>IF(F984="","",DSUM('1.2_Vehículos y maquinaria'!$E$82:$S$92,"e3",$F$841:$F984)-SUM(Q$842:Q983))</f>
        <v>0</v>
      </c>
      <c r="R984">
        <f>IF(F984="","",DSUM('1.2_Vehículos y maquinaria'!$E$82:$S$92,"emissions",$F$841:$F984)-SUM(R$842:R983))</f>
        <v>0</v>
      </c>
      <c r="S984">
        <f>IF(F984="","",DSUM('1.2_Vehículos y maquinaria'!$E$99:$S$109,"e1",$F$841:$F984)-SUM(S$842:S983))</f>
        <v>0</v>
      </c>
      <c r="T984">
        <f>IF(F984="","",DSUM('1.2_Vehículos y maquinaria'!$E$99:$S$109,"e2",$F$841:$F984)-SUM(T$842:T983))</f>
        <v>0</v>
      </c>
      <c r="U984">
        <f>IF(F984="","",DSUM('1.2_Vehículos y maquinaria'!$E$99:$S$109,"e3",$F$841:$F984)-SUM(U$842:U983))</f>
        <v>0</v>
      </c>
      <c r="V984">
        <f>IF(F984="","",DSUM('1.2_Vehículos y maquinaria'!$E$99:$S$109,"emissions",$F$841:$F984)-SUM(V$842:V983))</f>
        <v>0</v>
      </c>
      <c r="W984">
        <f>IF(F984="","",DSUM('1.3_Emisiones de proceso'!$E$17:$M$32,"e1",$F$841:$F984)-SUM(W$842:W983))</f>
        <v>0</v>
      </c>
      <c r="X984">
        <f>IF(F984="","",DSUM('1.3_Emisiones de proceso'!$E$17:$M$32,"e2",$F$841:$F984)-SUM(X$842:X983))</f>
        <v>0</v>
      </c>
      <c r="Y984">
        <f>IF(F984="","",DSUM('1.3_Emisiones de proceso'!$E$17:$M$32,"e3",$F$841:$F984)-SUM(Y$842:Y983))</f>
        <v>0</v>
      </c>
      <c r="Z984">
        <f>IF(F984="","",DSUM('1.3_Emisiones de proceso'!$E$17:$M$32,"emissions",$F$841:$F984)-SUM(Z$842:Z983))</f>
        <v>0</v>
      </c>
      <c r="AA984">
        <f>IF(F984="","",DSUM('1.3_Emisiones de proceso'!$E$39:$M$54,"e1",$F$841:$F984)-SUM(AA$842:AA983))</f>
        <v>0</v>
      </c>
      <c r="AB984">
        <f>IF(F984="","",DSUM('1.3_Emisiones de proceso'!$E$39:$M$54,"e2",$F$841:$F984)-SUM(AB$842:AB983))</f>
        <v>0</v>
      </c>
      <c r="AC984">
        <f>IF(F984="","",DSUM('1.3_Emisiones de proceso'!$E$39:$M$54,"e3",$F$841:$F984)-SUM(AC$842:AC983))</f>
        <v>0</v>
      </c>
      <c r="AD984">
        <f>IF(F984="","",DSUM('1.3_Emisiones de proceso'!$E$39:$M$54,"emissions",$F$841:$F984)-SUM(AD$842:AD983))</f>
        <v>0</v>
      </c>
    </row>
    <row r="985" spans="2:30" x14ac:dyDescent="0.25">
      <c r="B985">
        <v>144</v>
      </c>
      <c r="C985" t="str">
        <f>IF('0.1_Datos generales organiz.'!E187="","",'0.1_Datos generales organiz.'!E187)</f>
        <v/>
      </c>
      <c r="D985" t="str">
        <f>IF(C985="","",IF('0.1_Datos generales organiz.'!G187="no","",Dades!C985))</f>
        <v/>
      </c>
      <c r="E985" t="str">
        <f>IFERROR(INDEX($D$842:$D$1091,MATCH(0,INDEX(COUNTIF($E$841:E984,$D$842:$D$1091),),)),"")</f>
        <v/>
      </c>
      <c r="F985" t="str">
        <f t="shared" si="28"/>
        <v>=</v>
      </c>
      <c r="G985">
        <f>IF(F985="","",DSUM('1.1_Instalaciones fijas'!$E$14:$R$36,"e1",$F$841:$F985)+DSUM('1.1_Instalaciones fijas'!$E$43:$L$58,"e1",$F$841:$F985)-SUM(G$842:G984))</f>
        <v>0</v>
      </c>
      <c r="H985">
        <f>IF(F985="","",DSUM('1.1_Instalaciones fijas'!$E$14:$R$36,"e2",$F$841:$F985)+DSUM('1.1_Instalaciones fijas'!$E$43:$L$58,"e2",$F$841:$F985)-SUM(H$842:H984))</f>
        <v>0</v>
      </c>
      <c r="I985">
        <f>IF(F985="","",DSUM('1.1_Instalaciones fijas'!$E$14:$R$36,"e3",$F$841:$F985)+DSUM('1.1_Instalaciones fijas'!$E$43:$L$58,"e3",$F$841:$F985)-SUM(I$842:I984))</f>
        <v>0</v>
      </c>
      <c r="J985">
        <f>IF(F985="","",DSUM('1.1_Instalaciones fijas'!$E$14:$R$36,"emissions",$F$841:$F985)+DSUM('1.1_Instalaciones fijas'!$E$43:$L$58,"emissions",$F$841:$F985)-SUM(J$842:J984))</f>
        <v>0</v>
      </c>
      <c r="K985">
        <f>IF(F985="","",DSUM('1.2_Vehículos y maquinaria'!$E$22:$S$44,"e1",$F$841:$F985)+DSUM('1.2_Vehículos y maquinaria'!$E$50:$S$70,"emissions",$F$841:$F985)-SUM(K$842:K984))</f>
        <v>0</v>
      </c>
      <c r="L985">
        <f>IF(F985="","",DSUM('1.2_Vehículos y maquinaria'!$E$22:$S$44,"e2",$F$841:$F985)-SUM(L$842:L984))</f>
        <v>0</v>
      </c>
      <c r="M985">
        <f>IF(F985="","",DSUM('1.2_Vehículos y maquinaria'!$E$22:$S$44,"e3",$F$841:$F985)-SUM(M$842:M984))</f>
        <v>0</v>
      </c>
      <c r="N985">
        <f>IF(F985="","",DSUM('1.2_Vehículos y maquinaria'!$E$22:$S$44,"emissions",$F$841:$F985)+DSUM('1.2_Vehículos y maquinaria'!$E$50:$S$70,"emissions",$F$841:$F985)-SUM(N$842:N984))</f>
        <v>0</v>
      </c>
      <c r="O985">
        <f>IF(F985="","",DSUM('1.2_Vehículos y maquinaria'!$E$82:$S$92,"e1",$F$841:$F985)-SUM(O$842:O984))</f>
        <v>0</v>
      </c>
      <c r="P985">
        <f>IF(F985="","",DSUM('1.2_Vehículos y maquinaria'!$E$82:$S$92,"e2",$F$841:$F985)-SUM(P$842:P984))</f>
        <v>0</v>
      </c>
      <c r="Q985">
        <f>IF(F985="","",DSUM('1.2_Vehículos y maquinaria'!$E$82:$S$92,"e3",$F$841:$F985)-SUM(Q$842:Q984))</f>
        <v>0</v>
      </c>
      <c r="R985">
        <f>IF(F985="","",DSUM('1.2_Vehículos y maquinaria'!$E$82:$S$92,"emissions",$F$841:$F985)-SUM(R$842:R984))</f>
        <v>0</v>
      </c>
      <c r="S985">
        <f>IF(F985="","",DSUM('1.2_Vehículos y maquinaria'!$E$99:$S$109,"e1",$F$841:$F985)-SUM(S$842:S984))</f>
        <v>0</v>
      </c>
      <c r="T985">
        <f>IF(F985="","",DSUM('1.2_Vehículos y maquinaria'!$E$99:$S$109,"e2",$F$841:$F985)-SUM(T$842:T984))</f>
        <v>0</v>
      </c>
      <c r="U985">
        <f>IF(F985="","",DSUM('1.2_Vehículos y maquinaria'!$E$99:$S$109,"e3",$F$841:$F985)-SUM(U$842:U984))</f>
        <v>0</v>
      </c>
      <c r="V985">
        <f>IF(F985="","",DSUM('1.2_Vehículos y maquinaria'!$E$99:$S$109,"emissions",$F$841:$F985)-SUM(V$842:V984))</f>
        <v>0</v>
      </c>
      <c r="W985">
        <f>IF(F985="","",DSUM('1.3_Emisiones de proceso'!$E$17:$M$32,"e1",$F$841:$F985)-SUM(W$842:W984))</f>
        <v>0</v>
      </c>
      <c r="X985">
        <f>IF(F985="","",DSUM('1.3_Emisiones de proceso'!$E$17:$M$32,"e2",$F$841:$F985)-SUM(X$842:X984))</f>
        <v>0</v>
      </c>
      <c r="Y985">
        <f>IF(F985="","",DSUM('1.3_Emisiones de proceso'!$E$17:$M$32,"e3",$F$841:$F985)-SUM(Y$842:Y984))</f>
        <v>0</v>
      </c>
      <c r="Z985">
        <f>IF(F985="","",DSUM('1.3_Emisiones de proceso'!$E$17:$M$32,"emissions",$F$841:$F985)-SUM(Z$842:Z984))</f>
        <v>0</v>
      </c>
      <c r="AA985">
        <f>IF(F985="","",DSUM('1.3_Emisiones de proceso'!$E$39:$M$54,"e1",$F$841:$F985)-SUM(AA$842:AA984))</f>
        <v>0</v>
      </c>
      <c r="AB985">
        <f>IF(F985="","",DSUM('1.3_Emisiones de proceso'!$E$39:$M$54,"e2",$F$841:$F985)-SUM(AB$842:AB984))</f>
        <v>0</v>
      </c>
      <c r="AC985">
        <f>IF(F985="","",DSUM('1.3_Emisiones de proceso'!$E$39:$M$54,"e3",$F$841:$F985)-SUM(AC$842:AC984))</f>
        <v>0</v>
      </c>
      <c r="AD985">
        <f>IF(F985="","",DSUM('1.3_Emisiones de proceso'!$E$39:$M$54,"emissions",$F$841:$F985)-SUM(AD$842:AD984))</f>
        <v>0</v>
      </c>
    </row>
    <row r="986" spans="2:30" x14ac:dyDescent="0.25">
      <c r="B986">
        <v>145</v>
      </c>
      <c r="C986" t="str">
        <f>IF('0.1_Datos generales organiz.'!E188="","",'0.1_Datos generales organiz.'!E188)</f>
        <v/>
      </c>
      <c r="D986" t="str">
        <f>IF(C986="","",IF('0.1_Datos generales organiz.'!G188="no","",Dades!C986))</f>
        <v/>
      </c>
      <c r="E986" t="str">
        <f>IFERROR(INDEX($D$842:$D$1091,MATCH(0,INDEX(COUNTIF($E$841:E985,$D$842:$D$1091),),)),"")</f>
        <v/>
      </c>
      <c r="F986" t="str">
        <f t="shared" si="28"/>
        <v>=</v>
      </c>
      <c r="G986">
        <f>IF(F986="","",DSUM('1.1_Instalaciones fijas'!$E$14:$R$36,"e1",$F$841:$F986)+DSUM('1.1_Instalaciones fijas'!$E$43:$L$58,"e1",$F$841:$F986)-SUM(G$842:G985))</f>
        <v>0</v>
      </c>
      <c r="H986">
        <f>IF(F986="","",DSUM('1.1_Instalaciones fijas'!$E$14:$R$36,"e2",$F$841:$F986)+DSUM('1.1_Instalaciones fijas'!$E$43:$L$58,"e2",$F$841:$F986)-SUM(H$842:H985))</f>
        <v>0</v>
      </c>
      <c r="I986">
        <f>IF(F986="","",DSUM('1.1_Instalaciones fijas'!$E$14:$R$36,"e3",$F$841:$F986)+DSUM('1.1_Instalaciones fijas'!$E$43:$L$58,"e3",$F$841:$F986)-SUM(I$842:I985))</f>
        <v>0</v>
      </c>
      <c r="J986">
        <f>IF(F986="","",DSUM('1.1_Instalaciones fijas'!$E$14:$R$36,"emissions",$F$841:$F986)+DSUM('1.1_Instalaciones fijas'!$E$43:$L$58,"emissions",$F$841:$F986)-SUM(J$842:J985))</f>
        <v>0</v>
      </c>
      <c r="K986">
        <f>IF(F986="","",DSUM('1.2_Vehículos y maquinaria'!$E$22:$S$44,"e1",$F$841:$F986)+DSUM('1.2_Vehículos y maquinaria'!$E$50:$S$70,"emissions",$F$841:$F986)-SUM(K$842:K985))</f>
        <v>0</v>
      </c>
      <c r="L986">
        <f>IF(F986="","",DSUM('1.2_Vehículos y maquinaria'!$E$22:$S$44,"e2",$F$841:$F986)-SUM(L$842:L985))</f>
        <v>0</v>
      </c>
      <c r="M986">
        <f>IF(F986="","",DSUM('1.2_Vehículos y maquinaria'!$E$22:$S$44,"e3",$F$841:$F986)-SUM(M$842:M985))</f>
        <v>0</v>
      </c>
      <c r="N986">
        <f>IF(F986="","",DSUM('1.2_Vehículos y maquinaria'!$E$22:$S$44,"emissions",$F$841:$F986)+DSUM('1.2_Vehículos y maquinaria'!$E$50:$S$70,"emissions",$F$841:$F986)-SUM(N$842:N985))</f>
        <v>0</v>
      </c>
      <c r="O986">
        <f>IF(F986="","",DSUM('1.2_Vehículos y maquinaria'!$E$82:$S$92,"e1",$F$841:$F986)-SUM(O$842:O985))</f>
        <v>0</v>
      </c>
      <c r="P986">
        <f>IF(F986="","",DSUM('1.2_Vehículos y maquinaria'!$E$82:$S$92,"e2",$F$841:$F986)-SUM(P$842:P985))</f>
        <v>0</v>
      </c>
      <c r="Q986">
        <f>IF(F986="","",DSUM('1.2_Vehículos y maquinaria'!$E$82:$S$92,"e3",$F$841:$F986)-SUM(Q$842:Q985))</f>
        <v>0</v>
      </c>
      <c r="R986">
        <f>IF(F986="","",DSUM('1.2_Vehículos y maquinaria'!$E$82:$S$92,"emissions",$F$841:$F986)-SUM(R$842:R985))</f>
        <v>0</v>
      </c>
      <c r="S986">
        <f>IF(F986="","",DSUM('1.2_Vehículos y maquinaria'!$E$99:$S$109,"e1",$F$841:$F986)-SUM(S$842:S985))</f>
        <v>0</v>
      </c>
      <c r="T986">
        <f>IF(F986="","",DSUM('1.2_Vehículos y maquinaria'!$E$99:$S$109,"e2",$F$841:$F986)-SUM(T$842:T985))</f>
        <v>0</v>
      </c>
      <c r="U986">
        <f>IF(F986="","",DSUM('1.2_Vehículos y maquinaria'!$E$99:$S$109,"e3",$F$841:$F986)-SUM(U$842:U985))</f>
        <v>0</v>
      </c>
      <c r="V986">
        <f>IF(F986="","",DSUM('1.2_Vehículos y maquinaria'!$E$99:$S$109,"emissions",$F$841:$F986)-SUM(V$842:V985))</f>
        <v>0</v>
      </c>
      <c r="W986">
        <f>IF(F986="","",DSUM('1.3_Emisiones de proceso'!$E$17:$M$32,"e1",$F$841:$F986)-SUM(W$842:W985))</f>
        <v>0</v>
      </c>
      <c r="X986">
        <f>IF(F986="","",DSUM('1.3_Emisiones de proceso'!$E$17:$M$32,"e2",$F$841:$F986)-SUM(X$842:X985))</f>
        <v>0</v>
      </c>
      <c r="Y986">
        <f>IF(F986="","",DSUM('1.3_Emisiones de proceso'!$E$17:$M$32,"e3",$F$841:$F986)-SUM(Y$842:Y985))</f>
        <v>0</v>
      </c>
      <c r="Z986">
        <f>IF(F986="","",DSUM('1.3_Emisiones de proceso'!$E$17:$M$32,"emissions",$F$841:$F986)-SUM(Z$842:Z985))</f>
        <v>0</v>
      </c>
      <c r="AA986">
        <f>IF(F986="","",DSUM('1.3_Emisiones de proceso'!$E$39:$M$54,"e1",$F$841:$F986)-SUM(AA$842:AA985))</f>
        <v>0</v>
      </c>
      <c r="AB986">
        <f>IF(F986="","",DSUM('1.3_Emisiones de proceso'!$E$39:$M$54,"e2",$F$841:$F986)-SUM(AB$842:AB985))</f>
        <v>0</v>
      </c>
      <c r="AC986">
        <f>IF(F986="","",DSUM('1.3_Emisiones de proceso'!$E$39:$M$54,"e3",$F$841:$F986)-SUM(AC$842:AC985))</f>
        <v>0</v>
      </c>
      <c r="AD986">
        <f>IF(F986="","",DSUM('1.3_Emisiones de proceso'!$E$39:$M$54,"emissions",$F$841:$F986)-SUM(AD$842:AD985))</f>
        <v>0</v>
      </c>
    </row>
    <row r="987" spans="2:30" x14ac:dyDescent="0.25">
      <c r="B987">
        <v>146</v>
      </c>
      <c r="C987" t="str">
        <f>IF('0.1_Datos generales organiz.'!E189="","",'0.1_Datos generales organiz.'!E189)</f>
        <v/>
      </c>
      <c r="D987" t="str">
        <f>IF(C987="","",IF('0.1_Datos generales organiz.'!G189="no","",Dades!C987))</f>
        <v/>
      </c>
      <c r="E987" t="str">
        <f>IFERROR(INDEX($D$842:$D$1091,MATCH(0,INDEX(COUNTIF($E$841:E986,$D$842:$D$1091),),)),"")</f>
        <v/>
      </c>
      <c r="F987" t="str">
        <f t="shared" si="28"/>
        <v>=</v>
      </c>
      <c r="G987">
        <f>IF(F987="","",DSUM('1.1_Instalaciones fijas'!$E$14:$R$36,"e1",$F$841:$F987)+DSUM('1.1_Instalaciones fijas'!$E$43:$L$58,"e1",$F$841:$F987)-SUM(G$842:G986))</f>
        <v>0</v>
      </c>
      <c r="H987">
        <f>IF(F987="","",DSUM('1.1_Instalaciones fijas'!$E$14:$R$36,"e2",$F$841:$F987)+DSUM('1.1_Instalaciones fijas'!$E$43:$L$58,"e2",$F$841:$F987)-SUM(H$842:H986))</f>
        <v>0</v>
      </c>
      <c r="I987">
        <f>IF(F987="","",DSUM('1.1_Instalaciones fijas'!$E$14:$R$36,"e3",$F$841:$F987)+DSUM('1.1_Instalaciones fijas'!$E$43:$L$58,"e3",$F$841:$F987)-SUM(I$842:I986))</f>
        <v>0</v>
      </c>
      <c r="J987">
        <f>IF(F987="","",DSUM('1.1_Instalaciones fijas'!$E$14:$R$36,"emissions",$F$841:$F987)+DSUM('1.1_Instalaciones fijas'!$E$43:$L$58,"emissions",$F$841:$F987)-SUM(J$842:J986))</f>
        <v>0</v>
      </c>
      <c r="K987">
        <f>IF(F987="","",DSUM('1.2_Vehículos y maquinaria'!$E$22:$S$44,"e1",$F$841:$F987)+DSUM('1.2_Vehículos y maquinaria'!$E$50:$S$70,"emissions",$F$841:$F987)-SUM(K$842:K986))</f>
        <v>0</v>
      </c>
      <c r="L987">
        <f>IF(F987="","",DSUM('1.2_Vehículos y maquinaria'!$E$22:$S$44,"e2",$F$841:$F987)-SUM(L$842:L986))</f>
        <v>0</v>
      </c>
      <c r="M987">
        <f>IF(F987="","",DSUM('1.2_Vehículos y maquinaria'!$E$22:$S$44,"e3",$F$841:$F987)-SUM(M$842:M986))</f>
        <v>0</v>
      </c>
      <c r="N987">
        <f>IF(F987="","",DSUM('1.2_Vehículos y maquinaria'!$E$22:$S$44,"emissions",$F$841:$F987)+DSUM('1.2_Vehículos y maquinaria'!$E$50:$S$70,"emissions",$F$841:$F987)-SUM(N$842:N986))</f>
        <v>0</v>
      </c>
      <c r="O987">
        <f>IF(F987="","",DSUM('1.2_Vehículos y maquinaria'!$E$82:$S$92,"e1",$F$841:$F987)-SUM(O$842:O986))</f>
        <v>0</v>
      </c>
      <c r="P987">
        <f>IF(F987="","",DSUM('1.2_Vehículos y maquinaria'!$E$82:$S$92,"e2",$F$841:$F987)-SUM(P$842:P986))</f>
        <v>0</v>
      </c>
      <c r="Q987">
        <f>IF(F987="","",DSUM('1.2_Vehículos y maquinaria'!$E$82:$S$92,"e3",$F$841:$F987)-SUM(Q$842:Q986))</f>
        <v>0</v>
      </c>
      <c r="R987">
        <f>IF(F987="","",DSUM('1.2_Vehículos y maquinaria'!$E$82:$S$92,"emissions",$F$841:$F987)-SUM(R$842:R986))</f>
        <v>0</v>
      </c>
      <c r="S987">
        <f>IF(F987="","",DSUM('1.2_Vehículos y maquinaria'!$E$99:$S$109,"e1",$F$841:$F987)-SUM(S$842:S986))</f>
        <v>0</v>
      </c>
      <c r="T987">
        <f>IF(F987="","",DSUM('1.2_Vehículos y maquinaria'!$E$99:$S$109,"e2",$F$841:$F987)-SUM(T$842:T986))</f>
        <v>0</v>
      </c>
      <c r="U987">
        <f>IF(F987="","",DSUM('1.2_Vehículos y maquinaria'!$E$99:$S$109,"e3",$F$841:$F987)-SUM(U$842:U986))</f>
        <v>0</v>
      </c>
      <c r="V987">
        <f>IF(F987="","",DSUM('1.2_Vehículos y maquinaria'!$E$99:$S$109,"emissions",$F$841:$F987)-SUM(V$842:V986))</f>
        <v>0</v>
      </c>
      <c r="W987">
        <f>IF(F987="","",DSUM('1.3_Emisiones de proceso'!$E$17:$M$32,"e1",$F$841:$F987)-SUM(W$842:W986))</f>
        <v>0</v>
      </c>
      <c r="X987">
        <f>IF(F987="","",DSUM('1.3_Emisiones de proceso'!$E$17:$M$32,"e2",$F$841:$F987)-SUM(X$842:X986))</f>
        <v>0</v>
      </c>
      <c r="Y987">
        <f>IF(F987="","",DSUM('1.3_Emisiones de proceso'!$E$17:$M$32,"e3",$F$841:$F987)-SUM(Y$842:Y986))</f>
        <v>0</v>
      </c>
      <c r="Z987">
        <f>IF(F987="","",DSUM('1.3_Emisiones de proceso'!$E$17:$M$32,"emissions",$F$841:$F987)-SUM(Z$842:Z986))</f>
        <v>0</v>
      </c>
      <c r="AA987">
        <f>IF(F987="","",DSUM('1.3_Emisiones de proceso'!$E$39:$M$54,"e1",$F$841:$F987)-SUM(AA$842:AA986))</f>
        <v>0</v>
      </c>
      <c r="AB987">
        <f>IF(F987="","",DSUM('1.3_Emisiones de proceso'!$E$39:$M$54,"e2",$F$841:$F987)-SUM(AB$842:AB986))</f>
        <v>0</v>
      </c>
      <c r="AC987">
        <f>IF(F987="","",DSUM('1.3_Emisiones de proceso'!$E$39:$M$54,"e3",$F$841:$F987)-SUM(AC$842:AC986))</f>
        <v>0</v>
      </c>
      <c r="AD987">
        <f>IF(F987="","",DSUM('1.3_Emisiones de proceso'!$E$39:$M$54,"emissions",$F$841:$F987)-SUM(AD$842:AD986))</f>
        <v>0</v>
      </c>
    </row>
    <row r="988" spans="2:30" x14ac:dyDescent="0.25">
      <c r="B988">
        <v>147</v>
      </c>
      <c r="C988" t="str">
        <f>IF('0.1_Datos generales organiz.'!E190="","",'0.1_Datos generales organiz.'!E190)</f>
        <v/>
      </c>
      <c r="D988" t="str">
        <f>IF(C988="","",IF('0.1_Datos generales organiz.'!G190="no","",Dades!C988))</f>
        <v/>
      </c>
      <c r="E988" t="str">
        <f>IFERROR(INDEX($D$842:$D$1091,MATCH(0,INDEX(COUNTIF($E$841:E987,$D$842:$D$1091),),)),"")</f>
        <v/>
      </c>
      <c r="F988" t="str">
        <f t="shared" si="28"/>
        <v>=</v>
      </c>
      <c r="G988">
        <f>IF(F988="","",DSUM('1.1_Instalaciones fijas'!$E$14:$R$36,"e1",$F$841:$F988)+DSUM('1.1_Instalaciones fijas'!$E$43:$L$58,"e1",$F$841:$F988)-SUM(G$842:G987))</f>
        <v>0</v>
      </c>
      <c r="H988">
        <f>IF(F988="","",DSUM('1.1_Instalaciones fijas'!$E$14:$R$36,"e2",$F$841:$F988)+DSUM('1.1_Instalaciones fijas'!$E$43:$L$58,"e2",$F$841:$F988)-SUM(H$842:H987))</f>
        <v>0</v>
      </c>
      <c r="I988">
        <f>IF(F988="","",DSUM('1.1_Instalaciones fijas'!$E$14:$R$36,"e3",$F$841:$F988)+DSUM('1.1_Instalaciones fijas'!$E$43:$L$58,"e3",$F$841:$F988)-SUM(I$842:I987))</f>
        <v>0</v>
      </c>
      <c r="J988">
        <f>IF(F988="","",DSUM('1.1_Instalaciones fijas'!$E$14:$R$36,"emissions",$F$841:$F988)+DSUM('1.1_Instalaciones fijas'!$E$43:$L$58,"emissions",$F$841:$F988)-SUM(J$842:J987))</f>
        <v>0</v>
      </c>
      <c r="K988">
        <f>IF(F988="","",DSUM('1.2_Vehículos y maquinaria'!$E$22:$S$44,"e1",$F$841:$F988)+DSUM('1.2_Vehículos y maquinaria'!$E$50:$S$70,"emissions",$F$841:$F988)-SUM(K$842:K987))</f>
        <v>0</v>
      </c>
      <c r="L988">
        <f>IF(F988="","",DSUM('1.2_Vehículos y maquinaria'!$E$22:$S$44,"e2",$F$841:$F988)-SUM(L$842:L987))</f>
        <v>0</v>
      </c>
      <c r="M988">
        <f>IF(F988="","",DSUM('1.2_Vehículos y maquinaria'!$E$22:$S$44,"e3",$F$841:$F988)-SUM(M$842:M987))</f>
        <v>0</v>
      </c>
      <c r="N988">
        <f>IF(F988="","",DSUM('1.2_Vehículos y maquinaria'!$E$22:$S$44,"emissions",$F$841:$F988)+DSUM('1.2_Vehículos y maquinaria'!$E$50:$S$70,"emissions",$F$841:$F988)-SUM(N$842:N987))</f>
        <v>0</v>
      </c>
      <c r="O988">
        <f>IF(F988="","",DSUM('1.2_Vehículos y maquinaria'!$E$82:$S$92,"e1",$F$841:$F988)-SUM(O$842:O987))</f>
        <v>0</v>
      </c>
      <c r="P988">
        <f>IF(F988="","",DSUM('1.2_Vehículos y maquinaria'!$E$82:$S$92,"e2",$F$841:$F988)-SUM(P$842:P987))</f>
        <v>0</v>
      </c>
      <c r="Q988">
        <f>IF(F988="","",DSUM('1.2_Vehículos y maquinaria'!$E$82:$S$92,"e3",$F$841:$F988)-SUM(Q$842:Q987))</f>
        <v>0</v>
      </c>
      <c r="R988">
        <f>IF(F988="","",DSUM('1.2_Vehículos y maquinaria'!$E$82:$S$92,"emissions",$F$841:$F988)-SUM(R$842:R987))</f>
        <v>0</v>
      </c>
      <c r="S988">
        <f>IF(F988="","",DSUM('1.2_Vehículos y maquinaria'!$E$99:$S$109,"e1",$F$841:$F988)-SUM(S$842:S987))</f>
        <v>0</v>
      </c>
      <c r="T988">
        <f>IF(F988="","",DSUM('1.2_Vehículos y maquinaria'!$E$99:$S$109,"e2",$F$841:$F988)-SUM(T$842:T987))</f>
        <v>0</v>
      </c>
      <c r="U988">
        <f>IF(F988="","",DSUM('1.2_Vehículos y maquinaria'!$E$99:$S$109,"e3",$F$841:$F988)-SUM(U$842:U987))</f>
        <v>0</v>
      </c>
      <c r="V988">
        <f>IF(F988="","",DSUM('1.2_Vehículos y maquinaria'!$E$99:$S$109,"emissions",$F$841:$F988)-SUM(V$842:V987))</f>
        <v>0</v>
      </c>
      <c r="W988">
        <f>IF(F988="","",DSUM('1.3_Emisiones de proceso'!$E$17:$M$32,"e1",$F$841:$F988)-SUM(W$842:W987))</f>
        <v>0</v>
      </c>
      <c r="X988">
        <f>IF(F988="","",DSUM('1.3_Emisiones de proceso'!$E$17:$M$32,"e2",$F$841:$F988)-SUM(X$842:X987))</f>
        <v>0</v>
      </c>
      <c r="Y988">
        <f>IF(F988="","",DSUM('1.3_Emisiones de proceso'!$E$17:$M$32,"e3",$F$841:$F988)-SUM(Y$842:Y987))</f>
        <v>0</v>
      </c>
      <c r="Z988">
        <f>IF(F988="","",DSUM('1.3_Emisiones de proceso'!$E$17:$M$32,"emissions",$F$841:$F988)-SUM(Z$842:Z987))</f>
        <v>0</v>
      </c>
      <c r="AA988">
        <f>IF(F988="","",DSUM('1.3_Emisiones de proceso'!$E$39:$M$54,"e1",$F$841:$F988)-SUM(AA$842:AA987))</f>
        <v>0</v>
      </c>
      <c r="AB988">
        <f>IF(F988="","",DSUM('1.3_Emisiones de proceso'!$E$39:$M$54,"e2",$F$841:$F988)-SUM(AB$842:AB987))</f>
        <v>0</v>
      </c>
      <c r="AC988">
        <f>IF(F988="","",DSUM('1.3_Emisiones de proceso'!$E$39:$M$54,"e3",$F$841:$F988)-SUM(AC$842:AC987))</f>
        <v>0</v>
      </c>
      <c r="AD988">
        <f>IF(F988="","",DSUM('1.3_Emisiones de proceso'!$E$39:$M$54,"emissions",$F$841:$F988)-SUM(AD$842:AD987))</f>
        <v>0</v>
      </c>
    </row>
    <row r="989" spans="2:30" x14ac:dyDescent="0.25">
      <c r="B989">
        <v>148</v>
      </c>
      <c r="C989" t="str">
        <f>IF('0.1_Datos generales organiz.'!E191="","",'0.1_Datos generales organiz.'!E191)</f>
        <v/>
      </c>
      <c r="D989" t="str">
        <f>IF(C989="","",IF('0.1_Datos generales organiz.'!G191="no","",Dades!C989))</f>
        <v/>
      </c>
      <c r="E989" t="str">
        <f>IFERROR(INDEX($D$842:$D$1091,MATCH(0,INDEX(COUNTIF($E$841:E988,$D$842:$D$1091),),)),"")</f>
        <v/>
      </c>
      <c r="F989" t="str">
        <f t="shared" si="28"/>
        <v>=</v>
      </c>
      <c r="G989">
        <f>IF(F989="","",DSUM('1.1_Instalaciones fijas'!$E$14:$R$36,"e1",$F$841:$F989)+DSUM('1.1_Instalaciones fijas'!$E$43:$L$58,"e1",$F$841:$F989)-SUM(G$842:G988))</f>
        <v>0</v>
      </c>
      <c r="H989">
        <f>IF(F989="","",DSUM('1.1_Instalaciones fijas'!$E$14:$R$36,"e2",$F$841:$F989)+DSUM('1.1_Instalaciones fijas'!$E$43:$L$58,"e2",$F$841:$F989)-SUM(H$842:H988))</f>
        <v>0</v>
      </c>
      <c r="I989">
        <f>IF(F989="","",DSUM('1.1_Instalaciones fijas'!$E$14:$R$36,"e3",$F$841:$F989)+DSUM('1.1_Instalaciones fijas'!$E$43:$L$58,"e3",$F$841:$F989)-SUM(I$842:I988))</f>
        <v>0</v>
      </c>
      <c r="J989">
        <f>IF(F989="","",DSUM('1.1_Instalaciones fijas'!$E$14:$R$36,"emissions",$F$841:$F989)+DSUM('1.1_Instalaciones fijas'!$E$43:$L$58,"emissions",$F$841:$F989)-SUM(J$842:J988))</f>
        <v>0</v>
      </c>
      <c r="K989">
        <f>IF(F989="","",DSUM('1.2_Vehículos y maquinaria'!$E$22:$S$44,"e1",$F$841:$F989)+DSUM('1.2_Vehículos y maquinaria'!$E$50:$S$70,"emissions",$F$841:$F989)-SUM(K$842:K988))</f>
        <v>0</v>
      </c>
      <c r="L989">
        <f>IF(F989="","",DSUM('1.2_Vehículos y maquinaria'!$E$22:$S$44,"e2",$F$841:$F989)-SUM(L$842:L988))</f>
        <v>0</v>
      </c>
      <c r="M989">
        <f>IF(F989="","",DSUM('1.2_Vehículos y maquinaria'!$E$22:$S$44,"e3",$F$841:$F989)-SUM(M$842:M988))</f>
        <v>0</v>
      </c>
      <c r="N989">
        <f>IF(F989="","",DSUM('1.2_Vehículos y maquinaria'!$E$22:$S$44,"emissions",$F$841:$F989)+DSUM('1.2_Vehículos y maquinaria'!$E$50:$S$70,"emissions",$F$841:$F989)-SUM(N$842:N988))</f>
        <v>0</v>
      </c>
      <c r="O989">
        <f>IF(F989="","",DSUM('1.2_Vehículos y maquinaria'!$E$82:$S$92,"e1",$F$841:$F989)-SUM(O$842:O988))</f>
        <v>0</v>
      </c>
      <c r="P989">
        <f>IF(F989="","",DSUM('1.2_Vehículos y maquinaria'!$E$82:$S$92,"e2",$F$841:$F989)-SUM(P$842:P988))</f>
        <v>0</v>
      </c>
      <c r="Q989">
        <f>IF(F989="","",DSUM('1.2_Vehículos y maquinaria'!$E$82:$S$92,"e3",$F$841:$F989)-SUM(Q$842:Q988))</f>
        <v>0</v>
      </c>
      <c r="R989">
        <f>IF(F989="","",DSUM('1.2_Vehículos y maquinaria'!$E$82:$S$92,"emissions",$F$841:$F989)-SUM(R$842:R988))</f>
        <v>0</v>
      </c>
      <c r="S989">
        <f>IF(F989="","",DSUM('1.2_Vehículos y maquinaria'!$E$99:$S$109,"e1",$F$841:$F989)-SUM(S$842:S988))</f>
        <v>0</v>
      </c>
      <c r="T989">
        <f>IF(F989="","",DSUM('1.2_Vehículos y maquinaria'!$E$99:$S$109,"e2",$F$841:$F989)-SUM(T$842:T988))</f>
        <v>0</v>
      </c>
      <c r="U989">
        <f>IF(F989="","",DSUM('1.2_Vehículos y maquinaria'!$E$99:$S$109,"e3",$F$841:$F989)-SUM(U$842:U988))</f>
        <v>0</v>
      </c>
      <c r="V989">
        <f>IF(F989="","",DSUM('1.2_Vehículos y maquinaria'!$E$99:$S$109,"emissions",$F$841:$F989)-SUM(V$842:V988))</f>
        <v>0</v>
      </c>
      <c r="W989">
        <f>IF(F989="","",DSUM('1.3_Emisiones de proceso'!$E$17:$M$32,"e1",$F$841:$F989)-SUM(W$842:W988))</f>
        <v>0</v>
      </c>
      <c r="X989">
        <f>IF(F989="","",DSUM('1.3_Emisiones de proceso'!$E$17:$M$32,"e2",$F$841:$F989)-SUM(X$842:X988))</f>
        <v>0</v>
      </c>
      <c r="Y989">
        <f>IF(F989="","",DSUM('1.3_Emisiones de proceso'!$E$17:$M$32,"e3",$F$841:$F989)-SUM(Y$842:Y988))</f>
        <v>0</v>
      </c>
      <c r="Z989">
        <f>IF(F989="","",DSUM('1.3_Emisiones de proceso'!$E$17:$M$32,"emissions",$F$841:$F989)-SUM(Z$842:Z988))</f>
        <v>0</v>
      </c>
      <c r="AA989">
        <f>IF(F989="","",DSUM('1.3_Emisiones de proceso'!$E$39:$M$54,"e1",$F$841:$F989)-SUM(AA$842:AA988))</f>
        <v>0</v>
      </c>
      <c r="AB989">
        <f>IF(F989="","",DSUM('1.3_Emisiones de proceso'!$E$39:$M$54,"e2",$F$841:$F989)-SUM(AB$842:AB988))</f>
        <v>0</v>
      </c>
      <c r="AC989">
        <f>IF(F989="","",DSUM('1.3_Emisiones de proceso'!$E$39:$M$54,"e3",$F$841:$F989)-SUM(AC$842:AC988))</f>
        <v>0</v>
      </c>
      <c r="AD989">
        <f>IF(F989="","",DSUM('1.3_Emisiones de proceso'!$E$39:$M$54,"emissions",$F$841:$F989)-SUM(AD$842:AD988))</f>
        <v>0</v>
      </c>
    </row>
    <row r="990" spans="2:30" x14ac:dyDescent="0.25">
      <c r="B990">
        <v>149</v>
      </c>
      <c r="C990" t="str">
        <f>IF('0.1_Datos generales organiz.'!E192="","",'0.1_Datos generales organiz.'!E192)</f>
        <v/>
      </c>
      <c r="D990" t="str">
        <f>IF(C990="","",IF('0.1_Datos generales organiz.'!G192="no","",Dades!C990))</f>
        <v/>
      </c>
      <c r="E990" t="str">
        <f>IFERROR(INDEX($D$842:$D$1091,MATCH(0,INDEX(COUNTIF($E$841:E989,$D$842:$D$1091),),)),"")</f>
        <v/>
      </c>
      <c r="F990" t="str">
        <f t="shared" si="28"/>
        <v>=</v>
      </c>
      <c r="G990">
        <f>IF(F990="","",DSUM('1.1_Instalaciones fijas'!$E$14:$R$36,"e1",$F$841:$F990)+DSUM('1.1_Instalaciones fijas'!$E$43:$L$58,"e1",$F$841:$F990)-SUM(G$842:G989))</f>
        <v>0</v>
      </c>
      <c r="H990">
        <f>IF(F990="","",DSUM('1.1_Instalaciones fijas'!$E$14:$R$36,"e2",$F$841:$F990)+DSUM('1.1_Instalaciones fijas'!$E$43:$L$58,"e2",$F$841:$F990)-SUM(H$842:H989))</f>
        <v>0</v>
      </c>
      <c r="I990">
        <f>IF(F990="","",DSUM('1.1_Instalaciones fijas'!$E$14:$R$36,"e3",$F$841:$F990)+DSUM('1.1_Instalaciones fijas'!$E$43:$L$58,"e3",$F$841:$F990)-SUM(I$842:I989))</f>
        <v>0</v>
      </c>
      <c r="J990">
        <f>IF(F990="","",DSUM('1.1_Instalaciones fijas'!$E$14:$R$36,"emissions",$F$841:$F990)+DSUM('1.1_Instalaciones fijas'!$E$43:$L$58,"emissions",$F$841:$F990)-SUM(J$842:J989))</f>
        <v>0</v>
      </c>
      <c r="K990">
        <f>IF(F990="","",DSUM('1.2_Vehículos y maquinaria'!$E$22:$S$44,"e1",$F$841:$F990)+DSUM('1.2_Vehículos y maquinaria'!$E$50:$S$70,"emissions",$F$841:$F990)-SUM(K$842:K989))</f>
        <v>0</v>
      </c>
      <c r="L990">
        <f>IF(F990="","",DSUM('1.2_Vehículos y maquinaria'!$E$22:$S$44,"e2",$F$841:$F990)-SUM(L$842:L989))</f>
        <v>0</v>
      </c>
      <c r="M990">
        <f>IF(F990="","",DSUM('1.2_Vehículos y maquinaria'!$E$22:$S$44,"e3",$F$841:$F990)-SUM(M$842:M989))</f>
        <v>0</v>
      </c>
      <c r="N990">
        <f>IF(F990="","",DSUM('1.2_Vehículos y maquinaria'!$E$22:$S$44,"emissions",$F$841:$F990)+DSUM('1.2_Vehículos y maquinaria'!$E$50:$S$70,"emissions",$F$841:$F990)-SUM(N$842:N989))</f>
        <v>0</v>
      </c>
      <c r="O990">
        <f>IF(F990="","",DSUM('1.2_Vehículos y maquinaria'!$E$82:$S$92,"e1",$F$841:$F990)-SUM(O$842:O989))</f>
        <v>0</v>
      </c>
      <c r="P990">
        <f>IF(F990="","",DSUM('1.2_Vehículos y maquinaria'!$E$82:$S$92,"e2",$F$841:$F990)-SUM(P$842:P989))</f>
        <v>0</v>
      </c>
      <c r="Q990">
        <f>IF(F990="","",DSUM('1.2_Vehículos y maquinaria'!$E$82:$S$92,"e3",$F$841:$F990)-SUM(Q$842:Q989))</f>
        <v>0</v>
      </c>
      <c r="R990">
        <f>IF(F990="","",DSUM('1.2_Vehículos y maquinaria'!$E$82:$S$92,"emissions",$F$841:$F990)-SUM(R$842:R989))</f>
        <v>0</v>
      </c>
      <c r="S990">
        <f>IF(F990="","",DSUM('1.2_Vehículos y maquinaria'!$E$99:$S$109,"e1",$F$841:$F990)-SUM(S$842:S989))</f>
        <v>0</v>
      </c>
      <c r="T990">
        <f>IF(F990="","",DSUM('1.2_Vehículos y maquinaria'!$E$99:$S$109,"e2",$F$841:$F990)-SUM(T$842:T989))</f>
        <v>0</v>
      </c>
      <c r="U990">
        <f>IF(F990="","",DSUM('1.2_Vehículos y maquinaria'!$E$99:$S$109,"e3",$F$841:$F990)-SUM(U$842:U989))</f>
        <v>0</v>
      </c>
      <c r="V990">
        <f>IF(F990="","",DSUM('1.2_Vehículos y maquinaria'!$E$99:$S$109,"emissions",$F$841:$F990)-SUM(V$842:V989))</f>
        <v>0</v>
      </c>
      <c r="W990">
        <f>IF(F990="","",DSUM('1.3_Emisiones de proceso'!$E$17:$M$32,"e1",$F$841:$F990)-SUM(W$842:W989))</f>
        <v>0</v>
      </c>
      <c r="X990">
        <f>IF(F990="","",DSUM('1.3_Emisiones de proceso'!$E$17:$M$32,"e2",$F$841:$F990)-SUM(X$842:X989))</f>
        <v>0</v>
      </c>
      <c r="Y990">
        <f>IF(F990="","",DSUM('1.3_Emisiones de proceso'!$E$17:$M$32,"e3",$F$841:$F990)-SUM(Y$842:Y989))</f>
        <v>0</v>
      </c>
      <c r="Z990">
        <f>IF(F990="","",DSUM('1.3_Emisiones de proceso'!$E$17:$M$32,"emissions",$F$841:$F990)-SUM(Z$842:Z989))</f>
        <v>0</v>
      </c>
      <c r="AA990">
        <f>IF(F990="","",DSUM('1.3_Emisiones de proceso'!$E$39:$M$54,"e1",$F$841:$F990)-SUM(AA$842:AA989))</f>
        <v>0</v>
      </c>
      <c r="AB990">
        <f>IF(F990="","",DSUM('1.3_Emisiones de proceso'!$E$39:$M$54,"e2",$F$841:$F990)-SUM(AB$842:AB989))</f>
        <v>0</v>
      </c>
      <c r="AC990">
        <f>IF(F990="","",DSUM('1.3_Emisiones de proceso'!$E$39:$M$54,"e3",$F$841:$F990)-SUM(AC$842:AC989))</f>
        <v>0</v>
      </c>
      <c r="AD990">
        <f>IF(F990="","",DSUM('1.3_Emisiones de proceso'!$E$39:$M$54,"emissions",$F$841:$F990)-SUM(AD$842:AD989))</f>
        <v>0</v>
      </c>
    </row>
    <row r="991" spans="2:30" x14ac:dyDescent="0.25">
      <c r="B991">
        <v>150</v>
      </c>
      <c r="C991" t="str">
        <f>IF('0.1_Datos generales organiz.'!E193="","",'0.1_Datos generales organiz.'!E193)</f>
        <v/>
      </c>
      <c r="D991" t="str">
        <f>IF(C991="","",IF('0.1_Datos generales organiz.'!G193="no","",Dades!C991))</f>
        <v/>
      </c>
      <c r="E991" t="str">
        <f>IFERROR(INDEX($D$842:$D$1091,MATCH(0,INDEX(COUNTIF($E$841:E990,$D$842:$D$1091),),)),"")</f>
        <v/>
      </c>
      <c r="F991" t="str">
        <f t="shared" si="28"/>
        <v>=</v>
      </c>
      <c r="G991">
        <f>IF(F991="","",DSUM('1.1_Instalaciones fijas'!$E$14:$R$36,"e1",$F$841:$F991)+DSUM('1.1_Instalaciones fijas'!$E$43:$L$58,"e1",$F$841:$F991)-SUM(G$842:G990))</f>
        <v>0</v>
      </c>
      <c r="H991">
        <f>IF(F991="","",DSUM('1.1_Instalaciones fijas'!$E$14:$R$36,"e2",$F$841:$F991)+DSUM('1.1_Instalaciones fijas'!$E$43:$L$58,"e2",$F$841:$F991)-SUM(H$842:H990))</f>
        <v>0</v>
      </c>
      <c r="I991">
        <f>IF(F991="","",DSUM('1.1_Instalaciones fijas'!$E$14:$R$36,"e3",$F$841:$F991)+DSUM('1.1_Instalaciones fijas'!$E$43:$L$58,"e3",$F$841:$F991)-SUM(I$842:I990))</f>
        <v>0</v>
      </c>
      <c r="J991">
        <f>IF(F991="","",DSUM('1.1_Instalaciones fijas'!$E$14:$R$36,"emissions",$F$841:$F991)+DSUM('1.1_Instalaciones fijas'!$E$43:$L$58,"emissions",$F$841:$F991)-SUM(J$842:J990))</f>
        <v>0</v>
      </c>
      <c r="K991">
        <f>IF(F991="","",DSUM('1.2_Vehículos y maquinaria'!$E$22:$S$44,"e1",$F$841:$F991)+DSUM('1.2_Vehículos y maquinaria'!$E$50:$S$70,"emissions",$F$841:$F991)-SUM(K$842:K990))</f>
        <v>0</v>
      </c>
      <c r="L991">
        <f>IF(F991="","",DSUM('1.2_Vehículos y maquinaria'!$E$22:$S$44,"e2",$F$841:$F991)-SUM(L$842:L990))</f>
        <v>0</v>
      </c>
      <c r="M991">
        <f>IF(F991="","",DSUM('1.2_Vehículos y maquinaria'!$E$22:$S$44,"e3",$F$841:$F991)-SUM(M$842:M990))</f>
        <v>0</v>
      </c>
      <c r="N991">
        <f>IF(F991="","",DSUM('1.2_Vehículos y maquinaria'!$E$22:$S$44,"emissions",$F$841:$F991)+DSUM('1.2_Vehículos y maquinaria'!$E$50:$S$70,"emissions",$F$841:$F991)-SUM(N$842:N990))</f>
        <v>0</v>
      </c>
      <c r="O991">
        <f>IF(F991="","",DSUM('1.2_Vehículos y maquinaria'!$E$82:$S$92,"e1",$F$841:$F991)-SUM(O$842:O990))</f>
        <v>0</v>
      </c>
      <c r="P991">
        <f>IF(F991="","",DSUM('1.2_Vehículos y maquinaria'!$E$82:$S$92,"e2",$F$841:$F991)-SUM(P$842:P990))</f>
        <v>0</v>
      </c>
      <c r="Q991">
        <f>IF(F991="","",DSUM('1.2_Vehículos y maquinaria'!$E$82:$S$92,"e3",$F$841:$F991)-SUM(Q$842:Q990))</f>
        <v>0</v>
      </c>
      <c r="R991">
        <f>IF(F991="","",DSUM('1.2_Vehículos y maquinaria'!$E$82:$S$92,"emissions",$F$841:$F991)-SUM(R$842:R990))</f>
        <v>0</v>
      </c>
      <c r="S991">
        <f>IF(F991="","",DSUM('1.2_Vehículos y maquinaria'!$E$99:$S$109,"e1",$F$841:$F991)-SUM(S$842:S990))</f>
        <v>0</v>
      </c>
      <c r="T991">
        <f>IF(F991="","",DSUM('1.2_Vehículos y maquinaria'!$E$99:$S$109,"e2",$F$841:$F991)-SUM(T$842:T990))</f>
        <v>0</v>
      </c>
      <c r="U991">
        <f>IF(F991="","",DSUM('1.2_Vehículos y maquinaria'!$E$99:$S$109,"e3",$F$841:$F991)-SUM(U$842:U990))</f>
        <v>0</v>
      </c>
      <c r="V991">
        <f>IF(F991="","",DSUM('1.2_Vehículos y maquinaria'!$E$99:$S$109,"emissions",$F$841:$F991)-SUM(V$842:V990))</f>
        <v>0</v>
      </c>
      <c r="W991">
        <f>IF(F991="","",DSUM('1.3_Emisiones de proceso'!$E$17:$M$32,"e1",$F$841:$F991)-SUM(W$842:W990))</f>
        <v>0</v>
      </c>
      <c r="X991">
        <f>IF(F991="","",DSUM('1.3_Emisiones de proceso'!$E$17:$M$32,"e2",$F$841:$F991)-SUM(X$842:X990))</f>
        <v>0</v>
      </c>
      <c r="Y991">
        <f>IF(F991="","",DSUM('1.3_Emisiones de proceso'!$E$17:$M$32,"e3",$F$841:$F991)-SUM(Y$842:Y990))</f>
        <v>0</v>
      </c>
      <c r="Z991">
        <f>IF(F991="","",DSUM('1.3_Emisiones de proceso'!$E$17:$M$32,"emissions",$F$841:$F991)-SUM(Z$842:Z990))</f>
        <v>0</v>
      </c>
      <c r="AA991">
        <f>IF(F991="","",DSUM('1.3_Emisiones de proceso'!$E$39:$M$54,"e1",$F$841:$F991)-SUM(AA$842:AA990))</f>
        <v>0</v>
      </c>
      <c r="AB991">
        <f>IF(F991="","",DSUM('1.3_Emisiones de proceso'!$E$39:$M$54,"e2",$F$841:$F991)-SUM(AB$842:AB990))</f>
        <v>0</v>
      </c>
      <c r="AC991">
        <f>IF(F991="","",DSUM('1.3_Emisiones de proceso'!$E$39:$M$54,"e3",$F$841:$F991)-SUM(AC$842:AC990))</f>
        <v>0</v>
      </c>
      <c r="AD991">
        <f>IF(F991="","",DSUM('1.3_Emisiones de proceso'!$E$39:$M$54,"emissions",$F$841:$F991)-SUM(AD$842:AD990))</f>
        <v>0</v>
      </c>
    </row>
    <row r="992" spans="2:30" x14ac:dyDescent="0.25">
      <c r="B992">
        <v>151</v>
      </c>
      <c r="C992" t="str">
        <f>IF('0.1_Datos generales organiz.'!E194="","",'0.1_Datos generales organiz.'!E194)</f>
        <v/>
      </c>
      <c r="D992" t="str">
        <f>IF(C992="","",IF('0.1_Datos generales organiz.'!G194="no","",Dades!C992))</f>
        <v/>
      </c>
      <c r="E992" t="str">
        <f>IFERROR(INDEX($D$842:$D$1091,MATCH(0,INDEX(COUNTIF($E$841:E991,$D$842:$D$1091),),)),"")</f>
        <v/>
      </c>
      <c r="F992" t="str">
        <f t="shared" si="28"/>
        <v>=</v>
      </c>
      <c r="G992">
        <f>IF(F992="","",DSUM('1.1_Instalaciones fijas'!$E$14:$R$36,"e1",$F$841:$F992)+DSUM('1.1_Instalaciones fijas'!$E$43:$L$58,"e1",$F$841:$F992)-SUM(G$842:G991))</f>
        <v>0</v>
      </c>
      <c r="H992">
        <f>IF(F992="","",DSUM('1.1_Instalaciones fijas'!$E$14:$R$36,"e2",$F$841:$F992)+DSUM('1.1_Instalaciones fijas'!$E$43:$L$58,"e2",$F$841:$F992)-SUM(H$842:H991))</f>
        <v>0</v>
      </c>
      <c r="I992">
        <f>IF(F992="","",DSUM('1.1_Instalaciones fijas'!$E$14:$R$36,"e3",$F$841:$F992)+DSUM('1.1_Instalaciones fijas'!$E$43:$L$58,"e3",$F$841:$F992)-SUM(I$842:I991))</f>
        <v>0</v>
      </c>
      <c r="J992">
        <f>IF(F992="","",DSUM('1.1_Instalaciones fijas'!$E$14:$R$36,"emissions",$F$841:$F992)+DSUM('1.1_Instalaciones fijas'!$E$43:$L$58,"emissions",$F$841:$F992)-SUM(J$842:J991))</f>
        <v>0</v>
      </c>
      <c r="K992">
        <f>IF(F992="","",DSUM('1.2_Vehículos y maquinaria'!$E$22:$S$44,"e1",$F$841:$F992)+DSUM('1.2_Vehículos y maquinaria'!$E$50:$S$70,"emissions",$F$841:$F992)-SUM(K$842:K991))</f>
        <v>0</v>
      </c>
      <c r="L992">
        <f>IF(F992="","",DSUM('1.2_Vehículos y maquinaria'!$E$22:$S$44,"e2",$F$841:$F992)-SUM(L$842:L991))</f>
        <v>0</v>
      </c>
      <c r="M992">
        <f>IF(F992="","",DSUM('1.2_Vehículos y maquinaria'!$E$22:$S$44,"e3",$F$841:$F992)-SUM(M$842:M991))</f>
        <v>0</v>
      </c>
      <c r="N992">
        <f>IF(F992="","",DSUM('1.2_Vehículos y maquinaria'!$E$22:$S$44,"emissions",$F$841:$F992)+DSUM('1.2_Vehículos y maquinaria'!$E$50:$S$70,"emissions",$F$841:$F992)-SUM(N$842:N991))</f>
        <v>0</v>
      </c>
      <c r="O992">
        <f>IF(F992="","",DSUM('1.2_Vehículos y maquinaria'!$E$82:$S$92,"e1",$F$841:$F992)-SUM(O$842:O991))</f>
        <v>0</v>
      </c>
      <c r="P992">
        <f>IF(F992="","",DSUM('1.2_Vehículos y maquinaria'!$E$82:$S$92,"e2",$F$841:$F992)-SUM(P$842:P991))</f>
        <v>0</v>
      </c>
      <c r="Q992">
        <f>IF(F992="","",DSUM('1.2_Vehículos y maquinaria'!$E$82:$S$92,"e3",$F$841:$F992)-SUM(Q$842:Q991))</f>
        <v>0</v>
      </c>
      <c r="R992">
        <f>IF(F992="","",DSUM('1.2_Vehículos y maquinaria'!$E$82:$S$92,"emissions",$F$841:$F992)-SUM(R$842:R991))</f>
        <v>0</v>
      </c>
      <c r="S992">
        <f>IF(F992="","",DSUM('1.2_Vehículos y maquinaria'!$E$99:$S$109,"e1",$F$841:$F992)-SUM(S$842:S991))</f>
        <v>0</v>
      </c>
      <c r="T992">
        <f>IF(F992="","",DSUM('1.2_Vehículos y maquinaria'!$E$99:$S$109,"e2",$F$841:$F992)-SUM(T$842:T991))</f>
        <v>0</v>
      </c>
      <c r="U992">
        <f>IF(F992="","",DSUM('1.2_Vehículos y maquinaria'!$E$99:$S$109,"e3",$F$841:$F992)-SUM(U$842:U991))</f>
        <v>0</v>
      </c>
      <c r="V992">
        <f>IF(F992="","",DSUM('1.2_Vehículos y maquinaria'!$E$99:$S$109,"emissions",$F$841:$F992)-SUM(V$842:V991))</f>
        <v>0</v>
      </c>
      <c r="W992">
        <f>IF(F992="","",DSUM('1.3_Emisiones de proceso'!$E$17:$M$32,"e1",$F$841:$F992)-SUM(W$842:W991))</f>
        <v>0</v>
      </c>
      <c r="X992">
        <f>IF(F992="","",DSUM('1.3_Emisiones de proceso'!$E$17:$M$32,"e2",$F$841:$F992)-SUM(X$842:X991))</f>
        <v>0</v>
      </c>
      <c r="Y992">
        <f>IF(F992="","",DSUM('1.3_Emisiones de proceso'!$E$17:$M$32,"e3",$F$841:$F992)-SUM(Y$842:Y991))</f>
        <v>0</v>
      </c>
      <c r="Z992">
        <f>IF(F992="","",DSUM('1.3_Emisiones de proceso'!$E$17:$M$32,"emissions",$F$841:$F992)-SUM(Z$842:Z991))</f>
        <v>0</v>
      </c>
      <c r="AA992">
        <f>IF(F992="","",DSUM('1.3_Emisiones de proceso'!$E$39:$M$54,"e1",$F$841:$F992)-SUM(AA$842:AA991))</f>
        <v>0</v>
      </c>
      <c r="AB992">
        <f>IF(F992="","",DSUM('1.3_Emisiones de proceso'!$E$39:$M$54,"e2",$F$841:$F992)-SUM(AB$842:AB991))</f>
        <v>0</v>
      </c>
      <c r="AC992">
        <f>IF(F992="","",DSUM('1.3_Emisiones de proceso'!$E$39:$M$54,"e3",$F$841:$F992)-SUM(AC$842:AC991))</f>
        <v>0</v>
      </c>
      <c r="AD992">
        <f>IF(F992="","",DSUM('1.3_Emisiones de proceso'!$E$39:$M$54,"emissions",$F$841:$F992)-SUM(AD$842:AD991))</f>
        <v>0</v>
      </c>
    </row>
    <row r="993" spans="2:30" x14ac:dyDescent="0.25">
      <c r="B993">
        <v>152</v>
      </c>
      <c r="C993" t="str">
        <f>IF('0.1_Datos generales organiz.'!E195="","",'0.1_Datos generales organiz.'!E195)</f>
        <v/>
      </c>
      <c r="D993" t="str">
        <f>IF(C993="","",IF('0.1_Datos generales organiz.'!G195="no","",Dades!C993))</f>
        <v/>
      </c>
      <c r="E993" t="str">
        <f>IFERROR(INDEX($D$842:$D$1091,MATCH(0,INDEX(COUNTIF($E$841:E992,$D$842:$D$1091),),)),"")</f>
        <v/>
      </c>
      <c r="F993" t="str">
        <f t="shared" si="28"/>
        <v>=</v>
      </c>
      <c r="G993">
        <f>IF(F993="","",DSUM('1.1_Instalaciones fijas'!$E$14:$R$36,"e1",$F$841:$F993)+DSUM('1.1_Instalaciones fijas'!$E$43:$L$58,"e1",$F$841:$F993)-SUM(G$842:G992))</f>
        <v>0</v>
      </c>
      <c r="H993">
        <f>IF(F993="","",DSUM('1.1_Instalaciones fijas'!$E$14:$R$36,"e2",$F$841:$F993)+DSUM('1.1_Instalaciones fijas'!$E$43:$L$58,"e2",$F$841:$F993)-SUM(H$842:H992))</f>
        <v>0</v>
      </c>
      <c r="I993">
        <f>IF(F993="","",DSUM('1.1_Instalaciones fijas'!$E$14:$R$36,"e3",$F$841:$F993)+DSUM('1.1_Instalaciones fijas'!$E$43:$L$58,"e3",$F$841:$F993)-SUM(I$842:I992))</f>
        <v>0</v>
      </c>
      <c r="J993">
        <f>IF(F993="","",DSUM('1.1_Instalaciones fijas'!$E$14:$R$36,"emissions",$F$841:$F993)+DSUM('1.1_Instalaciones fijas'!$E$43:$L$58,"emissions",$F$841:$F993)-SUM(J$842:J992))</f>
        <v>0</v>
      </c>
      <c r="K993">
        <f>IF(F993="","",DSUM('1.2_Vehículos y maquinaria'!$E$22:$S$44,"e1",$F$841:$F993)+DSUM('1.2_Vehículos y maquinaria'!$E$50:$S$70,"emissions",$F$841:$F993)-SUM(K$842:K992))</f>
        <v>0</v>
      </c>
      <c r="L993">
        <f>IF(F993="","",DSUM('1.2_Vehículos y maquinaria'!$E$22:$S$44,"e2",$F$841:$F993)-SUM(L$842:L992))</f>
        <v>0</v>
      </c>
      <c r="M993">
        <f>IF(F993="","",DSUM('1.2_Vehículos y maquinaria'!$E$22:$S$44,"e3",$F$841:$F993)-SUM(M$842:M992))</f>
        <v>0</v>
      </c>
      <c r="N993">
        <f>IF(F993="","",DSUM('1.2_Vehículos y maquinaria'!$E$22:$S$44,"emissions",$F$841:$F993)+DSUM('1.2_Vehículos y maquinaria'!$E$50:$S$70,"emissions",$F$841:$F993)-SUM(N$842:N992))</f>
        <v>0</v>
      </c>
      <c r="O993">
        <f>IF(F993="","",DSUM('1.2_Vehículos y maquinaria'!$E$82:$S$92,"e1",$F$841:$F993)-SUM(O$842:O992))</f>
        <v>0</v>
      </c>
      <c r="P993">
        <f>IF(F993="","",DSUM('1.2_Vehículos y maquinaria'!$E$82:$S$92,"e2",$F$841:$F993)-SUM(P$842:P992))</f>
        <v>0</v>
      </c>
      <c r="Q993">
        <f>IF(F993="","",DSUM('1.2_Vehículos y maquinaria'!$E$82:$S$92,"e3",$F$841:$F993)-SUM(Q$842:Q992))</f>
        <v>0</v>
      </c>
      <c r="R993">
        <f>IF(F993="","",DSUM('1.2_Vehículos y maquinaria'!$E$82:$S$92,"emissions",$F$841:$F993)-SUM(R$842:R992))</f>
        <v>0</v>
      </c>
      <c r="S993">
        <f>IF(F993="","",DSUM('1.2_Vehículos y maquinaria'!$E$99:$S$109,"e1",$F$841:$F993)-SUM(S$842:S992))</f>
        <v>0</v>
      </c>
      <c r="T993">
        <f>IF(F993="","",DSUM('1.2_Vehículos y maquinaria'!$E$99:$S$109,"e2",$F$841:$F993)-SUM(T$842:T992))</f>
        <v>0</v>
      </c>
      <c r="U993">
        <f>IF(F993="","",DSUM('1.2_Vehículos y maquinaria'!$E$99:$S$109,"e3",$F$841:$F993)-SUM(U$842:U992))</f>
        <v>0</v>
      </c>
      <c r="V993">
        <f>IF(F993="","",DSUM('1.2_Vehículos y maquinaria'!$E$99:$S$109,"emissions",$F$841:$F993)-SUM(V$842:V992))</f>
        <v>0</v>
      </c>
      <c r="W993">
        <f>IF(F993="","",DSUM('1.3_Emisiones de proceso'!$E$17:$M$32,"e1",$F$841:$F993)-SUM(W$842:W992))</f>
        <v>0</v>
      </c>
      <c r="X993">
        <f>IF(F993="","",DSUM('1.3_Emisiones de proceso'!$E$17:$M$32,"e2",$F$841:$F993)-SUM(X$842:X992))</f>
        <v>0</v>
      </c>
      <c r="Y993">
        <f>IF(F993="","",DSUM('1.3_Emisiones de proceso'!$E$17:$M$32,"e3",$F$841:$F993)-SUM(Y$842:Y992))</f>
        <v>0</v>
      </c>
      <c r="Z993">
        <f>IF(F993="","",DSUM('1.3_Emisiones de proceso'!$E$17:$M$32,"emissions",$F$841:$F993)-SUM(Z$842:Z992))</f>
        <v>0</v>
      </c>
      <c r="AA993">
        <f>IF(F993="","",DSUM('1.3_Emisiones de proceso'!$E$39:$M$54,"e1",$F$841:$F993)-SUM(AA$842:AA992))</f>
        <v>0</v>
      </c>
      <c r="AB993">
        <f>IF(F993="","",DSUM('1.3_Emisiones de proceso'!$E$39:$M$54,"e2",$F$841:$F993)-SUM(AB$842:AB992))</f>
        <v>0</v>
      </c>
      <c r="AC993">
        <f>IF(F993="","",DSUM('1.3_Emisiones de proceso'!$E$39:$M$54,"e3",$F$841:$F993)-SUM(AC$842:AC992))</f>
        <v>0</v>
      </c>
      <c r="AD993">
        <f>IF(F993="","",DSUM('1.3_Emisiones de proceso'!$E$39:$M$54,"emissions",$F$841:$F993)-SUM(AD$842:AD992))</f>
        <v>0</v>
      </c>
    </row>
    <row r="994" spans="2:30" x14ac:dyDescent="0.25">
      <c r="B994">
        <v>153</v>
      </c>
      <c r="C994" t="str">
        <f>IF('0.1_Datos generales organiz.'!E196="","",'0.1_Datos generales organiz.'!E196)</f>
        <v/>
      </c>
      <c r="D994" t="str">
        <f>IF(C994="","",IF('0.1_Datos generales organiz.'!G196="no","",Dades!C994))</f>
        <v/>
      </c>
      <c r="E994" t="str">
        <f>IFERROR(INDEX($D$842:$D$1091,MATCH(0,INDEX(COUNTIF($E$841:E993,$D$842:$D$1091),),)),"")</f>
        <v/>
      </c>
      <c r="F994" t="str">
        <f t="shared" si="28"/>
        <v>=</v>
      </c>
      <c r="G994">
        <f>IF(F994="","",DSUM('1.1_Instalaciones fijas'!$E$14:$R$36,"e1",$F$841:$F994)+DSUM('1.1_Instalaciones fijas'!$E$43:$L$58,"e1",$F$841:$F994)-SUM(G$842:G993))</f>
        <v>0</v>
      </c>
      <c r="H994">
        <f>IF(F994="","",DSUM('1.1_Instalaciones fijas'!$E$14:$R$36,"e2",$F$841:$F994)+DSUM('1.1_Instalaciones fijas'!$E$43:$L$58,"e2",$F$841:$F994)-SUM(H$842:H993))</f>
        <v>0</v>
      </c>
      <c r="I994">
        <f>IF(F994="","",DSUM('1.1_Instalaciones fijas'!$E$14:$R$36,"e3",$F$841:$F994)+DSUM('1.1_Instalaciones fijas'!$E$43:$L$58,"e3",$F$841:$F994)-SUM(I$842:I993))</f>
        <v>0</v>
      </c>
      <c r="J994">
        <f>IF(F994="","",DSUM('1.1_Instalaciones fijas'!$E$14:$R$36,"emissions",$F$841:$F994)+DSUM('1.1_Instalaciones fijas'!$E$43:$L$58,"emissions",$F$841:$F994)-SUM(J$842:J993))</f>
        <v>0</v>
      </c>
      <c r="K994">
        <f>IF(F994="","",DSUM('1.2_Vehículos y maquinaria'!$E$22:$S$44,"e1",$F$841:$F994)+DSUM('1.2_Vehículos y maquinaria'!$E$50:$S$70,"emissions",$F$841:$F994)-SUM(K$842:K993))</f>
        <v>0</v>
      </c>
      <c r="L994">
        <f>IF(F994="","",DSUM('1.2_Vehículos y maquinaria'!$E$22:$S$44,"e2",$F$841:$F994)-SUM(L$842:L993))</f>
        <v>0</v>
      </c>
      <c r="M994">
        <f>IF(F994="","",DSUM('1.2_Vehículos y maquinaria'!$E$22:$S$44,"e3",$F$841:$F994)-SUM(M$842:M993))</f>
        <v>0</v>
      </c>
      <c r="N994">
        <f>IF(F994="","",DSUM('1.2_Vehículos y maquinaria'!$E$22:$S$44,"emissions",$F$841:$F994)+DSUM('1.2_Vehículos y maquinaria'!$E$50:$S$70,"emissions",$F$841:$F994)-SUM(N$842:N993))</f>
        <v>0</v>
      </c>
      <c r="O994">
        <f>IF(F994="","",DSUM('1.2_Vehículos y maquinaria'!$E$82:$S$92,"e1",$F$841:$F994)-SUM(O$842:O993))</f>
        <v>0</v>
      </c>
      <c r="P994">
        <f>IF(F994="","",DSUM('1.2_Vehículos y maquinaria'!$E$82:$S$92,"e2",$F$841:$F994)-SUM(P$842:P993))</f>
        <v>0</v>
      </c>
      <c r="Q994">
        <f>IF(F994="","",DSUM('1.2_Vehículos y maquinaria'!$E$82:$S$92,"e3",$F$841:$F994)-SUM(Q$842:Q993))</f>
        <v>0</v>
      </c>
      <c r="R994">
        <f>IF(F994="","",DSUM('1.2_Vehículos y maquinaria'!$E$82:$S$92,"emissions",$F$841:$F994)-SUM(R$842:R993))</f>
        <v>0</v>
      </c>
      <c r="S994">
        <f>IF(F994="","",DSUM('1.2_Vehículos y maquinaria'!$E$99:$S$109,"e1",$F$841:$F994)-SUM(S$842:S993))</f>
        <v>0</v>
      </c>
      <c r="T994">
        <f>IF(F994="","",DSUM('1.2_Vehículos y maquinaria'!$E$99:$S$109,"e2",$F$841:$F994)-SUM(T$842:T993))</f>
        <v>0</v>
      </c>
      <c r="U994">
        <f>IF(F994="","",DSUM('1.2_Vehículos y maquinaria'!$E$99:$S$109,"e3",$F$841:$F994)-SUM(U$842:U993))</f>
        <v>0</v>
      </c>
      <c r="V994">
        <f>IF(F994="","",DSUM('1.2_Vehículos y maquinaria'!$E$99:$S$109,"emissions",$F$841:$F994)-SUM(V$842:V993))</f>
        <v>0</v>
      </c>
      <c r="W994">
        <f>IF(F994="","",DSUM('1.3_Emisiones de proceso'!$E$17:$M$32,"e1",$F$841:$F994)-SUM(W$842:W993))</f>
        <v>0</v>
      </c>
      <c r="X994">
        <f>IF(F994="","",DSUM('1.3_Emisiones de proceso'!$E$17:$M$32,"e2",$F$841:$F994)-SUM(X$842:X993))</f>
        <v>0</v>
      </c>
      <c r="Y994">
        <f>IF(F994="","",DSUM('1.3_Emisiones de proceso'!$E$17:$M$32,"e3",$F$841:$F994)-SUM(Y$842:Y993))</f>
        <v>0</v>
      </c>
      <c r="Z994">
        <f>IF(F994="","",DSUM('1.3_Emisiones de proceso'!$E$17:$M$32,"emissions",$F$841:$F994)-SUM(Z$842:Z993))</f>
        <v>0</v>
      </c>
      <c r="AA994">
        <f>IF(F994="","",DSUM('1.3_Emisiones de proceso'!$E$39:$M$54,"e1",$F$841:$F994)-SUM(AA$842:AA993))</f>
        <v>0</v>
      </c>
      <c r="AB994">
        <f>IF(F994="","",DSUM('1.3_Emisiones de proceso'!$E$39:$M$54,"e2",$F$841:$F994)-SUM(AB$842:AB993))</f>
        <v>0</v>
      </c>
      <c r="AC994">
        <f>IF(F994="","",DSUM('1.3_Emisiones de proceso'!$E$39:$M$54,"e3",$F$841:$F994)-SUM(AC$842:AC993))</f>
        <v>0</v>
      </c>
      <c r="AD994">
        <f>IF(F994="","",DSUM('1.3_Emisiones de proceso'!$E$39:$M$54,"emissions",$F$841:$F994)-SUM(AD$842:AD993))</f>
        <v>0</v>
      </c>
    </row>
    <row r="995" spans="2:30" x14ac:dyDescent="0.25">
      <c r="B995">
        <v>154</v>
      </c>
      <c r="C995" t="str">
        <f>IF('0.1_Datos generales organiz.'!E197="","",'0.1_Datos generales organiz.'!E197)</f>
        <v/>
      </c>
      <c r="D995" t="str">
        <f>IF(C995="","",IF('0.1_Datos generales organiz.'!G197="no","",Dades!C995))</f>
        <v/>
      </c>
      <c r="E995" t="str">
        <f>IFERROR(INDEX($D$842:$D$1091,MATCH(0,INDEX(COUNTIF($E$841:E994,$D$842:$D$1091),),)),"")</f>
        <v/>
      </c>
      <c r="F995" t="str">
        <f t="shared" si="28"/>
        <v>=</v>
      </c>
      <c r="G995">
        <f>IF(F995="","",DSUM('1.1_Instalaciones fijas'!$E$14:$R$36,"e1",$F$841:$F995)+DSUM('1.1_Instalaciones fijas'!$E$43:$L$58,"e1",$F$841:$F995)-SUM(G$842:G994))</f>
        <v>0</v>
      </c>
      <c r="H995">
        <f>IF(F995="","",DSUM('1.1_Instalaciones fijas'!$E$14:$R$36,"e2",$F$841:$F995)+DSUM('1.1_Instalaciones fijas'!$E$43:$L$58,"e2",$F$841:$F995)-SUM(H$842:H994))</f>
        <v>0</v>
      </c>
      <c r="I995">
        <f>IF(F995="","",DSUM('1.1_Instalaciones fijas'!$E$14:$R$36,"e3",$F$841:$F995)+DSUM('1.1_Instalaciones fijas'!$E$43:$L$58,"e3",$F$841:$F995)-SUM(I$842:I994))</f>
        <v>0</v>
      </c>
      <c r="J995">
        <f>IF(F995="","",DSUM('1.1_Instalaciones fijas'!$E$14:$R$36,"emissions",$F$841:$F995)+DSUM('1.1_Instalaciones fijas'!$E$43:$L$58,"emissions",$F$841:$F995)-SUM(J$842:J994))</f>
        <v>0</v>
      </c>
      <c r="K995">
        <f>IF(F995="","",DSUM('1.2_Vehículos y maquinaria'!$E$22:$S$44,"e1",$F$841:$F995)+DSUM('1.2_Vehículos y maquinaria'!$E$50:$S$70,"emissions",$F$841:$F995)-SUM(K$842:K994))</f>
        <v>0</v>
      </c>
      <c r="L995">
        <f>IF(F995="","",DSUM('1.2_Vehículos y maquinaria'!$E$22:$S$44,"e2",$F$841:$F995)-SUM(L$842:L994))</f>
        <v>0</v>
      </c>
      <c r="M995">
        <f>IF(F995="","",DSUM('1.2_Vehículos y maquinaria'!$E$22:$S$44,"e3",$F$841:$F995)-SUM(M$842:M994))</f>
        <v>0</v>
      </c>
      <c r="N995">
        <f>IF(F995="","",DSUM('1.2_Vehículos y maquinaria'!$E$22:$S$44,"emissions",$F$841:$F995)+DSUM('1.2_Vehículos y maquinaria'!$E$50:$S$70,"emissions",$F$841:$F995)-SUM(N$842:N994))</f>
        <v>0</v>
      </c>
      <c r="O995">
        <f>IF(F995="","",DSUM('1.2_Vehículos y maquinaria'!$E$82:$S$92,"e1",$F$841:$F995)-SUM(O$842:O994))</f>
        <v>0</v>
      </c>
      <c r="P995">
        <f>IF(F995="","",DSUM('1.2_Vehículos y maquinaria'!$E$82:$S$92,"e2",$F$841:$F995)-SUM(P$842:P994))</f>
        <v>0</v>
      </c>
      <c r="Q995">
        <f>IF(F995="","",DSUM('1.2_Vehículos y maquinaria'!$E$82:$S$92,"e3",$F$841:$F995)-SUM(Q$842:Q994))</f>
        <v>0</v>
      </c>
      <c r="R995">
        <f>IF(F995="","",DSUM('1.2_Vehículos y maquinaria'!$E$82:$S$92,"emissions",$F$841:$F995)-SUM(R$842:R994))</f>
        <v>0</v>
      </c>
      <c r="S995">
        <f>IF(F995="","",DSUM('1.2_Vehículos y maquinaria'!$E$99:$S$109,"e1",$F$841:$F995)-SUM(S$842:S994))</f>
        <v>0</v>
      </c>
      <c r="T995">
        <f>IF(F995="","",DSUM('1.2_Vehículos y maquinaria'!$E$99:$S$109,"e2",$F$841:$F995)-SUM(T$842:T994))</f>
        <v>0</v>
      </c>
      <c r="U995">
        <f>IF(F995="","",DSUM('1.2_Vehículos y maquinaria'!$E$99:$S$109,"e3",$F$841:$F995)-SUM(U$842:U994))</f>
        <v>0</v>
      </c>
      <c r="V995">
        <f>IF(F995="","",DSUM('1.2_Vehículos y maquinaria'!$E$99:$S$109,"emissions",$F$841:$F995)-SUM(V$842:V994))</f>
        <v>0</v>
      </c>
      <c r="W995">
        <f>IF(F995="","",DSUM('1.3_Emisiones de proceso'!$E$17:$M$32,"e1",$F$841:$F995)-SUM(W$842:W994))</f>
        <v>0</v>
      </c>
      <c r="X995">
        <f>IF(F995="","",DSUM('1.3_Emisiones de proceso'!$E$17:$M$32,"e2",$F$841:$F995)-SUM(X$842:X994))</f>
        <v>0</v>
      </c>
      <c r="Y995">
        <f>IF(F995="","",DSUM('1.3_Emisiones de proceso'!$E$17:$M$32,"e3",$F$841:$F995)-SUM(Y$842:Y994))</f>
        <v>0</v>
      </c>
      <c r="Z995">
        <f>IF(F995="","",DSUM('1.3_Emisiones de proceso'!$E$17:$M$32,"emissions",$F$841:$F995)-SUM(Z$842:Z994))</f>
        <v>0</v>
      </c>
      <c r="AA995">
        <f>IF(F995="","",DSUM('1.3_Emisiones de proceso'!$E$39:$M$54,"e1",$F$841:$F995)-SUM(AA$842:AA994))</f>
        <v>0</v>
      </c>
      <c r="AB995">
        <f>IF(F995="","",DSUM('1.3_Emisiones de proceso'!$E$39:$M$54,"e2",$F$841:$F995)-SUM(AB$842:AB994))</f>
        <v>0</v>
      </c>
      <c r="AC995">
        <f>IF(F995="","",DSUM('1.3_Emisiones de proceso'!$E$39:$M$54,"e3",$F$841:$F995)-SUM(AC$842:AC994))</f>
        <v>0</v>
      </c>
      <c r="AD995">
        <f>IF(F995="","",DSUM('1.3_Emisiones de proceso'!$E$39:$M$54,"emissions",$F$841:$F995)-SUM(AD$842:AD994))</f>
        <v>0</v>
      </c>
    </row>
    <row r="996" spans="2:30" x14ac:dyDescent="0.25">
      <c r="B996">
        <v>155</v>
      </c>
      <c r="C996" t="str">
        <f>IF('0.1_Datos generales organiz.'!E198="","",'0.1_Datos generales organiz.'!E198)</f>
        <v/>
      </c>
      <c r="D996" t="str">
        <f>IF(C996="","",IF('0.1_Datos generales organiz.'!G198="no","",Dades!C996))</f>
        <v/>
      </c>
      <c r="E996" t="str">
        <f>IFERROR(INDEX($D$842:$D$1091,MATCH(0,INDEX(COUNTIF($E$841:E995,$D$842:$D$1091),),)),"")</f>
        <v/>
      </c>
      <c r="F996" t="str">
        <f t="shared" si="28"/>
        <v>=</v>
      </c>
      <c r="G996">
        <f>IF(F996="","",DSUM('1.1_Instalaciones fijas'!$E$14:$R$36,"e1",$F$841:$F996)+DSUM('1.1_Instalaciones fijas'!$E$43:$L$58,"e1",$F$841:$F996)-SUM(G$842:G995))</f>
        <v>0</v>
      </c>
      <c r="H996">
        <f>IF(F996="","",DSUM('1.1_Instalaciones fijas'!$E$14:$R$36,"e2",$F$841:$F996)+DSUM('1.1_Instalaciones fijas'!$E$43:$L$58,"e2",$F$841:$F996)-SUM(H$842:H995))</f>
        <v>0</v>
      </c>
      <c r="I996">
        <f>IF(F996="","",DSUM('1.1_Instalaciones fijas'!$E$14:$R$36,"e3",$F$841:$F996)+DSUM('1.1_Instalaciones fijas'!$E$43:$L$58,"e3",$F$841:$F996)-SUM(I$842:I995))</f>
        <v>0</v>
      </c>
      <c r="J996">
        <f>IF(F996="","",DSUM('1.1_Instalaciones fijas'!$E$14:$R$36,"emissions",$F$841:$F996)+DSUM('1.1_Instalaciones fijas'!$E$43:$L$58,"emissions",$F$841:$F996)-SUM(J$842:J995))</f>
        <v>0</v>
      </c>
      <c r="K996">
        <f>IF(F996="","",DSUM('1.2_Vehículos y maquinaria'!$E$22:$S$44,"e1",$F$841:$F996)+DSUM('1.2_Vehículos y maquinaria'!$E$50:$S$70,"emissions",$F$841:$F996)-SUM(K$842:K995))</f>
        <v>0</v>
      </c>
      <c r="L996">
        <f>IF(F996="","",DSUM('1.2_Vehículos y maquinaria'!$E$22:$S$44,"e2",$F$841:$F996)-SUM(L$842:L995))</f>
        <v>0</v>
      </c>
      <c r="M996">
        <f>IF(F996="","",DSUM('1.2_Vehículos y maquinaria'!$E$22:$S$44,"e3",$F$841:$F996)-SUM(M$842:M995))</f>
        <v>0</v>
      </c>
      <c r="N996">
        <f>IF(F996="","",DSUM('1.2_Vehículos y maquinaria'!$E$22:$S$44,"emissions",$F$841:$F996)+DSUM('1.2_Vehículos y maquinaria'!$E$50:$S$70,"emissions",$F$841:$F996)-SUM(N$842:N995))</f>
        <v>0</v>
      </c>
      <c r="O996">
        <f>IF(F996="","",DSUM('1.2_Vehículos y maquinaria'!$E$82:$S$92,"e1",$F$841:$F996)-SUM(O$842:O995))</f>
        <v>0</v>
      </c>
      <c r="P996">
        <f>IF(F996="","",DSUM('1.2_Vehículos y maquinaria'!$E$82:$S$92,"e2",$F$841:$F996)-SUM(P$842:P995))</f>
        <v>0</v>
      </c>
      <c r="Q996">
        <f>IF(F996="","",DSUM('1.2_Vehículos y maquinaria'!$E$82:$S$92,"e3",$F$841:$F996)-SUM(Q$842:Q995))</f>
        <v>0</v>
      </c>
      <c r="R996">
        <f>IF(F996="","",DSUM('1.2_Vehículos y maquinaria'!$E$82:$S$92,"emissions",$F$841:$F996)-SUM(R$842:R995))</f>
        <v>0</v>
      </c>
      <c r="S996">
        <f>IF(F996="","",DSUM('1.2_Vehículos y maquinaria'!$E$99:$S$109,"e1",$F$841:$F996)-SUM(S$842:S995))</f>
        <v>0</v>
      </c>
      <c r="T996">
        <f>IF(F996="","",DSUM('1.2_Vehículos y maquinaria'!$E$99:$S$109,"e2",$F$841:$F996)-SUM(T$842:T995))</f>
        <v>0</v>
      </c>
      <c r="U996">
        <f>IF(F996="","",DSUM('1.2_Vehículos y maquinaria'!$E$99:$S$109,"e3",$F$841:$F996)-SUM(U$842:U995))</f>
        <v>0</v>
      </c>
      <c r="V996">
        <f>IF(F996="","",DSUM('1.2_Vehículos y maquinaria'!$E$99:$S$109,"emissions",$F$841:$F996)-SUM(V$842:V995))</f>
        <v>0</v>
      </c>
      <c r="W996">
        <f>IF(F996="","",DSUM('1.3_Emisiones de proceso'!$E$17:$M$32,"e1",$F$841:$F996)-SUM(W$842:W995))</f>
        <v>0</v>
      </c>
      <c r="X996">
        <f>IF(F996="","",DSUM('1.3_Emisiones de proceso'!$E$17:$M$32,"e2",$F$841:$F996)-SUM(X$842:X995))</f>
        <v>0</v>
      </c>
      <c r="Y996">
        <f>IF(F996="","",DSUM('1.3_Emisiones de proceso'!$E$17:$M$32,"e3",$F$841:$F996)-SUM(Y$842:Y995))</f>
        <v>0</v>
      </c>
      <c r="Z996">
        <f>IF(F996="","",DSUM('1.3_Emisiones de proceso'!$E$17:$M$32,"emissions",$F$841:$F996)-SUM(Z$842:Z995))</f>
        <v>0</v>
      </c>
      <c r="AA996">
        <f>IF(F996="","",DSUM('1.3_Emisiones de proceso'!$E$39:$M$54,"e1",$F$841:$F996)-SUM(AA$842:AA995))</f>
        <v>0</v>
      </c>
      <c r="AB996">
        <f>IF(F996="","",DSUM('1.3_Emisiones de proceso'!$E$39:$M$54,"e2",$F$841:$F996)-SUM(AB$842:AB995))</f>
        <v>0</v>
      </c>
      <c r="AC996">
        <f>IF(F996="","",DSUM('1.3_Emisiones de proceso'!$E$39:$M$54,"e3",$F$841:$F996)-SUM(AC$842:AC995))</f>
        <v>0</v>
      </c>
      <c r="AD996">
        <f>IF(F996="","",DSUM('1.3_Emisiones de proceso'!$E$39:$M$54,"emissions",$F$841:$F996)-SUM(AD$842:AD995))</f>
        <v>0</v>
      </c>
    </row>
    <row r="997" spans="2:30" x14ac:dyDescent="0.25">
      <c r="B997">
        <v>156</v>
      </c>
      <c r="C997" t="str">
        <f>IF('0.1_Datos generales organiz.'!E199="","",'0.1_Datos generales organiz.'!E199)</f>
        <v/>
      </c>
      <c r="D997" t="str">
        <f>IF(C997="","",IF('0.1_Datos generales organiz.'!G199="no","",Dades!C997))</f>
        <v/>
      </c>
      <c r="E997" t="str">
        <f>IFERROR(INDEX($D$842:$D$1091,MATCH(0,INDEX(COUNTIF($E$841:E996,$D$842:$D$1091),),)),"")</f>
        <v/>
      </c>
      <c r="F997" t="str">
        <f t="shared" si="28"/>
        <v>=</v>
      </c>
      <c r="G997">
        <f>IF(F997="","",DSUM('1.1_Instalaciones fijas'!$E$14:$R$36,"e1",$F$841:$F997)+DSUM('1.1_Instalaciones fijas'!$E$43:$L$58,"e1",$F$841:$F997)-SUM(G$842:G996))</f>
        <v>0</v>
      </c>
      <c r="H997">
        <f>IF(F997="","",DSUM('1.1_Instalaciones fijas'!$E$14:$R$36,"e2",$F$841:$F997)+DSUM('1.1_Instalaciones fijas'!$E$43:$L$58,"e2",$F$841:$F997)-SUM(H$842:H996))</f>
        <v>0</v>
      </c>
      <c r="I997">
        <f>IF(F997="","",DSUM('1.1_Instalaciones fijas'!$E$14:$R$36,"e3",$F$841:$F997)+DSUM('1.1_Instalaciones fijas'!$E$43:$L$58,"e3",$F$841:$F997)-SUM(I$842:I996))</f>
        <v>0</v>
      </c>
      <c r="J997">
        <f>IF(F997="","",DSUM('1.1_Instalaciones fijas'!$E$14:$R$36,"emissions",$F$841:$F997)+DSUM('1.1_Instalaciones fijas'!$E$43:$L$58,"emissions",$F$841:$F997)-SUM(J$842:J996))</f>
        <v>0</v>
      </c>
      <c r="K997">
        <f>IF(F997="","",DSUM('1.2_Vehículos y maquinaria'!$E$22:$S$44,"e1",$F$841:$F997)+DSUM('1.2_Vehículos y maquinaria'!$E$50:$S$70,"emissions",$F$841:$F997)-SUM(K$842:K996))</f>
        <v>0</v>
      </c>
      <c r="L997">
        <f>IF(F997="","",DSUM('1.2_Vehículos y maquinaria'!$E$22:$S$44,"e2",$F$841:$F997)-SUM(L$842:L996))</f>
        <v>0</v>
      </c>
      <c r="M997">
        <f>IF(F997="","",DSUM('1.2_Vehículos y maquinaria'!$E$22:$S$44,"e3",$F$841:$F997)-SUM(M$842:M996))</f>
        <v>0</v>
      </c>
      <c r="N997">
        <f>IF(F997="","",DSUM('1.2_Vehículos y maquinaria'!$E$22:$S$44,"emissions",$F$841:$F997)+DSUM('1.2_Vehículos y maquinaria'!$E$50:$S$70,"emissions",$F$841:$F997)-SUM(N$842:N996))</f>
        <v>0</v>
      </c>
      <c r="O997">
        <f>IF(F997="","",DSUM('1.2_Vehículos y maquinaria'!$E$82:$S$92,"e1",$F$841:$F997)-SUM(O$842:O996))</f>
        <v>0</v>
      </c>
      <c r="P997">
        <f>IF(F997="","",DSUM('1.2_Vehículos y maquinaria'!$E$82:$S$92,"e2",$F$841:$F997)-SUM(P$842:P996))</f>
        <v>0</v>
      </c>
      <c r="Q997">
        <f>IF(F997="","",DSUM('1.2_Vehículos y maquinaria'!$E$82:$S$92,"e3",$F$841:$F997)-SUM(Q$842:Q996))</f>
        <v>0</v>
      </c>
      <c r="R997">
        <f>IF(F997="","",DSUM('1.2_Vehículos y maquinaria'!$E$82:$S$92,"emissions",$F$841:$F997)-SUM(R$842:R996))</f>
        <v>0</v>
      </c>
      <c r="S997">
        <f>IF(F997="","",DSUM('1.2_Vehículos y maquinaria'!$E$99:$S$109,"e1",$F$841:$F997)-SUM(S$842:S996))</f>
        <v>0</v>
      </c>
      <c r="T997">
        <f>IF(F997="","",DSUM('1.2_Vehículos y maquinaria'!$E$99:$S$109,"e2",$F$841:$F997)-SUM(T$842:T996))</f>
        <v>0</v>
      </c>
      <c r="U997">
        <f>IF(F997="","",DSUM('1.2_Vehículos y maquinaria'!$E$99:$S$109,"e3",$F$841:$F997)-SUM(U$842:U996))</f>
        <v>0</v>
      </c>
      <c r="V997">
        <f>IF(F997="","",DSUM('1.2_Vehículos y maquinaria'!$E$99:$S$109,"emissions",$F$841:$F997)-SUM(V$842:V996))</f>
        <v>0</v>
      </c>
      <c r="W997">
        <f>IF(F997="","",DSUM('1.3_Emisiones de proceso'!$E$17:$M$32,"e1",$F$841:$F997)-SUM(W$842:W996))</f>
        <v>0</v>
      </c>
      <c r="X997">
        <f>IF(F997="","",DSUM('1.3_Emisiones de proceso'!$E$17:$M$32,"e2",$F$841:$F997)-SUM(X$842:X996))</f>
        <v>0</v>
      </c>
      <c r="Y997">
        <f>IF(F997="","",DSUM('1.3_Emisiones de proceso'!$E$17:$M$32,"e3",$F$841:$F997)-SUM(Y$842:Y996))</f>
        <v>0</v>
      </c>
      <c r="Z997">
        <f>IF(F997="","",DSUM('1.3_Emisiones de proceso'!$E$17:$M$32,"emissions",$F$841:$F997)-SUM(Z$842:Z996))</f>
        <v>0</v>
      </c>
      <c r="AA997">
        <f>IF(F997="","",DSUM('1.3_Emisiones de proceso'!$E$39:$M$54,"e1",$F$841:$F997)-SUM(AA$842:AA996))</f>
        <v>0</v>
      </c>
      <c r="AB997">
        <f>IF(F997="","",DSUM('1.3_Emisiones de proceso'!$E$39:$M$54,"e2",$F$841:$F997)-SUM(AB$842:AB996))</f>
        <v>0</v>
      </c>
      <c r="AC997">
        <f>IF(F997="","",DSUM('1.3_Emisiones de proceso'!$E$39:$M$54,"e3",$F$841:$F997)-SUM(AC$842:AC996))</f>
        <v>0</v>
      </c>
      <c r="AD997">
        <f>IF(F997="","",DSUM('1.3_Emisiones de proceso'!$E$39:$M$54,"emissions",$F$841:$F997)-SUM(AD$842:AD996))</f>
        <v>0</v>
      </c>
    </row>
    <row r="998" spans="2:30" x14ac:dyDescent="0.25">
      <c r="B998">
        <v>157</v>
      </c>
      <c r="C998" t="str">
        <f>IF('0.1_Datos generales organiz.'!E200="","",'0.1_Datos generales organiz.'!E200)</f>
        <v/>
      </c>
      <c r="D998" t="str">
        <f>IF(C998="","",IF('0.1_Datos generales organiz.'!G200="no","",Dades!C998))</f>
        <v/>
      </c>
      <c r="E998" t="str">
        <f>IFERROR(INDEX($D$842:$D$1091,MATCH(0,INDEX(COUNTIF($E$841:E997,$D$842:$D$1091),),)),"")</f>
        <v/>
      </c>
      <c r="F998" t="str">
        <f t="shared" si="28"/>
        <v>=</v>
      </c>
      <c r="G998">
        <f>IF(F998="","",DSUM('1.1_Instalaciones fijas'!$E$14:$R$36,"e1",$F$841:$F998)+DSUM('1.1_Instalaciones fijas'!$E$43:$L$58,"e1",$F$841:$F998)-SUM(G$842:G997))</f>
        <v>0</v>
      </c>
      <c r="H998">
        <f>IF(F998="","",DSUM('1.1_Instalaciones fijas'!$E$14:$R$36,"e2",$F$841:$F998)+DSUM('1.1_Instalaciones fijas'!$E$43:$L$58,"e2",$F$841:$F998)-SUM(H$842:H997))</f>
        <v>0</v>
      </c>
      <c r="I998">
        <f>IF(F998="","",DSUM('1.1_Instalaciones fijas'!$E$14:$R$36,"e3",$F$841:$F998)+DSUM('1.1_Instalaciones fijas'!$E$43:$L$58,"e3",$F$841:$F998)-SUM(I$842:I997))</f>
        <v>0</v>
      </c>
      <c r="J998">
        <f>IF(F998="","",DSUM('1.1_Instalaciones fijas'!$E$14:$R$36,"emissions",$F$841:$F998)+DSUM('1.1_Instalaciones fijas'!$E$43:$L$58,"emissions",$F$841:$F998)-SUM(J$842:J997))</f>
        <v>0</v>
      </c>
      <c r="K998">
        <f>IF(F998="","",DSUM('1.2_Vehículos y maquinaria'!$E$22:$S$44,"e1",$F$841:$F998)+DSUM('1.2_Vehículos y maquinaria'!$E$50:$S$70,"emissions",$F$841:$F998)-SUM(K$842:K997))</f>
        <v>0</v>
      </c>
      <c r="L998">
        <f>IF(F998="","",DSUM('1.2_Vehículos y maquinaria'!$E$22:$S$44,"e2",$F$841:$F998)-SUM(L$842:L997))</f>
        <v>0</v>
      </c>
      <c r="M998">
        <f>IF(F998="","",DSUM('1.2_Vehículos y maquinaria'!$E$22:$S$44,"e3",$F$841:$F998)-SUM(M$842:M997))</f>
        <v>0</v>
      </c>
      <c r="N998">
        <f>IF(F998="","",DSUM('1.2_Vehículos y maquinaria'!$E$22:$S$44,"emissions",$F$841:$F998)+DSUM('1.2_Vehículos y maquinaria'!$E$50:$S$70,"emissions",$F$841:$F998)-SUM(N$842:N997))</f>
        <v>0</v>
      </c>
      <c r="O998">
        <f>IF(F998="","",DSUM('1.2_Vehículos y maquinaria'!$E$82:$S$92,"e1",$F$841:$F998)-SUM(O$842:O997))</f>
        <v>0</v>
      </c>
      <c r="P998">
        <f>IF(F998="","",DSUM('1.2_Vehículos y maquinaria'!$E$82:$S$92,"e2",$F$841:$F998)-SUM(P$842:P997))</f>
        <v>0</v>
      </c>
      <c r="Q998">
        <f>IF(F998="","",DSUM('1.2_Vehículos y maquinaria'!$E$82:$S$92,"e3",$F$841:$F998)-SUM(Q$842:Q997))</f>
        <v>0</v>
      </c>
      <c r="R998">
        <f>IF(F998="","",DSUM('1.2_Vehículos y maquinaria'!$E$82:$S$92,"emissions",$F$841:$F998)-SUM(R$842:R997))</f>
        <v>0</v>
      </c>
      <c r="S998">
        <f>IF(F998="","",DSUM('1.2_Vehículos y maquinaria'!$E$99:$S$109,"e1",$F$841:$F998)-SUM(S$842:S997))</f>
        <v>0</v>
      </c>
      <c r="T998">
        <f>IF(F998="","",DSUM('1.2_Vehículos y maquinaria'!$E$99:$S$109,"e2",$F$841:$F998)-SUM(T$842:T997))</f>
        <v>0</v>
      </c>
      <c r="U998">
        <f>IF(F998="","",DSUM('1.2_Vehículos y maquinaria'!$E$99:$S$109,"e3",$F$841:$F998)-SUM(U$842:U997))</f>
        <v>0</v>
      </c>
      <c r="V998">
        <f>IF(F998="","",DSUM('1.2_Vehículos y maquinaria'!$E$99:$S$109,"emissions",$F$841:$F998)-SUM(V$842:V997))</f>
        <v>0</v>
      </c>
      <c r="W998">
        <f>IF(F998="","",DSUM('1.3_Emisiones de proceso'!$E$17:$M$32,"e1",$F$841:$F998)-SUM(W$842:W997))</f>
        <v>0</v>
      </c>
      <c r="X998">
        <f>IF(F998="","",DSUM('1.3_Emisiones de proceso'!$E$17:$M$32,"e2",$F$841:$F998)-SUM(X$842:X997))</f>
        <v>0</v>
      </c>
      <c r="Y998">
        <f>IF(F998="","",DSUM('1.3_Emisiones de proceso'!$E$17:$M$32,"e3",$F$841:$F998)-SUM(Y$842:Y997))</f>
        <v>0</v>
      </c>
      <c r="Z998">
        <f>IF(F998="","",DSUM('1.3_Emisiones de proceso'!$E$17:$M$32,"emissions",$F$841:$F998)-SUM(Z$842:Z997))</f>
        <v>0</v>
      </c>
      <c r="AA998">
        <f>IF(F998="","",DSUM('1.3_Emisiones de proceso'!$E$39:$M$54,"e1",$F$841:$F998)-SUM(AA$842:AA997))</f>
        <v>0</v>
      </c>
      <c r="AB998">
        <f>IF(F998="","",DSUM('1.3_Emisiones de proceso'!$E$39:$M$54,"e2",$F$841:$F998)-SUM(AB$842:AB997))</f>
        <v>0</v>
      </c>
      <c r="AC998">
        <f>IF(F998="","",DSUM('1.3_Emisiones de proceso'!$E$39:$M$54,"e3",$F$841:$F998)-SUM(AC$842:AC997))</f>
        <v>0</v>
      </c>
      <c r="AD998">
        <f>IF(F998="","",DSUM('1.3_Emisiones de proceso'!$E$39:$M$54,"emissions",$F$841:$F998)-SUM(AD$842:AD997))</f>
        <v>0</v>
      </c>
    </row>
    <row r="999" spans="2:30" x14ac:dyDescent="0.25">
      <c r="B999">
        <v>158</v>
      </c>
      <c r="C999" t="str">
        <f>IF('0.1_Datos generales organiz.'!E201="","",'0.1_Datos generales organiz.'!E201)</f>
        <v/>
      </c>
      <c r="D999" t="str">
        <f>IF(C999="","",IF('0.1_Datos generales organiz.'!G201="no","",Dades!C999))</f>
        <v/>
      </c>
      <c r="E999" t="str">
        <f>IFERROR(INDEX($D$842:$D$1091,MATCH(0,INDEX(COUNTIF($E$841:E998,$D$842:$D$1091),),)),"")</f>
        <v/>
      </c>
      <c r="F999" t="str">
        <f t="shared" si="28"/>
        <v>=</v>
      </c>
      <c r="G999">
        <f>IF(F999="","",DSUM('1.1_Instalaciones fijas'!$E$14:$R$36,"e1",$F$841:$F999)+DSUM('1.1_Instalaciones fijas'!$E$43:$L$58,"e1",$F$841:$F999)-SUM(G$842:G998))</f>
        <v>0</v>
      </c>
      <c r="H999">
        <f>IF(F999="","",DSUM('1.1_Instalaciones fijas'!$E$14:$R$36,"e2",$F$841:$F999)+DSUM('1.1_Instalaciones fijas'!$E$43:$L$58,"e2",$F$841:$F999)-SUM(H$842:H998))</f>
        <v>0</v>
      </c>
      <c r="I999">
        <f>IF(F999="","",DSUM('1.1_Instalaciones fijas'!$E$14:$R$36,"e3",$F$841:$F999)+DSUM('1.1_Instalaciones fijas'!$E$43:$L$58,"e3",$F$841:$F999)-SUM(I$842:I998))</f>
        <v>0</v>
      </c>
      <c r="J999">
        <f>IF(F999="","",DSUM('1.1_Instalaciones fijas'!$E$14:$R$36,"emissions",$F$841:$F999)+DSUM('1.1_Instalaciones fijas'!$E$43:$L$58,"emissions",$F$841:$F999)-SUM(J$842:J998))</f>
        <v>0</v>
      </c>
      <c r="K999">
        <f>IF(F999="","",DSUM('1.2_Vehículos y maquinaria'!$E$22:$S$44,"e1",$F$841:$F999)+DSUM('1.2_Vehículos y maquinaria'!$E$50:$S$70,"emissions",$F$841:$F999)-SUM(K$842:K998))</f>
        <v>0</v>
      </c>
      <c r="L999">
        <f>IF(F999="","",DSUM('1.2_Vehículos y maquinaria'!$E$22:$S$44,"e2",$F$841:$F999)-SUM(L$842:L998))</f>
        <v>0</v>
      </c>
      <c r="M999">
        <f>IF(F999="","",DSUM('1.2_Vehículos y maquinaria'!$E$22:$S$44,"e3",$F$841:$F999)-SUM(M$842:M998))</f>
        <v>0</v>
      </c>
      <c r="N999">
        <f>IF(F999="","",DSUM('1.2_Vehículos y maquinaria'!$E$22:$S$44,"emissions",$F$841:$F999)+DSUM('1.2_Vehículos y maquinaria'!$E$50:$S$70,"emissions",$F$841:$F999)-SUM(N$842:N998))</f>
        <v>0</v>
      </c>
      <c r="O999">
        <f>IF(F999="","",DSUM('1.2_Vehículos y maquinaria'!$E$82:$S$92,"e1",$F$841:$F999)-SUM(O$842:O998))</f>
        <v>0</v>
      </c>
      <c r="P999">
        <f>IF(F999="","",DSUM('1.2_Vehículos y maquinaria'!$E$82:$S$92,"e2",$F$841:$F999)-SUM(P$842:P998))</f>
        <v>0</v>
      </c>
      <c r="Q999">
        <f>IF(F999="","",DSUM('1.2_Vehículos y maquinaria'!$E$82:$S$92,"e3",$F$841:$F999)-SUM(Q$842:Q998))</f>
        <v>0</v>
      </c>
      <c r="R999">
        <f>IF(F999="","",DSUM('1.2_Vehículos y maquinaria'!$E$82:$S$92,"emissions",$F$841:$F999)-SUM(R$842:R998))</f>
        <v>0</v>
      </c>
      <c r="S999">
        <f>IF(F999="","",DSUM('1.2_Vehículos y maquinaria'!$E$99:$S$109,"e1",$F$841:$F999)-SUM(S$842:S998))</f>
        <v>0</v>
      </c>
      <c r="T999">
        <f>IF(F999="","",DSUM('1.2_Vehículos y maquinaria'!$E$99:$S$109,"e2",$F$841:$F999)-SUM(T$842:T998))</f>
        <v>0</v>
      </c>
      <c r="U999">
        <f>IF(F999="","",DSUM('1.2_Vehículos y maquinaria'!$E$99:$S$109,"e3",$F$841:$F999)-SUM(U$842:U998))</f>
        <v>0</v>
      </c>
      <c r="V999">
        <f>IF(F999="","",DSUM('1.2_Vehículos y maquinaria'!$E$99:$S$109,"emissions",$F$841:$F999)-SUM(V$842:V998))</f>
        <v>0</v>
      </c>
      <c r="W999">
        <f>IF(F999="","",DSUM('1.3_Emisiones de proceso'!$E$17:$M$32,"e1",$F$841:$F999)-SUM(W$842:W998))</f>
        <v>0</v>
      </c>
      <c r="X999">
        <f>IF(F999="","",DSUM('1.3_Emisiones de proceso'!$E$17:$M$32,"e2",$F$841:$F999)-SUM(X$842:X998))</f>
        <v>0</v>
      </c>
      <c r="Y999">
        <f>IF(F999="","",DSUM('1.3_Emisiones de proceso'!$E$17:$M$32,"e3",$F$841:$F999)-SUM(Y$842:Y998))</f>
        <v>0</v>
      </c>
      <c r="Z999">
        <f>IF(F999="","",DSUM('1.3_Emisiones de proceso'!$E$17:$M$32,"emissions",$F$841:$F999)-SUM(Z$842:Z998))</f>
        <v>0</v>
      </c>
      <c r="AA999">
        <f>IF(F999="","",DSUM('1.3_Emisiones de proceso'!$E$39:$M$54,"e1",$F$841:$F999)-SUM(AA$842:AA998))</f>
        <v>0</v>
      </c>
      <c r="AB999">
        <f>IF(F999="","",DSUM('1.3_Emisiones de proceso'!$E$39:$M$54,"e2",$F$841:$F999)-SUM(AB$842:AB998))</f>
        <v>0</v>
      </c>
      <c r="AC999">
        <f>IF(F999="","",DSUM('1.3_Emisiones de proceso'!$E$39:$M$54,"e3",$F$841:$F999)-SUM(AC$842:AC998))</f>
        <v>0</v>
      </c>
      <c r="AD999">
        <f>IF(F999="","",DSUM('1.3_Emisiones de proceso'!$E$39:$M$54,"emissions",$F$841:$F999)-SUM(AD$842:AD998))</f>
        <v>0</v>
      </c>
    </row>
    <row r="1000" spans="2:30" x14ac:dyDescent="0.25">
      <c r="B1000">
        <v>159</v>
      </c>
      <c r="C1000" t="str">
        <f>IF('0.1_Datos generales organiz.'!E202="","",'0.1_Datos generales organiz.'!E202)</f>
        <v/>
      </c>
      <c r="D1000" t="str">
        <f>IF(C1000="","",IF('0.1_Datos generales organiz.'!G202="no","",Dades!C1000))</f>
        <v/>
      </c>
      <c r="E1000" t="str">
        <f>IFERROR(INDEX($D$842:$D$1091,MATCH(0,INDEX(COUNTIF($E$841:E999,$D$842:$D$1091),),)),"")</f>
        <v/>
      </c>
      <c r="F1000" t="str">
        <f t="shared" si="28"/>
        <v>=</v>
      </c>
      <c r="G1000">
        <f>IF(F1000="","",DSUM('1.1_Instalaciones fijas'!$E$14:$R$36,"e1",$F$841:$F1000)+DSUM('1.1_Instalaciones fijas'!$E$43:$L$58,"e1",$F$841:$F1000)-SUM(G$842:G999))</f>
        <v>0</v>
      </c>
      <c r="H1000">
        <f>IF(F1000="","",DSUM('1.1_Instalaciones fijas'!$E$14:$R$36,"e2",$F$841:$F1000)+DSUM('1.1_Instalaciones fijas'!$E$43:$L$58,"e2",$F$841:$F1000)-SUM(H$842:H999))</f>
        <v>0</v>
      </c>
      <c r="I1000">
        <f>IF(F1000="","",DSUM('1.1_Instalaciones fijas'!$E$14:$R$36,"e3",$F$841:$F1000)+DSUM('1.1_Instalaciones fijas'!$E$43:$L$58,"e3",$F$841:$F1000)-SUM(I$842:I999))</f>
        <v>0</v>
      </c>
      <c r="J1000">
        <f>IF(F1000="","",DSUM('1.1_Instalaciones fijas'!$E$14:$R$36,"emissions",$F$841:$F1000)+DSUM('1.1_Instalaciones fijas'!$E$43:$L$58,"emissions",$F$841:$F1000)-SUM(J$842:J999))</f>
        <v>0</v>
      </c>
      <c r="K1000">
        <f>IF(F1000="","",DSUM('1.2_Vehículos y maquinaria'!$E$22:$S$44,"e1",$F$841:$F1000)+DSUM('1.2_Vehículos y maquinaria'!$E$50:$S$70,"emissions",$F$841:$F1000)-SUM(K$842:K999))</f>
        <v>0</v>
      </c>
      <c r="L1000">
        <f>IF(F1000="","",DSUM('1.2_Vehículos y maquinaria'!$E$22:$S$44,"e2",$F$841:$F1000)-SUM(L$842:L999))</f>
        <v>0</v>
      </c>
      <c r="M1000">
        <f>IF(F1000="","",DSUM('1.2_Vehículos y maquinaria'!$E$22:$S$44,"e3",$F$841:$F1000)-SUM(M$842:M999))</f>
        <v>0</v>
      </c>
      <c r="N1000">
        <f>IF(F1000="","",DSUM('1.2_Vehículos y maquinaria'!$E$22:$S$44,"emissions",$F$841:$F1000)+DSUM('1.2_Vehículos y maquinaria'!$E$50:$S$70,"emissions",$F$841:$F1000)-SUM(N$842:N999))</f>
        <v>0</v>
      </c>
      <c r="O1000">
        <f>IF(F1000="","",DSUM('1.2_Vehículos y maquinaria'!$E$82:$S$92,"e1",$F$841:$F1000)-SUM(O$842:O999))</f>
        <v>0</v>
      </c>
      <c r="P1000">
        <f>IF(F1000="","",DSUM('1.2_Vehículos y maquinaria'!$E$82:$S$92,"e2",$F$841:$F1000)-SUM(P$842:P999))</f>
        <v>0</v>
      </c>
      <c r="Q1000">
        <f>IF(F1000="","",DSUM('1.2_Vehículos y maquinaria'!$E$82:$S$92,"e3",$F$841:$F1000)-SUM(Q$842:Q999))</f>
        <v>0</v>
      </c>
      <c r="R1000">
        <f>IF(F1000="","",DSUM('1.2_Vehículos y maquinaria'!$E$82:$S$92,"emissions",$F$841:$F1000)-SUM(R$842:R999))</f>
        <v>0</v>
      </c>
      <c r="S1000">
        <f>IF(F1000="","",DSUM('1.2_Vehículos y maquinaria'!$E$99:$S$109,"e1",$F$841:$F1000)-SUM(S$842:S999))</f>
        <v>0</v>
      </c>
      <c r="T1000">
        <f>IF(F1000="","",DSUM('1.2_Vehículos y maquinaria'!$E$99:$S$109,"e2",$F$841:$F1000)-SUM(T$842:T999))</f>
        <v>0</v>
      </c>
      <c r="U1000">
        <f>IF(F1000="","",DSUM('1.2_Vehículos y maquinaria'!$E$99:$S$109,"e3",$F$841:$F1000)-SUM(U$842:U999))</f>
        <v>0</v>
      </c>
      <c r="V1000">
        <f>IF(F1000="","",DSUM('1.2_Vehículos y maquinaria'!$E$99:$S$109,"emissions",$F$841:$F1000)-SUM(V$842:V999))</f>
        <v>0</v>
      </c>
      <c r="W1000">
        <f>IF(F1000="","",DSUM('1.3_Emisiones de proceso'!$E$17:$M$32,"e1",$F$841:$F1000)-SUM(W$842:W999))</f>
        <v>0</v>
      </c>
      <c r="X1000">
        <f>IF(F1000="","",DSUM('1.3_Emisiones de proceso'!$E$17:$M$32,"e2",$F$841:$F1000)-SUM(X$842:X999))</f>
        <v>0</v>
      </c>
      <c r="Y1000">
        <f>IF(F1000="","",DSUM('1.3_Emisiones de proceso'!$E$17:$M$32,"e3",$F$841:$F1000)-SUM(Y$842:Y999))</f>
        <v>0</v>
      </c>
      <c r="Z1000">
        <f>IF(F1000="","",DSUM('1.3_Emisiones de proceso'!$E$17:$M$32,"emissions",$F$841:$F1000)-SUM(Z$842:Z999))</f>
        <v>0</v>
      </c>
      <c r="AA1000">
        <f>IF(F1000="","",DSUM('1.3_Emisiones de proceso'!$E$39:$M$54,"e1",$F$841:$F1000)-SUM(AA$842:AA999))</f>
        <v>0</v>
      </c>
      <c r="AB1000">
        <f>IF(F1000="","",DSUM('1.3_Emisiones de proceso'!$E$39:$M$54,"e2",$F$841:$F1000)-SUM(AB$842:AB999))</f>
        <v>0</v>
      </c>
      <c r="AC1000">
        <f>IF(F1000="","",DSUM('1.3_Emisiones de proceso'!$E$39:$M$54,"e3",$F$841:$F1000)-SUM(AC$842:AC999))</f>
        <v>0</v>
      </c>
      <c r="AD1000">
        <f>IF(F1000="","",DSUM('1.3_Emisiones de proceso'!$E$39:$M$54,"emissions",$F$841:$F1000)-SUM(AD$842:AD999))</f>
        <v>0</v>
      </c>
    </row>
    <row r="1001" spans="2:30" x14ac:dyDescent="0.25">
      <c r="B1001">
        <v>160</v>
      </c>
      <c r="C1001" t="str">
        <f>IF('0.1_Datos generales organiz.'!E203="","",'0.1_Datos generales organiz.'!E203)</f>
        <v/>
      </c>
      <c r="D1001" t="str">
        <f>IF(C1001="","",IF('0.1_Datos generales organiz.'!G203="no","",Dades!C1001))</f>
        <v/>
      </c>
      <c r="E1001" t="str">
        <f>IFERROR(INDEX($D$842:$D$1091,MATCH(0,INDEX(COUNTIF($E$841:E1000,$D$842:$D$1091),),)),"")</f>
        <v/>
      </c>
      <c r="F1001" t="str">
        <f t="shared" si="28"/>
        <v>=</v>
      </c>
      <c r="G1001">
        <f>IF(F1001="","",DSUM('1.1_Instalaciones fijas'!$E$14:$R$36,"e1",$F$841:$F1001)+DSUM('1.1_Instalaciones fijas'!$E$43:$L$58,"e1",$F$841:$F1001)-SUM(G$842:G1000))</f>
        <v>0</v>
      </c>
      <c r="H1001">
        <f>IF(F1001="","",DSUM('1.1_Instalaciones fijas'!$E$14:$R$36,"e2",$F$841:$F1001)+DSUM('1.1_Instalaciones fijas'!$E$43:$L$58,"e2",$F$841:$F1001)-SUM(H$842:H1000))</f>
        <v>0</v>
      </c>
      <c r="I1001">
        <f>IF(F1001="","",DSUM('1.1_Instalaciones fijas'!$E$14:$R$36,"e3",$F$841:$F1001)+DSUM('1.1_Instalaciones fijas'!$E$43:$L$58,"e3",$F$841:$F1001)-SUM(I$842:I1000))</f>
        <v>0</v>
      </c>
      <c r="J1001">
        <f>IF(F1001="","",DSUM('1.1_Instalaciones fijas'!$E$14:$R$36,"emissions",$F$841:$F1001)+DSUM('1.1_Instalaciones fijas'!$E$43:$L$58,"emissions",$F$841:$F1001)-SUM(J$842:J1000))</f>
        <v>0</v>
      </c>
      <c r="K1001">
        <f>IF(F1001="","",DSUM('1.2_Vehículos y maquinaria'!$E$22:$S$44,"e1",$F$841:$F1001)+DSUM('1.2_Vehículos y maquinaria'!$E$50:$S$70,"emissions",$F$841:$F1001)-SUM(K$842:K1000))</f>
        <v>0</v>
      </c>
      <c r="L1001">
        <f>IF(F1001="","",DSUM('1.2_Vehículos y maquinaria'!$E$22:$S$44,"e2",$F$841:$F1001)-SUM(L$842:L1000))</f>
        <v>0</v>
      </c>
      <c r="M1001">
        <f>IF(F1001="","",DSUM('1.2_Vehículos y maquinaria'!$E$22:$S$44,"e3",$F$841:$F1001)-SUM(M$842:M1000))</f>
        <v>0</v>
      </c>
      <c r="N1001">
        <f>IF(F1001="","",DSUM('1.2_Vehículos y maquinaria'!$E$22:$S$44,"emissions",$F$841:$F1001)+DSUM('1.2_Vehículos y maquinaria'!$E$50:$S$70,"emissions",$F$841:$F1001)-SUM(N$842:N1000))</f>
        <v>0</v>
      </c>
      <c r="O1001">
        <f>IF(F1001="","",DSUM('1.2_Vehículos y maquinaria'!$E$82:$S$92,"e1",$F$841:$F1001)-SUM(O$842:O1000))</f>
        <v>0</v>
      </c>
      <c r="P1001">
        <f>IF(F1001="","",DSUM('1.2_Vehículos y maquinaria'!$E$82:$S$92,"e2",$F$841:$F1001)-SUM(P$842:P1000))</f>
        <v>0</v>
      </c>
      <c r="Q1001">
        <f>IF(F1001="","",DSUM('1.2_Vehículos y maquinaria'!$E$82:$S$92,"e3",$F$841:$F1001)-SUM(Q$842:Q1000))</f>
        <v>0</v>
      </c>
      <c r="R1001">
        <f>IF(F1001="","",DSUM('1.2_Vehículos y maquinaria'!$E$82:$S$92,"emissions",$F$841:$F1001)-SUM(R$842:R1000))</f>
        <v>0</v>
      </c>
      <c r="S1001">
        <f>IF(F1001="","",DSUM('1.2_Vehículos y maquinaria'!$E$99:$S$109,"e1",$F$841:$F1001)-SUM(S$842:S1000))</f>
        <v>0</v>
      </c>
      <c r="T1001">
        <f>IF(F1001="","",DSUM('1.2_Vehículos y maquinaria'!$E$99:$S$109,"e2",$F$841:$F1001)-SUM(T$842:T1000))</f>
        <v>0</v>
      </c>
      <c r="U1001">
        <f>IF(F1001="","",DSUM('1.2_Vehículos y maquinaria'!$E$99:$S$109,"e3",$F$841:$F1001)-SUM(U$842:U1000))</f>
        <v>0</v>
      </c>
      <c r="V1001">
        <f>IF(F1001="","",DSUM('1.2_Vehículos y maquinaria'!$E$99:$S$109,"emissions",$F$841:$F1001)-SUM(V$842:V1000))</f>
        <v>0</v>
      </c>
      <c r="W1001">
        <f>IF(F1001="","",DSUM('1.3_Emisiones de proceso'!$E$17:$M$32,"e1",$F$841:$F1001)-SUM(W$842:W1000))</f>
        <v>0</v>
      </c>
      <c r="X1001">
        <f>IF(F1001="","",DSUM('1.3_Emisiones de proceso'!$E$17:$M$32,"e2",$F$841:$F1001)-SUM(X$842:X1000))</f>
        <v>0</v>
      </c>
      <c r="Y1001">
        <f>IF(F1001="","",DSUM('1.3_Emisiones de proceso'!$E$17:$M$32,"e3",$F$841:$F1001)-SUM(Y$842:Y1000))</f>
        <v>0</v>
      </c>
      <c r="Z1001">
        <f>IF(F1001="","",DSUM('1.3_Emisiones de proceso'!$E$17:$M$32,"emissions",$F$841:$F1001)-SUM(Z$842:Z1000))</f>
        <v>0</v>
      </c>
      <c r="AA1001">
        <f>IF(F1001="","",DSUM('1.3_Emisiones de proceso'!$E$39:$M$54,"e1",$F$841:$F1001)-SUM(AA$842:AA1000))</f>
        <v>0</v>
      </c>
      <c r="AB1001">
        <f>IF(F1001="","",DSUM('1.3_Emisiones de proceso'!$E$39:$M$54,"e2",$F$841:$F1001)-SUM(AB$842:AB1000))</f>
        <v>0</v>
      </c>
      <c r="AC1001">
        <f>IF(F1001="","",DSUM('1.3_Emisiones de proceso'!$E$39:$M$54,"e3",$F$841:$F1001)-SUM(AC$842:AC1000))</f>
        <v>0</v>
      </c>
      <c r="AD1001">
        <f>IF(F1001="","",DSUM('1.3_Emisiones de proceso'!$E$39:$M$54,"emissions",$F$841:$F1001)-SUM(AD$842:AD1000))</f>
        <v>0</v>
      </c>
    </row>
    <row r="1002" spans="2:30" x14ac:dyDescent="0.25">
      <c r="B1002">
        <v>161</v>
      </c>
      <c r="C1002" t="str">
        <f>IF('0.1_Datos generales organiz.'!E204="","",'0.1_Datos generales organiz.'!E204)</f>
        <v/>
      </c>
      <c r="D1002" t="str">
        <f>IF(C1002="","",IF('0.1_Datos generales organiz.'!G204="no","",Dades!C1002))</f>
        <v/>
      </c>
      <c r="E1002" t="str">
        <f>IFERROR(INDEX($D$842:$D$1091,MATCH(0,INDEX(COUNTIF($E$841:E1001,$D$842:$D$1091),),)),"")</f>
        <v/>
      </c>
      <c r="F1002" t="str">
        <f t="shared" si="28"/>
        <v>=</v>
      </c>
      <c r="G1002">
        <f>IF(F1002="","",DSUM('1.1_Instalaciones fijas'!$E$14:$R$36,"e1",$F$841:$F1002)+DSUM('1.1_Instalaciones fijas'!$E$43:$L$58,"e1",$F$841:$F1002)-SUM(G$842:G1001))</f>
        <v>0</v>
      </c>
      <c r="H1002">
        <f>IF(F1002="","",DSUM('1.1_Instalaciones fijas'!$E$14:$R$36,"e2",$F$841:$F1002)+DSUM('1.1_Instalaciones fijas'!$E$43:$L$58,"e2",$F$841:$F1002)-SUM(H$842:H1001))</f>
        <v>0</v>
      </c>
      <c r="I1002">
        <f>IF(F1002="","",DSUM('1.1_Instalaciones fijas'!$E$14:$R$36,"e3",$F$841:$F1002)+DSUM('1.1_Instalaciones fijas'!$E$43:$L$58,"e3",$F$841:$F1002)-SUM(I$842:I1001))</f>
        <v>0</v>
      </c>
      <c r="J1002">
        <f>IF(F1002="","",DSUM('1.1_Instalaciones fijas'!$E$14:$R$36,"emissions",$F$841:$F1002)+DSUM('1.1_Instalaciones fijas'!$E$43:$L$58,"emissions",$F$841:$F1002)-SUM(J$842:J1001))</f>
        <v>0</v>
      </c>
      <c r="K1002">
        <f>IF(F1002="","",DSUM('1.2_Vehículos y maquinaria'!$E$22:$S$44,"e1",$F$841:$F1002)+DSUM('1.2_Vehículos y maquinaria'!$E$50:$S$70,"emissions",$F$841:$F1002)-SUM(K$842:K1001))</f>
        <v>0</v>
      </c>
      <c r="L1002">
        <f>IF(F1002="","",DSUM('1.2_Vehículos y maquinaria'!$E$22:$S$44,"e2",$F$841:$F1002)-SUM(L$842:L1001))</f>
        <v>0</v>
      </c>
      <c r="M1002">
        <f>IF(F1002="","",DSUM('1.2_Vehículos y maquinaria'!$E$22:$S$44,"e3",$F$841:$F1002)-SUM(M$842:M1001))</f>
        <v>0</v>
      </c>
      <c r="N1002">
        <f>IF(F1002="","",DSUM('1.2_Vehículos y maquinaria'!$E$22:$S$44,"emissions",$F$841:$F1002)+DSUM('1.2_Vehículos y maquinaria'!$E$50:$S$70,"emissions",$F$841:$F1002)-SUM(N$842:N1001))</f>
        <v>0</v>
      </c>
      <c r="O1002">
        <f>IF(F1002="","",DSUM('1.2_Vehículos y maquinaria'!$E$82:$S$92,"e1",$F$841:$F1002)-SUM(O$842:O1001))</f>
        <v>0</v>
      </c>
      <c r="P1002">
        <f>IF(F1002="","",DSUM('1.2_Vehículos y maquinaria'!$E$82:$S$92,"e2",$F$841:$F1002)-SUM(P$842:P1001))</f>
        <v>0</v>
      </c>
      <c r="Q1002">
        <f>IF(F1002="","",DSUM('1.2_Vehículos y maquinaria'!$E$82:$S$92,"e3",$F$841:$F1002)-SUM(Q$842:Q1001))</f>
        <v>0</v>
      </c>
      <c r="R1002">
        <f>IF(F1002="","",DSUM('1.2_Vehículos y maquinaria'!$E$82:$S$92,"emissions",$F$841:$F1002)-SUM(R$842:R1001))</f>
        <v>0</v>
      </c>
      <c r="S1002">
        <f>IF(F1002="","",DSUM('1.2_Vehículos y maquinaria'!$E$99:$S$109,"e1",$F$841:$F1002)-SUM(S$842:S1001))</f>
        <v>0</v>
      </c>
      <c r="T1002">
        <f>IF(F1002="","",DSUM('1.2_Vehículos y maquinaria'!$E$99:$S$109,"e2",$F$841:$F1002)-SUM(T$842:T1001))</f>
        <v>0</v>
      </c>
      <c r="U1002">
        <f>IF(F1002="","",DSUM('1.2_Vehículos y maquinaria'!$E$99:$S$109,"e3",$F$841:$F1002)-SUM(U$842:U1001))</f>
        <v>0</v>
      </c>
      <c r="V1002">
        <f>IF(F1002="","",DSUM('1.2_Vehículos y maquinaria'!$E$99:$S$109,"emissions",$F$841:$F1002)-SUM(V$842:V1001))</f>
        <v>0</v>
      </c>
      <c r="W1002">
        <f>IF(F1002="","",DSUM('1.3_Emisiones de proceso'!$E$17:$M$32,"e1",$F$841:$F1002)-SUM(W$842:W1001))</f>
        <v>0</v>
      </c>
      <c r="X1002">
        <f>IF(F1002="","",DSUM('1.3_Emisiones de proceso'!$E$17:$M$32,"e2",$F$841:$F1002)-SUM(X$842:X1001))</f>
        <v>0</v>
      </c>
      <c r="Y1002">
        <f>IF(F1002="","",DSUM('1.3_Emisiones de proceso'!$E$17:$M$32,"e3",$F$841:$F1002)-SUM(Y$842:Y1001))</f>
        <v>0</v>
      </c>
      <c r="Z1002">
        <f>IF(F1002="","",DSUM('1.3_Emisiones de proceso'!$E$17:$M$32,"emissions",$F$841:$F1002)-SUM(Z$842:Z1001))</f>
        <v>0</v>
      </c>
      <c r="AA1002">
        <f>IF(F1002="","",DSUM('1.3_Emisiones de proceso'!$E$39:$M$54,"e1",$F$841:$F1002)-SUM(AA$842:AA1001))</f>
        <v>0</v>
      </c>
      <c r="AB1002">
        <f>IF(F1002="","",DSUM('1.3_Emisiones de proceso'!$E$39:$M$54,"e2",$F$841:$F1002)-SUM(AB$842:AB1001))</f>
        <v>0</v>
      </c>
      <c r="AC1002">
        <f>IF(F1002="","",DSUM('1.3_Emisiones de proceso'!$E$39:$M$54,"e3",$F$841:$F1002)-SUM(AC$842:AC1001))</f>
        <v>0</v>
      </c>
      <c r="AD1002">
        <f>IF(F1002="","",DSUM('1.3_Emisiones de proceso'!$E$39:$M$54,"emissions",$F$841:$F1002)-SUM(AD$842:AD1001))</f>
        <v>0</v>
      </c>
    </row>
    <row r="1003" spans="2:30" x14ac:dyDescent="0.25">
      <c r="B1003">
        <v>162</v>
      </c>
      <c r="C1003" t="str">
        <f>IF('0.1_Datos generales organiz.'!E205="","",'0.1_Datos generales organiz.'!E205)</f>
        <v/>
      </c>
      <c r="D1003" t="str">
        <f>IF(C1003="","",IF('0.1_Datos generales organiz.'!G205="no","",Dades!C1003))</f>
        <v/>
      </c>
      <c r="E1003" t="str">
        <f>IFERROR(INDEX($D$842:$D$1091,MATCH(0,INDEX(COUNTIF($E$841:E1002,$D$842:$D$1091),),)),"")</f>
        <v/>
      </c>
      <c r="F1003" t="str">
        <f t="shared" si="28"/>
        <v>=</v>
      </c>
      <c r="G1003">
        <f>IF(F1003="","",DSUM('1.1_Instalaciones fijas'!$E$14:$R$36,"e1",$F$841:$F1003)+DSUM('1.1_Instalaciones fijas'!$E$43:$L$58,"e1",$F$841:$F1003)-SUM(G$842:G1002))</f>
        <v>0</v>
      </c>
      <c r="H1003">
        <f>IF(F1003="","",DSUM('1.1_Instalaciones fijas'!$E$14:$R$36,"e2",$F$841:$F1003)+DSUM('1.1_Instalaciones fijas'!$E$43:$L$58,"e2",$F$841:$F1003)-SUM(H$842:H1002))</f>
        <v>0</v>
      </c>
      <c r="I1003">
        <f>IF(F1003="","",DSUM('1.1_Instalaciones fijas'!$E$14:$R$36,"e3",$F$841:$F1003)+DSUM('1.1_Instalaciones fijas'!$E$43:$L$58,"e3",$F$841:$F1003)-SUM(I$842:I1002))</f>
        <v>0</v>
      </c>
      <c r="J1003">
        <f>IF(F1003="","",DSUM('1.1_Instalaciones fijas'!$E$14:$R$36,"emissions",$F$841:$F1003)+DSUM('1.1_Instalaciones fijas'!$E$43:$L$58,"emissions",$F$841:$F1003)-SUM(J$842:J1002))</f>
        <v>0</v>
      </c>
      <c r="K1003">
        <f>IF(F1003="","",DSUM('1.2_Vehículos y maquinaria'!$E$22:$S$44,"e1",$F$841:$F1003)+DSUM('1.2_Vehículos y maquinaria'!$E$50:$S$70,"emissions",$F$841:$F1003)-SUM(K$842:K1002))</f>
        <v>0</v>
      </c>
      <c r="L1003">
        <f>IF(F1003="","",DSUM('1.2_Vehículos y maquinaria'!$E$22:$S$44,"e2",$F$841:$F1003)-SUM(L$842:L1002))</f>
        <v>0</v>
      </c>
      <c r="M1003">
        <f>IF(F1003="","",DSUM('1.2_Vehículos y maquinaria'!$E$22:$S$44,"e3",$F$841:$F1003)-SUM(M$842:M1002))</f>
        <v>0</v>
      </c>
      <c r="N1003">
        <f>IF(F1003="","",DSUM('1.2_Vehículos y maquinaria'!$E$22:$S$44,"emissions",$F$841:$F1003)+DSUM('1.2_Vehículos y maquinaria'!$E$50:$S$70,"emissions",$F$841:$F1003)-SUM(N$842:N1002))</f>
        <v>0</v>
      </c>
      <c r="O1003">
        <f>IF(F1003="","",DSUM('1.2_Vehículos y maquinaria'!$E$82:$S$92,"e1",$F$841:$F1003)-SUM(O$842:O1002))</f>
        <v>0</v>
      </c>
      <c r="P1003">
        <f>IF(F1003="","",DSUM('1.2_Vehículos y maquinaria'!$E$82:$S$92,"e2",$F$841:$F1003)-SUM(P$842:P1002))</f>
        <v>0</v>
      </c>
      <c r="Q1003">
        <f>IF(F1003="","",DSUM('1.2_Vehículos y maquinaria'!$E$82:$S$92,"e3",$F$841:$F1003)-SUM(Q$842:Q1002))</f>
        <v>0</v>
      </c>
      <c r="R1003">
        <f>IF(F1003="","",DSUM('1.2_Vehículos y maquinaria'!$E$82:$S$92,"emissions",$F$841:$F1003)-SUM(R$842:R1002))</f>
        <v>0</v>
      </c>
      <c r="S1003">
        <f>IF(F1003="","",DSUM('1.2_Vehículos y maquinaria'!$E$99:$S$109,"e1",$F$841:$F1003)-SUM(S$842:S1002))</f>
        <v>0</v>
      </c>
      <c r="T1003">
        <f>IF(F1003="","",DSUM('1.2_Vehículos y maquinaria'!$E$99:$S$109,"e2",$F$841:$F1003)-SUM(T$842:T1002))</f>
        <v>0</v>
      </c>
      <c r="U1003">
        <f>IF(F1003="","",DSUM('1.2_Vehículos y maquinaria'!$E$99:$S$109,"e3",$F$841:$F1003)-SUM(U$842:U1002))</f>
        <v>0</v>
      </c>
      <c r="V1003">
        <f>IF(F1003="","",DSUM('1.2_Vehículos y maquinaria'!$E$99:$S$109,"emissions",$F$841:$F1003)-SUM(V$842:V1002))</f>
        <v>0</v>
      </c>
      <c r="W1003">
        <f>IF(F1003="","",DSUM('1.3_Emisiones de proceso'!$E$17:$M$32,"e1",$F$841:$F1003)-SUM(W$842:W1002))</f>
        <v>0</v>
      </c>
      <c r="X1003">
        <f>IF(F1003="","",DSUM('1.3_Emisiones de proceso'!$E$17:$M$32,"e2",$F$841:$F1003)-SUM(X$842:X1002))</f>
        <v>0</v>
      </c>
      <c r="Y1003">
        <f>IF(F1003="","",DSUM('1.3_Emisiones de proceso'!$E$17:$M$32,"e3",$F$841:$F1003)-SUM(Y$842:Y1002))</f>
        <v>0</v>
      </c>
      <c r="Z1003">
        <f>IF(F1003="","",DSUM('1.3_Emisiones de proceso'!$E$17:$M$32,"emissions",$F$841:$F1003)-SUM(Z$842:Z1002))</f>
        <v>0</v>
      </c>
      <c r="AA1003">
        <f>IF(F1003="","",DSUM('1.3_Emisiones de proceso'!$E$39:$M$54,"e1",$F$841:$F1003)-SUM(AA$842:AA1002))</f>
        <v>0</v>
      </c>
      <c r="AB1003">
        <f>IF(F1003="","",DSUM('1.3_Emisiones de proceso'!$E$39:$M$54,"e2",$F$841:$F1003)-SUM(AB$842:AB1002))</f>
        <v>0</v>
      </c>
      <c r="AC1003">
        <f>IF(F1003="","",DSUM('1.3_Emisiones de proceso'!$E$39:$M$54,"e3",$F$841:$F1003)-SUM(AC$842:AC1002))</f>
        <v>0</v>
      </c>
      <c r="AD1003">
        <f>IF(F1003="","",DSUM('1.3_Emisiones de proceso'!$E$39:$M$54,"emissions",$F$841:$F1003)-SUM(AD$842:AD1002))</f>
        <v>0</v>
      </c>
    </row>
    <row r="1004" spans="2:30" x14ac:dyDescent="0.25">
      <c r="B1004">
        <v>163</v>
      </c>
      <c r="C1004" t="str">
        <f>IF('0.1_Datos generales organiz.'!E206="","",'0.1_Datos generales organiz.'!E206)</f>
        <v/>
      </c>
      <c r="D1004" t="str">
        <f>IF(C1004="","",IF('0.1_Datos generales organiz.'!G206="no","",Dades!C1004))</f>
        <v/>
      </c>
      <c r="E1004" t="str">
        <f>IFERROR(INDEX($D$842:$D$1091,MATCH(0,INDEX(COUNTIF($E$841:E1003,$D$842:$D$1091),),)),"")</f>
        <v/>
      </c>
      <c r="F1004" t="str">
        <f t="shared" si="28"/>
        <v>=</v>
      </c>
      <c r="G1004">
        <f>IF(F1004="","",DSUM('1.1_Instalaciones fijas'!$E$14:$R$36,"e1",$F$841:$F1004)+DSUM('1.1_Instalaciones fijas'!$E$43:$L$58,"e1",$F$841:$F1004)-SUM(G$842:G1003))</f>
        <v>0</v>
      </c>
      <c r="H1004">
        <f>IF(F1004="","",DSUM('1.1_Instalaciones fijas'!$E$14:$R$36,"e2",$F$841:$F1004)+DSUM('1.1_Instalaciones fijas'!$E$43:$L$58,"e2",$F$841:$F1004)-SUM(H$842:H1003))</f>
        <v>0</v>
      </c>
      <c r="I1004">
        <f>IF(F1004="","",DSUM('1.1_Instalaciones fijas'!$E$14:$R$36,"e3",$F$841:$F1004)+DSUM('1.1_Instalaciones fijas'!$E$43:$L$58,"e3",$F$841:$F1004)-SUM(I$842:I1003))</f>
        <v>0</v>
      </c>
      <c r="J1004">
        <f>IF(F1004="","",DSUM('1.1_Instalaciones fijas'!$E$14:$R$36,"emissions",$F$841:$F1004)+DSUM('1.1_Instalaciones fijas'!$E$43:$L$58,"emissions",$F$841:$F1004)-SUM(J$842:J1003))</f>
        <v>0</v>
      </c>
      <c r="K1004">
        <f>IF(F1004="","",DSUM('1.2_Vehículos y maquinaria'!$E$22:$S$44,"e1",$F$841:$F1004)+DSUM('1.2_Vehículos y maquinaria'!$E$50:$S$70,"emissions",$F$841:$F1004)-SUM(K$842:K1003))</f>
        <v>0</v>
      </c>
      <c r="L1004">
        <f>IF(F1004="","",DSUM('1.2_Vehículos y maquinaria'!$E$22:$S$44,"e2",$F$841:$F1004)-SUM(L$842:L1003))</f>
        <v>0</v>
      </c>
      <c r="M1004">
        <f>IF(F1004="","",DSUM('1.2_Vehículos y maquinaria'!$E$22:$S$44,"e3",$F$841:$F1004)-SUM(M$842:M1003))</f>
        <v>0</v>
      </c>
      <c r="N1004">
        <f>IF(F1004="","",DSUM('1.2_Vehículos y maquinaria'!$E$22:$S$44,"emissions",$F$841:$F1004)+DSUM('1.2_Vehículos y maquinaria'!$E$50:$S$70,"emissions",$F$841:$F1004)-SUM(N$842:N1003))</f>
        <v>0</v>
      </c>
      <c r="O1004">
        <f>IF(F1004="","",DSUM('1.2_Vehículos y maquinaria'!$E$82:$S$92,"e1",$F$841:$F1004)-SUM(O$842:O1003))</f>
        <v>0</v>
      </c>
      <c r="P1004">
        <f>IF(F1004="","",DSUM('1.2_Vehículos y maquinaria'!$E$82:$S$92,"e2",$F$841:$F1004)-SUM(P$842:P1003))</f>
        <v>0</v>
      </c>
      <c r="Q1004">
        <f>IF(F1004="","",DSUM('1.2_Vehículos y maquinaria'!$E$82:$S$92,"e3",$F$841:$F1004)-SUM(Q$842:Q1003))</f>
        <v>0</v>
      </c>
      <c r="R1004">
        <f>IF(F1004="","",DSUM('1.2_Vehículos y maquinaria'!$E$82:$S$92,"emissions",$F$841:$F1004)-SUM(R$842:R1003))</f>
        <v>0</v>
      </c>
      <c r="S1004">
        <f>IF(F1004="","",DSUM('1.2_Vehículos y maquinaria'!$E$99:$S$109,"e1",$F$841:$F1004)-SUM(S$842:S1003))</f>
        <v>0</v>
      </c>
      <c r="T1004">
        <f>IF(F1004="","",DSUM('1.2_Vehículos y maquinaria'!$E$99:$S$109,"e2",$F$841:$F1004)-SUM(T$842:T1003))</f>
        <v>0</v>
      </c>
      <c r="U1004">
        <f>IF(F1004="","",DSUM('1.2_Vehículos y maquinaria'!$E$99:$S$109,"e3",$F$841:$F1004)-SUM(U$842:U1003))</f>
        <v>0</v>
      </c>
      <c r="V1004">
        <f>IF(F1004="","",DSUM('1.2_Vehículos y maquinaria'!$E$99:$S$109,"emissions",$F$841:$F1004)-SUM(V$842:V1003))</f>
        <v>0</v>
      </c>
      <c r="W1004">
        <f>IF(F1004="","",DSUM('1.3_Emisiones de proceso'!$E$17:$M$32,"e1",$F$841:$F1004)-SUM(W$842:W1003))</f>
        <v>0</v>
      </c>
      <c r="X1004">
        <f>IF(F1004="","",DSUM('1.3_Emisiones de proceso'!$E$17:$M$32,"e2",$F$841:$F1004)-SUM(X$842:X1003))</f>
        <v>0</v>
      </c>
      <c r="Y1004">
        <f>IF(F1004="","",DSUM('1.3_Emisiones de proceso'!$E$17:$M$32,"e3",$F$841:$F1004)-SUM(Y$842:Y1003))</f>
        <v>0</v>
      </c>
      <c r="Z1004">
        <f>IF(F1004="","",DSUM('1.3_Emisiones de proceso'!$E$17:$M$32,"emissions",$F$841:$F1004)-SUM(Z$842:Z1003))</f>
        <v>0</v>
      </c>
      <c r="AA1004">
        <f>IF(F1004="","",DSUM('1.3_Emisiones de proceso'!$E$39:$M$54,"e1",$F$841:$F1004)-SUM(AA$842:AA1003))</f>
        <v>0</v>
      </c>
      <c r="AB1004">
        <f>IF(F1004="","",DSUM('1.3_Emisiones de proceso'!$E$39:$M$54,"e2",$F$841:$F1004)-SUM(AB$842:AB1003))</f>
        <v>0</v>
      </c>
      <c r="AC1004">
        <f>IF(F1004="","",DSUM('1.3_Emisiones de proceso'!$E$39:$M$54,"e3",$F$841:$F1004)-SUM(AC$842:AC1003))</f>
        <v>0</v>
      </c>
      <c r="AD1004">
        <f>IF(F1004="","",DSUM('1.3_Emisiones de proceso'!$E$39:$M$54,"emissions",$F$841:$F1004)-SUM(AD$842:AD1003))</f>
        <v>0</v>
      </c>
    </row>
    <row r="1005" spans="2:30" x14ac:dyDescent="0.25">
      <c r="B1005">
        <v>164</v>
      </c>
      <c r="C1005" t="str">
        <f>IF('0.1_Datos generales organiz.'!E207="","",'0.1_Datos generales organiz.'!E207)</f>
        <v/>
      </c>
      <c r="D1005" t="str">
        <f>IF(C1005="","",IF('0.1_Datos generales organiz.'!G207="no","",Dades!C1005))</f>
        <v/>
      </c>
      <c r="E1005" t="str">
        <f>IFERROR(INDEX($D$842:$D$1091,MATCH(0,INDEX(COUNTIF($E$841:E1004,$D$842:$D$1091),),)),"")</f>
        <v/>
      </c>
      <c r="F1005" t="str">
        <f t="shared" si="28"/>
        <v>=</v>
      </c>
      <c r="G1005">
        <f>IF(F1005="","",DSUM('1.1_Instalaciones fijas'!$E$14:$R$36,"e1",$F$841:$F1005)+DSUM('1.1_Instalaciones fijas'!$E$43:$L$58,"e1",$F$841:$F1005)-SUM(G$842:G1004))</f>
        <v>0</v>
      </c>
      <c r="H1005">
        <f>IF(F1005="","",DSUM('1.1_Instalaciones fijas'!$E$14:$R$36,"e2",$F$841:$F1005)+DSUM('1.1_Instalaciones fijas'!$E$43:$L$58,"e2",$F$841:$F1005)-SUM(H$842:H1004))</f>
        <v>0</v>
      </c>
      <c r="I1005">
        <f>IF(F1005="","",DSUM('1.1_Instalaciones fijas'!$E$14:$R$36,"e3",$F$841:$F1005)+DSUM('1.1_Instalaciones fijas'!$E$43:$L$58,"e3",$F$841:$F1005)-SUM(I$842:I1004))</f>
        <v>0</v>
      </c>
      <c r="J1005">
        <f>IF(F1005="","",DSUM('1.1_Instalaciones fijas'!$E$14:$R$36,"emissions",$F$841:$F1005)+DSUM('1.1_Instalaciones fijas'!$E$43:$L$58,"emissions",$F$841:$F1005)-SUM(J$842:J1004))</f>
        <v>0</v>
      </c>
      <c r="K1005">
        <f>IF(F1005="","",DSUM('1.2_Vehículos y maquinaria'!$E$22:$S$44,"e1",$F$841:$F1005)+DSUM('1.2_Vehículos y maquinaria'!$E$50:$S$70,"emissions",$F$841:$F1005)-SUM(K$842:K1004))</f>
        <v>0</v>
      </c>
      <c r="L1005">
        <f>IF(F1005="","",DSUM('1.2_Vehículos y maquinaria'!$E$22:$S$44,"e2",$F$841:$F1005)-SUM(L$842:L1004))</f>
        <v>0</v>
      </c>
      <c r="M1005">
        <f>IF(F1005="","",DSUM('1.2_Vehículos y maquinaria'!$E$22:$S$44,"e3",$F$841:$F1005)-SUM(M$842:M1004))</f>
        <v>0</v>
      </c>
      <c r="N1005">
        <f>IF(F1005="","",DSUM('1.2_Vehículos y maquinaria'!$E$22:$S$44,"emissions",$F$841:$F1005)+DSUM('1.2_Vehículos y maquinaria'!$E$50:$S$70,"emissions",$F$841:$F1005)-SUM(N$842:N1004))</f>
        <v>0</v>
      </c>
      <c r="O1005">
        <f>IF(F1005="","",DSUM('1.2_Vehículos y maquinaria'!$E$82:$S$92,"e1",$F$841:$F1005)-SUM(O$842:O1004))</f>
        <v>0</v>
      </c>
      <c r="P1005">
        <f>IF(F1005="","",DSUM('1.2_Vehículos y maquinaria'!$E$82:$S$92,"e2",$F$841:$F1005)-SUM(P$842:P1004))</f>
        <v>0</v>
      </c>
      <c r="Q1005">
        <f>IF(F1005="","",DSUM('1.2_Vehículos y maquinaria'!$E$82:$S$92,"e3",$F$841:$F1005)-SUM(Q$842:Q1004))</f>
        <v>0</v>
      </c>
      <c r="R1005">
        <f>IF(F1005="","",DSUM('1.2_Vehículos y maquinaria'!$E$82:$S$92,"emissions",$F$841:$F1005)-SUM(R$842:R1004))</f>
        <v>0</v>
      </c>
      <c r="S1005">
        <f>IF(F1005="","",DSUM('1.2_Vehículos y maquinaria'!$E$99:$S$109,"e1",$F$841:$F1005)-SUM(S$842:S1004))</f>
        <v>0</v>
      </c>
      <c r="T1005">
        <f>IF(F1005="","",DSUM('1.2_Vehículos y maquinaria'!$E$99:$S$109,"e2",$F$841:$F1005)-SUM(T$842:T1004))</f>
        <v>0</v>
      </c>
      <c r="U1005">
        <f>IF(F1005="","",DSUM('1.2_Vehículos y maquinaria'!$E$99:$S$109,"e3",$F$841:$F1005)-SUM(U$842:U1004))</f>
        <v>0</v>
      </c>
      <c r="V1005">
        <f>IF(F1005="","",DSUM('1.2_Vehículos y maquinaria'!$E$99:$S$109,"emissions",$F$841:$F1005)-SUM(V$842:V1004))</f>
        <v>0</v>
      </c>
      <c r="W1005">
        <f>IF(F1005="","",DSUM('1.3_Emisiones de proceso'!$E$17:$M$32,"e1",$F$841:$F1005)-SUM(W$842:W1004))</f>
        <v>0</v>
      </c>
      <c r="X1005">
        <f>IF(F1005="","",DSUM('1.3_Emisiones de proceso'!$E$17:$M$32,"e2",$F$841:$F1005)-SUM(X$842:X1004))</f>
        <v>0</v>
      </c>
      <c r="Y1005">
        <f>IF(F1005="","",DSUM('1.3_Emisiones de proceso'!$E$17:$M$32,"e3",$F$841:$F1005)-SUM(Y$842:Y1004))</f>
        <v>0</v>
      </c>
      <c r="Z1005">
        <f>IF(F1005="","",DSUM('1.3_Emisiones de proceso'!$E$17:$M$32,"emissions",$F$841:$F1005)-SUM(Z$842:Z1004))</f>
        <v>0</v>
      </c>
      <c r="AA1005">
        <f>IF(F1005="","",DSUM('1.3_Emisiones de proceso'!$E$39:$M$54,"e1",$F$841:$F1005)-SUM(AA$842:AA1004))</f>
        <v>0</v>
      </c>
      <c r="AB1005">
        <f>IF(F1005="","",DSUM('1.3_Emisiones de proceso'!$E$39:$M$54,"e2",$F$841:$F1005)-SUM(AB$842:AB1004))</f>
        <v>0</v>
      </c>
      <c r="AC1005">
        <f>IF(F1005="","",DSUM('1.3_Emisiones de proceso'!$E$39:$M$54,"e3",$F$841:$F1005)-SUM(AC$842:AC1004))</f>
        <v>0</v>
      </c>
      <c r="AD1005">
        <f>IF(F1005="","",DSUM('1.3_Emisiones de proceso'!$E$39:$M$54,"emissions",$F$841:$F1005)-SUM(AD$842:AD1004))</f>
        <v>0</v>
      </c>
    </row>
    <row r="1006" spans="2:30" x14ac:dyDescent="0.25">
      <c r="B1006">
        <v>165</v>
      </c>
      <c r="C1006" t="str">
        <f>IF('0.1_Datos generales organiz.'!E208="","",'0.1_Datos generales organiz.'!E208)</f>
        <v/>
      </c>
      <c r="D1006" t="str">
        <f>IF(C1006="","",IF('0.1_Datos generales organiz.'!G208="no","",Dades!C1006))</f>
        <v/>
      </c>
      <c r="E1006" t="str">
        <f>IFERROR(INDEX($D$842:$D$1091,MATCH(0,INDEX(COUNTIF($E$841:E1005,$D$842:$D$1091),),)),"")</f>
        <v/>
      </c>
      <c r="F1006" t="str">
        <f t="shared" si="28"/>
        <v>=</v>
      </c>
      <c r="G1006">
        <f>IF(F1006="","",DSUM('1.1_Instalaciones fijas'!$E$14:$R$36,"e1",$F$841:$F1006)+DSUM('1.1_Instalaciones fijas'!$E$43:$L$58,"e1",$F$841:$F1006)-SUM(G$842:G1005))</f>
        <v>0</v>
      </c>
      <c r="H1006">
        <f>IF(F1006="","",DSUM('1.1_Instalaciones fijas'!$E$14:$R$36,"e2",$F$841:$F1006)+DSUM('1.1_Instalaciones fijas'!$E$43:$L$58,"e2",$F$841:$F1006)-SUM(H$842:H1005))</f>
        <v>0</v>
      </c>
      <c r="I1006">
        <f>IF(F1006="","",DSUM('1.1_Instalaciones fijas'!$E$14:$R$36,"e3",$F$841:$F1006)+DSUM('1.1_Instalaciones fijas'!$E$43:$L$58,"e3",$F$841:$F1006)-SUM(I$842:I1005))</f>
        <v>0</v>
      </c>
      <c r="J1006">
        <f>IF(F1006="","",DSUM('1.1_Instalaciones fijas'!$E$14:$R$36,"emissions",$F$841:$F1006)+DSUM('1.1_Instalaciones fijas'!$E$43:$L$58,"emissions",$F$841:$F1006)-SUM(J$842:J1005))</f>
        <v>0</v>
      </c>
      <c r="K1006">
        <f>IF(F1006="","",DSUM('1.2_Vehículos y maquinaria'!$E$22:$S$44,"e1",$F$841:$F1006)+DSUM('1.2_Vehículos y maquinaria'!$E$50:$S$70,"emissions",$F$841:$F1006)-SUM(K$842:K1005))</f>
        <v>0</v>
      </c>
      <c r="L1006">
        <f>IF(F1006="","",DSUM('1.2_Vehículos y maquinaria'!$E$22:$S$44,"e2",$F$841:$F1006)-SUM(L$842:L1005))</f>
        <v>0</v>
      </c>
      <c r="M1006">
        <f>IF(F1006="","",DSUM('1.2_Vehículos y maquinaria'!$E$22:$S$44,"e3",$F$841:$F1006)-SUM(M$842:M1005))</f>
        <v>0</v>
      </c>
      <c r="N1006">
        <f>IF(F1006="","",DSUM('1.2_Vehículos y maquinaria'!$E$22:$S$44,"emissions",$F$841:$F1006)+DSUM('1.2_Vehículos y maquinaria'!$E$50:$S$70,"emissions",$F$841:$F1006)-SUM(N$842:N1005))</f>
        <v>0</v>
      </c>
      <c r="O1006">
        <f>IF(F1006="","",DSUM('1.2_Vehículos y maquinaria'!$E$82:$S$92,"e1",$F$841:$F1006)-SUM(O$842:O1005))</f>
        <v>0</v>
      </c>
      <c r="P1006">
        <f>IF(F1006="","",DSUM('1.2_Vehículos y maquinaria'!$E$82:$S$92,"e2",$F$841:$F1006)-SUM(P$842:P1005))</f>
        <v>0</v>
      </c>
      <c r="Q1006">
        <f>IF(F1006="","",DSUM('1.2_Vehículos y maquinaria'!$E$82:$S$92,"e3",$F$841:$F1006)-SUM(Q$842:Q1005))</f>
        <v>0</v>
      </c>
      <c r="R1006">
        <f>IF(F1006="","",DSUM('1.2_Vehículos y maquinaria'!$E$82:$S$92,"emissions",$F$841:$F1006)-SUM(R$842:R1005))</f>
        <v>0</v>
      </c>
      <c r="S1006">
        <f>IF(F1006="","",DSUM('1.2_Vehículos y maquinaria'!$E$99:$S$109,"e1",$F$841:$F1006)-SUM(S$842:S1005))</f>
        <v>0</v>
      </c>
      <c r="T1006">
        <f>IF(F1006="","",DSUM('1.2_Vehículos y maquinaria'!$E$99:$S$109,"e2",$F$841:$F1006)-SUM(T$842:T1005))</f>
        <v>0</v>
      </c>
      <c r="U1006">
        <f>IF(F1006="","",DSUM('1.2_Vehículos y maquinaria'!$E$99:$S$109,"e3",$F$841:$F1006)-SUM(U$842:U1005))</f>
        <v>0</v>
      </c>
      <c r="V1006">
        <f>IF(F1006="","",DSUM('1.2_Vehículos y maquinaria'!$E$99:$S$109,"emissions",$F$841:$F1006)-SUM(V$842:V1005))</f>
        <v>0</v>
      </c>
      <c r="W1006">
        <f>IF(F1006="","",DSUM('1.3_Emisiones de proceso'!$E$17:$M$32,"e1",$F$841:$F1006)-SUM(W$842:W1005))</f>
        <v>0</v>
      </c>
      <c r="X1006">
        <f>IF(F1006="","",DSUM('1.3_Emisiones de proceso'!$E$17:$M$32,"e2",$F$841:$F1006)-SUM(X$842:X1005))</f>
        <v>0</v>
      </c>
      <c r="Y1006">
        <f>IF(F1006="","",DSUM('1.3_Emisiones de proceso'!$E$17:$M$32,"e3",$F$841:$F1006)-SUM(Y$842:Y1005))</f>
        <v>0</v>
      </c>
      <c r="Z1006">
        <f>IF(F1006="","",DSUM('1.3_Emisiones de proceso'!$E$17:$M$32,"emissions",$F$841:$F1006)-SUM(Z$842:Z1005))</f>
        <v>0</v>
      </c>
      <c r="AA1006">
        <f>IF(F1006="","",DSUM('1.3_Emisiones de proceso'!$E$39:$M$54,"e1",$F$841:$F1006)-SUM(AA$842:AA1005))</f>
        <v>0</v>
      </c>
      <c r="AB1006">
        <f>IF(F1006="","",DSUM('1.3_Emisiones de proceso'!$E$39:$M$54,"e2",$F$841:$F1006)-SUM(AB$842:AB1005))</f>
        <v>0</v>
      </c>
      <c r="AC1006">
        <f>IF(F1006="","",DSUM('1.3_Emisiones de proceso'!$E$39:$M$54,"e3",$F$841:$F1006)-SUM(AC$842:AC1005))</f>
        <v>0</v>
      </c>
      <c r="AD1006">
        <f>IF(F1006="","",DSUM('1.3_Emisiones de proceso'!$E$39:$M$54,"emissions",$F$841:$F1006)-SUM(AD$842:AD1005))</f>
        <v>0</v>
      </c>
    </row>
    <row r="1007" spans="2:30" x14ac:dyDescent="0.25">
      <c r="B1007">
        <v>166</v>
      </c>
      <c r="C1007" t="str">
        <f>IF('0.1_Datos generales organiz.'!E209="","",'0.1_Datos generales organiz.'!E209)</f>
        <v/>
      </c>
      <c r="D1007" t="str">
        <f>IF(C1007="","",IF('0.1_Datos generales organiz.'!G209="no","",Dades!C1007))</f>
        <v/>
      </c>
      <c r="E1007" t="str">
        <f>IFERROR(INDEX($D$842:$D$1091,MATCH(0,INDEX(COUNTIF($E$841:E1006,$D$842:$D$1091),),)),"")</f>
        <v/>
      </c>
      <c r="F1007" t="str">
        <f t="shared" si="28"/>
        <v>=</v>
      </c>
      <c r="G1007">
        <f>IF(F1007="","",DSUM('1.1_Instalaciones fijas'!$E$14:$R$36,"e1",$F$841:$F1007)+DSUM('1.1_Instalaciones fijas'!$E$43:$L$58,"e1",$F$841:$F1007)-SUM(G$842:G1006))</f>
        <v>0</v>
      </c>
      <c r="H1007">
        <f>IF(F1007="","",DSUM('1.1_Instalaciones fijas'!$E$14:$R$36,"e2",$F$841:$F1007)+DSUM('1.1_Instalaciones fijas'!$E$43:$L$58,"e2",$F$841:$F1007)-SUM(H$842:H1006))</f>
        <v>0</v>
      </c>
      <c r="I1007">
        <f>IF(F1007="","",DSUM('1.1_Instalaciones fijas'!$E$14:$R$36,"e3",$F$841:$F1007)+DSUM('1.1_Instalaciones fijas'!$E$43:$L$58,"e3",$F$841:$F1007)-SUM(I$842:I1006))</f>
        <v>0</v>
      </c>
      <c r="J1007">
        <f>IF(F1007="","",DSUM('1.1_Instalaciones fijas'!$E$14:$R$36,"emissions",$F$841:$F1007)+DSUM('1.1_Instalaciones fijas'!$E$43:$L$58,"emissions",$F$841:$F1007)-SUM(J$842:J1006))</f>
        <v>0</v>
      </c>
      <c r="K1007">
        <f>IF(F1007="","",DSUM('1.2_Vehículos y maquinaria'!$E$22:$S$44,"e1",$F$841:$F1007)+DSUM('1.2_Vehículos y maquinaria'!$E$50:$S$70,"emissions",$F$841:$F1007)-SUM(K$842:K1006))</f>
        <v>0</v>
      </c>
      <c r="L1007">
        <f>IF(F1007="","",DSUM('1.2_Vehículos y maquinaria'!$E$22:$S$44,"e2",$F$841:$F1007)-SUM(L$842:L1006))</f>
        <v>0</v>
      </c>
      <c r="M1007">
        <f>IF(F1007="","",DSUM('1.2_Vehículos y maquinaria'!$E$22:$S$44,"e3",$F$841:$F1007)-SUM(M$842:M1006))</f>
        <v>0</v>
      </c>
      <c r="N1007">
        <f>IF(F1007="","",DSUM('1.2_Vehículos y maquinaria'!$E$22:$S$44,"emissions",$F$841:$F1007)+DSUM('1.2_Vehículos y maquinaria'!$E$50:$S$70,"emissions",$F$841:$F1007)-SUM(N$842:N1006))</f>
        <v>0</v>
      </c>
      <c r="O1007">
        <f>IF(F1007="","",DSUM('1.2_Vehículos y maquinaria'!$E$82:$S$92,"e1",$F$841:$F1007)-SUM(O$842:O1006))</f>
        <v>0</v>
      </c>
      <c r="P1007">
        <f>IF(F1007="","",DSUM('1.2_Vehículos y maquinaria'!$E$82:$S$92,"e2",$F$841:$F1007)-SUM(P$842:P1006))</f>
        <v>0</v>
      </c>
      <c r="Q1007">
        <f>IF(F1007="","",DSUM('1.2_Vehículos y maquinaria'!$E$82:$S$92,"e3",$F$841:$F1007)-SUM(Q$842:Q1006))</f>
        <v>0</v>
      </c>
      <c r="R1007">
        <f>IF(F1007="","",DSUM('1.2_Vehículos y maquinaria'!$E$82:$S$92,"emissions",$F$841:$F1007)-SUM(R$842:R1006))</f>
        <v>0</v>
      </c>
      <c r="S1007">
        <f>IF(F1007="","",DSUM('1.2_Vehículos y maquinaria'!$E$99:$S$109,"e1",$F$841:$F1007)-SUM(S$842:S1006))</f>
        <v>0</v>
      </c>
      <c r="T1007">
        <f>IF(F1007="","",DSUM('1.2_Vehículos y maquinaria'!$E$99:$S$109,"e2",$F$841:$F1007)-SUM(T$842:T1006))</f>
        <v>0</v>
      </c>
      <c r="U1007">
        <f>IF(F1007="","",DSUM('1.2_Vehículos y maquinaria'!$E$99:$S$109,"e3",$F$841:$F1007)-SUM(U$842:U1006))</f>
        <v>0</v>
      </c>
      <c r="V1007">
        <f>IF(F1007="","",DSUM('1.2_Vehículos y maquinaria'!$E$99:$S$109,"emissions",$F$841:$F1007)-SUM(V$842:V1006))</f>
        <v>0</v>
      </c>
      <c r="W1007">
        <f>IF(F1007="","",DSUM('1.3_Emisiones de proceso'!$E$17:$M$32,"e1",$F$841:$F1007)-SUM(W$842:W1006))</f>
        <v>0</v>
      </c>
      <c r="X1007">
        <f>IF(F1007="","",DSUM('1.3_Emisiones de proceso'!$E$17:$M$32,"e2",$F$841:$F1007)-SUM(X$842:X1006))</f>
        <v>0</v>
      </c>
      <c r="Y1007">
        <f>IF(F1007="","",DSUM('1.3_Emisiones de proceso'!$E$17:$M$32,"e3",$F$841:$F1007)-SUM(Y$842:Y1006))</f>
        <v>0</v>
      </c>
      <c r="Z1007">
        <f>IF(F1007="","",DSUM('1.3_Emisiones de proceso'!$E$17:$M$32,"emissions",$F$841:$F1007)-SUM(Z$842:Z1006))</f>
        <v>0</v>
      </c>
      <c r="AA1007">
        <f>IF(F1007="","",DSUM('1.3_Emisiones de proceso'!$E$39:$M$54,"e1",$F$841:$F1007)-SUM(AA$842:AA1006))</f>
        <v>0</v>
      </c>
      <c r="AB1007">
        <f>IF(F1007="","",DSUM('1.3_Emisiones de proceso'!$E$39:$M$54,"e2",$F$841:$F1007)-SUM(AB$842:AB1006))</f>
        <v>0</v>
      </c>
      <c r="AC1007">
        <f>IF(F1007="","",DSUM('1.3_Emisiones de proceso'!$E$39:$M$54,"e3",$F$841:$F1007)-SUM(AC$842:AC1006))</f>
        <v>0</v>
      </c>
      <c r="AD1007">
        <f>IF(F1007="","",DSUM('1.3_Emisiones de proceso'!$E$39:$M$54,"emissions",$F$841:$F1007)-SUM(AD$842:AD1006))</f>
        <v>0</v>
      </c>
    </row>
    <row r="1008" spans="2:30" x14ac:dyDescent="0.25">
      <c r="B1008">
        <v>167</v>
      </c>
      <c r="C1008" t="str">
        <f>IF('0.1_Datos generales organiz.'!E210="","",'0.1_Datos generales organiz.'!E210)</f>
        <v/>
      </c>
      <c r="D1008" t="str">
        <f>IF(C1008="","",IF('0.1_Datos generales organiz.'!G210="no","",Dades!C1008))</f>
        <v/>
      </c>
      <c r="E1008" t="str">
        <f>IFERROR(INDEX($D$842:$D$1091,MATCH(0,INDEX(COUNTIF($E$841:E1007,$D$842:$D$1091),),)),"")</f>
        <v/>
      </c>
      <c r="F1008" t="str">
        <f t="shared" si="28"/>
        <v>=</v>
      </c>
      <c r="G1008">
        <f>IF(F1008="","",DSUM('1.1_Instalaciones fijas'!$E$14:$R$36,"e1",$F$841:$F1008)+DSUM('1.1_Instalaciones fijas'!$E$43:$L$58,"e1",$F$841:$F1008)-SUM(G$842:G1007))</f>
        <v>0</v>
      </c>
      <c r="H1008">
        <f>IF(F1008="","",DSUM('1.1_Instalaciones fijas'!$E$14:$R$36,"e2",$F$841:$F1008)+DSUM('1.1_Instalaciones fijas'!$E$43:$L$58,"e2",$F$841:$F1008)-SUM(H$842:H1007))</f>
        <v>0</v>
      </c>
      <c r="I1008">
        <f>IF(F1008="","",DSUM('1.1_Instalaciones fijas'!$E$14:$R$36,"e3",$F$841:$F1008)+DSUM('1.1_Instalaciones fijas'!$E$43:$L$58,"e3",$F$841:$F1008)-SUM(I$842:I1007))</f>
        <v>0</v>
      </c>
      <c r="J1008">
        <f>IF(F1008="","",DSUM('1.1_Instalaciones fijas'!$E$14:$R$36,"emissions",$F$841:$F1008)+DSUM('1.1_Instalaciones fijas'!$E$43:$L$58,"emissions",$F$841:$F1008)-SUM(J$842:J1007))</f>
        <v>0</v>
      </c>
      <c r="K1008">
        <f>IF(F1008="","",DSUM('1.2_Vehículos y maquinaria'!$E$22:$S$44,"e1",$F$841:$F1008)+DSUM('1.2_Vehículos y maquinaria'!$E$50:$S$70,"emissions",$F$841:$F1008)-SUM(K$842:K1007))</f>
        <v>0</v>
      </c>
      <c r="L1008">
        <f>IF(F1008="","",DSUM('1.2_Vehículos y maquinaria'!$E$22:$S$44,"e2",$F$841:$F1008)-SUM(L$842:L1007))</f>
        <v>0</v>
      </c>
      <c r="M1008">
        <f>IF(F1008="","",DSUM('1.2_Vehículos y maquinaria'!$E$22:$S$44,"e3",$F$841:$F1008)-SUM(M$842:M1007))</f>
        <v>0</v>
      </c>
      <c r="N1008">
        <f>IF(F1008="","",DSUM('1.2_Vehículos y maquinaria'!$E$22:$S$44,"emissions",$F$841:$F1008)+DSUM('1.2_Vehículos y maquinaria'!$E$50:$S$70,"emissions",$F$841:$F1008)-SUM(N$842:N1007))</f>
        <v>0</v>
      </c>
      <c r="O1008">
        <f>IF(F1008="","",DSUM('1.2_Vehículos y maquinaria'!$E$82:$S$92,"e1",$F$841:$F1008)-SUM(O$842:O1007))</f>
        <v>0</v>
      </c>
      <c r="P1008">
        <f>IF(F1008="","",DSUM('1.2_Vehículos y maquinaria'!$E$82:$S$92,"e2",$F$841:$F1008)-SUM(P$842:P1007))</f>
        <v>0</v>
      </c>
      <c r="Q1008">
        <f>IF(F1008="","",DSUM('1.2_Vehículos y maquinaria'!$E$82:$S$92,"e3",$F$841:$F1008)-SUM(Q$842:Q1007))</f>
        <v>0</v>
      </c>
      <c r="R1008">
        <f>IF(F1008="","",DSUM('1.2_Vehículos y maquinaria'!$E$82:$S$92,"emissions",$F$841:$F1008)-SUM(R$842:R1007))</f>
        <v>0</v>
      </c>
      <c r="S1008">
        <f>IF(F1008="","",DSUM('1.2_Vehículos y maquinaria'!$E$99:$S$109,"e1",$F$841:$F1008)-SUM(S$842:S1007))</f>
        <v>0</v>
      </c>
      <c r="T1008">
        <f>IF(F1008="","",DSUM('1.2_Vehículos y maquinaria'!$E$99:$S$109,"e2",$F$841:$F1008)-SUM(T$842:T1007))</f>
        <v>0</v>
      </c>
      <c r="U1008">
        <f>IF(F1008="","",DSUM('1.2_Vehículos y maquinaria'!$E$99:$S$109,"e3",$F$841:$F1008)-SUM(U$842:U1007))</f>
        <v>0</v>
      </c>
      <c r="V1008">
        <f>IF(F1008="","",DSUM('1.2_Vehículos y maquinaria'!$E$99:$S$109,"emissions",$F$841:$F1008)-SUM(V$842:V1007))</f>
        <v>0</v>
      </c>
      <c r="W1008">
        <f>IF(F1008="","",DSUM('1.3_Emisiones de proceso'!$E$17:$M$32,"e1",$F$841:$F1008)-SUM(W$842:W1007))</f>
        <v>0</v>
      </c>
      <c r="X1008">
        <f>IF(F1008="","",DSUM('1.3_Emisiones de proceso'!$E$17:$M$32,"e2",$F$841:$F1008)-SUM(X$842:X1007))</f>
        <v>0</v>
      </c>
      <c r="Y1008">
        <f>IF(F1008="","",DSUM('1.3_Emisiones de proceso'!$E$17:$M$32,"e3",$F$841:$F1008)-SUM(Y$842:Y1007))</f>
        <v>0</v>
      </c>
      <c r="Z1008">
        <f>IF(F1008="","",DSUM('1.3_Emisiones de proceso'!$E$17:$M$32,"emissions",$F$841:$F1008)-SUM(Z$842:Z1007))</f>
        <v>0</v>
      </c>
      <c r="AA1008">
        <f>IF(F1008="","",DSUM('1.3_Emisiones de proceso'!$E$39:$M$54,"e1",$F$841:$F1008)-SUM(AA$842:AA1007))</f>
        <v>0</v>
      </c>
      <c r="AB1008">
        <f>IF(F1008="","",DSUM('1.3_Emisiones de proceso'!$E$39:$M$54,"e2",$F$841:$F1008)-SUM(AB$842:AB1007))</f>
        <v>0</v>
      </c>
      <c r="AC1008">
        <f>IF(F1008="","",DSUM('1.3_Emisiones de proceso'!$E$39:$M$54,"e3",$F$841:$F1008)-SUM(AC$842:AC1007))</f>
        <v>0</v>
      </c>
      <c r="AD1008">
        <f>IF(F1008="","",DSUM('1.3_Emisiones de proceso'!$E$39:$M$54,"emissions",$F$841:$F1008)-SUM(AD$842:AD1007))</f>
        <v>0</v>
      </c>
    </row>
    <row r="1009" spans="2:30" x14ac:dyDescent="0.25">
      <c r="B1009">
        <v>168</v>
      </c>
      <c r="C1009" t="str">
        <f>IF('0.1_Datos generales organiz.'!E211="","",'0.1_Datos generales organiz.'!E211)</f>
        <v/>
      </c>
      <c r="D1009" t="str">
        <f>IF(C1009="","",IF('0.1_Datos generales organiz.'!G211="no","",Dades!C1009))</f>
        <v/>
      </c>
      <c r="E1009" t="str">
        <f>IFERROR(INDEX($D$842:$D$1091,MATCH(0,INDEX(COUNTIF($E$841:E1008,$D$842:$D$1091),),)),"")</f>
        <v/>
      </c>
      <c r="F1009" t="str">
        <f t="shared" si="28"/>
        <v>=</v>
      </c>
      <c r="G1009">
        <f>IF(F1009="","",DSUM('1.1_Instalaciones fijas'!$E$14:$R$36,"e1",$F$841:$F1009)+DSUM('1.1_Instalaciones fijas'!$E$43:$L$58,"e1",$F$841:$F1009)-SUM(G$842:G1008))</f>
        <v>0</v>
      </c>
      <c r="H1009">
        <f>IF(F1009="","",DSUM('1.1_Instalaciones fijas'!$E$14:$R$36,"e2",$F$841:$F1009)+DSUM('1.1_Instalaciones fijas'!$E$43:$L$58,"e2",$F$841:$F1009)-SUM(H$842:H1008))</f>
        <v>0</v>
      </c>
      <c r="I1009">
        <f>IF(F1009="","",DSUM('1.1_Instalaciones fijas'!$E$14:$R$36,"e3",$F$841:$F1009)+DSUM('1.1_Instalaciones fijas'!$E$43:$L$58,"e3",$F$841:$F1009)-SUM(I$842:I1008))</f>
        <v>0</v>
      </c>
      <c r="J1009">
        <f>IF(F1009="","",DSUM('1.1_Instalaciones fijas'!$E$14:$R$36,"emissions",$F$841:$F1009)+DSUM('1.1_Instalaciones fijas'!$E$43:$L$58,"emissions",$F$841:$F1009)-SUM(J$842:J1008))</f>
        <v>0</v>
      </c>
      <c r="K1009">
        <f>IF(F1009="","",DSUM('1.2_Vehículos y maquinaria'!$E$22:$S$44,"e1",$F$841:$F1009)+DSUM('1.2_Vehículos y maquinaria'!$E$50:$S$70,"emissions",$F$841:$F1009)-SUM(K$842:K1008))</f>
        <v>0</v>
      </c>
      <c r="L1009">
        <f>IF(F1009="","",DSUM('1.2_Vehículos y maquinaria'!$E$22:$S$44,"e2",$F$841:$F1009)-SUM(L$842:L1008))</f>
        <v>0</v>
      </c>
      <c r="M1009">
        <f>IF(F1009="","",DSUM('1.2_Vehículos y maquinaria'!$E$22:$S$44,"e3",$F$841:$F1009)-SUM(M$842:M1008))</f>
        <v>0</v>
      </c>
      <c r="N1009">
        <f>IF(F1009="","",DSUM('1.2_Vehículos y maquinaria'!$E$22:$S$44,"emissions",$F$841:$F1009)+DSUM('1.2_Vehículos y maquinaria'!$E$50:$S$70,"emissions",$F$841:$F1009)-SUM(N$842:N1008))</f>
        <v>0</v>
      </c>
      <c r="O1009">
        <f>IF(F1009="","",DSUM('1.2_Vehículos y maquinaria'!$E$82:$S$92,"e1",$F$841:$F1009)-SUM(O$842:O1008))</f>
        <v>0</v>
      </c>
      <c r="P1009">
        <f>IF(F1009="","",DSUM('1.2_Vehículos y maquinaria'!$E$82:$S$92,"e2",$F$841:$F1009)-SUM(P$842:P1008))</f>
        <v>0</v>
      </c>
      <c r="Q1009">
        <f>IF(F1009="","",DSUM('1.2_Vehículos y maquinaria'!$E$82:$S$92,"e3",$F$841:$F1009)-SUM(Q$842:Q1008))</f>
        <v>0</v>
      </c>
      <c r="R1009">
        <f>IF(F1009="","",DSUM('1.2_Vehículos y maquinaria'!$E$82:$S$92,"emissions",$F$841:$F1009)-SUM(R$842:R1008))</f>
        <v>0</v>
      </c>
      <c r="S1009">
        <f>IF(F1009="","",DSUM('1.2_Vehículos y maquinaria'!$E$99:$S$109,"e1",$F$841:$F1009)-SUM(S$842:S1008))</f>
        <v>0</v>
      </c>
      <c r="T1009">
        <f>IF(F1009="","",DSUM('1.2_Vehículos y maquinaria'!$E$99:$S$109,"e2",$F$841:$F1009)-SUM(T$842:T1008))</f>
        <v>0</v>
      </c>
      <c r="U1009">
        <f>IF(F1009="","",DSUM('1.2_Vehículos y maquinaria'!$E$99:$S$109,"e3",$F$841:$F1009)-SUM(U$842:U1008))</f>
        <v>0</v>
      </c>
      <c r="V1009">
        <f>IF(F1009="","",DSUM('1.2_Vehículos y maquinaria'!$E$99:$S$109,"emissions",$F$841:$F1009)-SUM(V$842:V1008))</f>
        <v>0</v>
      </c>
      <c r="W1009">
        <f>IF(F1009="","",DSUM('1.3_Emisiones de proceso'!$E$17:$M$32,"e1",$F$841:$F1009)-SUM(W$842:W1008))</f>
        <v>0</v>
      </c>
      <c r="X1009">
        <f>IF(F1009="","",DSUM('1.3_Emisiones de proceso'!$E$17:$M$32,"e2",$F$841:$F1009)-SUM(X$842:X1008))</f>
        <v>0</v>
      </c>
      <c r="Y1009">
        <f>IF(F1009="","",DSUM('1.3_Emisiones de proceso'!$E$17:$M$32,"e3",$F$841:$F1009)-SUM(Y$842:Y1008))</f>
        <v>0</v>
      </c>
      <c r="Z1009">
        <f>IF(F1009="","",DSUM('1.3_Emisiones de proceso'!$E$17:$M$32,"emissions",$F$841:$F1009)-SUM(Z$842:Z1008))</f>
        <v>0</v>
      </c>
      <c r="AA1009">
        <f>IF(F1009="","",DSUM('1.3_Emisiones de proceso'!$E$39:$M$54,"e1",$F$841:$F1009)-SUM(AA$842:AA1008))</f>
        <v>0</v>
      </c>
      <c r="AB1009">
        <f>IF(F1009="","",DSUM('1.3_Emisiones de proceso'!$E$39:$M$54,"e2",$F$841:$F1009)-SUM(AB$842:AB1008))</f>
        <v>0</v>
      </c>
      <c r="AC1009">
        <f>IF(F1009="","",DSUM('1.3_Emisiones de proceso'!$E$39:$M$54,"e3",$F$841:$F1009)-SUM(AC$842:AC1008))</f>
        <v>0</v>
      </c>
      <c r="AD1009">
        <f>IF(F1009="","",DSUM('1.3_Emisiones de proceso'!$E$39:$M$54,"emissions",$F$841:$F1009)-SUM(AD$842:AD1008))</f>
        <v>0</v>
      </c>
    </row>
    <row r="1010" spans="2:30" x14ac:dyDescent="0.25">
      <c r="B1010">
        <v>169</v>
      </c>
      <c r="C1010" t="str">
        <f>IF('0.1_Datos generales organiz.'!E212="","",'0.1_Datos generales organiz.'!E212)</f>
        <v/>
      </c>
      <c r="D1010" t="str">
        <f>IF(C1010="","",IF('0.1_Datos generales organiz.'!G212="no","",Dades!C1010))</f>
        <v/>
      </c>
      <c r="E1010" t="str">
        <f>IFERROR(INDEX($D$842:$D$1091,MATCH(0,INDEX(COUNTIF($E$841:E1009,$D$842:$D$1091),),)),"")</f>
        <v/>
      </c>
      <c r="F1010" t="str">
        <f t="shared" si="28"/>
        <v>=</v>
      </c>
      <c r="G1010">
        <f>IF(F1010="","",DSUM('1.1_Instalaciones fijas'!$E$14:$R$36,"e1",$F$841:$F1010)+DSUM('1.1_Instalaciones fijas'!$E$43:$L$58,"e1",$F$841:$F1010)-SUM(G$842:G1009))</f>
        <v>0</v>
      </c>
      <c r="H1010">
        <f>IF(F1010="","",DSUM('1.1_Instalaciones fijas'!$E$14:$R$36,"e2",$F$841:$F1010)+DSUM('1.1_Instalaciones fijas'!$E$43:$L$58,"e2",$F$841:$F1010)-SUM(H$842:H1009))</f>
        <v>0</v>
      </c>
      <c r="I1010">
        <f>IF(F1010="","",DSUM('1.1_Instalaciones fijas'!$E$14:$R$36,"e3",$F$841:$F1010)+DSUM('1.1_Instalaciones fijas'!$E$43:$L$58,"e3",$F$841:$F1010)-SUM(I$842:I1009))</f>
        <v>0</v>
      </c>
      <c r="J1010">
        <f>IF(F1010="","",DSUM('1.1_Instalaciones fijas'!$E$14:$R$36,"emissions",$F$841:$F1010)+DSUM('1.1_Instalaciones fijas'!$E$43:$L$58,"emissions",$F$841:$F1010)-SUM(J$842:J1009))</f>
        <v>0</v>
      </c>
      <c r="K1010">
        <f>IF(F1010="","",DSUM('1.2_Vehículos y maquinaria'!$E$22:$S$44,"e1",$F$841:$F1010)+DSUM('1.2_Vehículos y maquinaria'!$E$50:$S$70,"emissions",$F$841:$F1010)-SUM(K$842:K1009))</f>
        <v>0</v>
      </c>
      <c r="L1010">
        <f>IF(F1010="","",DSUM('1.2_Vehículos y maquinaria'!$E$22:$S$44,"e2",$F$841:$F1010)-SUM(L$842:L1009))</f>
        <v>0</v>
      </c>
      <c r="M1010">
        <f>IF(F1010="","",DSUM('1.2_Vehículos y maquinaria'!$E$22:$S$44,"e3",$F$841:$F1010)-SUM(M$842:M1009))</f>
        <v>0</v>
      </c>
      <c r="N1010">
        <f>IF(F1010="","",DSUM('1.2_Vehículos y maquinaria'!$E$22:$S$44,"emissions",$F$841:$F1010)+DSUM('1.2_Vehículos y maquinaria'!$E$50:$S$70,"emissions",$F$841:$F1010)-SUM(N$842:N1009))</f>
        <v>0</v>
      </c>
      <c r="O1010">
        <f>IF(F1010="","",DSUM('1.2_Vehículos y maquinaria'!$E$82:$S$92,"e1",$F$841:$F1010)-SUM(O$842:O1009))</f>
        <v>0</v>
      </c>
      <c r="P1010">
        <f>IF(F1010="","",DSUM('1.2_Vehículos y maquinaria'!$E$82:$S$92,"e2",$F$841:$F1010)-SUM(P$842:P1009))</f>
        <v>0</v>
      </c>
      <c r="Q1010">
        <f>IF(F1010="","",DSUM('1.2_Vehículos y maquinaria'!$E$82:$S$92,"e3",$F$841:$F1010)-SUM(Q$842:Q1009))</f>
        <v>0</v>
      </c>
      <c r="R1010">
        <f>IF(F1010="","",DSUM('1.2_Vehículos y maquinaria'!$E$82:$S$92,"emissions",$F$841:$F1010)-SUM(R$842:R1009))</f>
        <v>0</v>
      </c>
      <c r="S1010">
        <f>IF(F1010="","",DSUM('1.2_Vehículos y maquinaria'!$E$99:$S$109,"e1",$F$841:$F1010)-SUM(S$842:S1009))</f>
        <v>0</v>
      </c>
      <c r="T1010">
        <f>IF(F1010="","",DSUM('1.2_Vehículos y maquinaria'!$E$99:$S$109,"e2",$F$841:$F1010)-SUM(T$842:T1009))</f>
        <v>0</v>
      </c>
      <c r="U1010">
        <f>IF(F1010="","",DSUM('1.2_Vehículos y maquinaria'!$E$99:$S$109,"e3",$F$841:$F1010)-SUM(U$842:U1009))</f>
        <v>0</v>
      </c>
      <c r="V1010">
        <f>IF(F1010="","",DSUM('1.2_Vehículos y maquinaria'!$E$99:$S$109,"emissions",$F$841:$F1010)-SUM(V$842:V1009))</f>
        <v>0</v>
      </c>
      <c r="W1010">
        <f>IF(F1010="","",DSUM('1.3_Emisiones de proceso'!$E$17:$M$32,"e1",$F$841:$F1010)-SUM(W$842:W1009))</f>
        <v>0</v>
      </c>
      <c r="X1010">
        <f>IF(F1010="","",DSUM('1.3_Emisiones de proceso'!$E$17:$M$32,"e2",$F$841:$F1010)-SUM(X$842:X1009))</f>
        <v>0</v>
      </c>
      <c r="Y1010">
        <f>IF(F1010="","",DSUM('1.3_Emisiones de proceso'!$E$17:$M$32,"e3",$F$841:$F1010)-SUM(Y$842:Y1009))</f>
        <v>0</v>
      </c>
      <c r="Z1010">
        <f>IF(F1010="","",DSUM('1.3_Emisiones de proceso'!$E$17:$M$32,"emissions",$F$841:$F1010)-SUM(Z$842:Z1009))</f>
        <v>0</v>
      </c>
      <c r="AA1010">
        <f>IF(F1010="","",DSUM('1.3_Emisiones de proceso'!$E$39:$M$54,"e1",$F$841:$F1010)-SUM(AA$842:AA1009))</f>
        <v>0</v>
      </c>
      <c r="AB1010">
        <f>IF(F1010="","",DSUM('1.3_Emisiones de proceso'!$E$39:$M$54,"e2",$F$841:$F1010)-SUM(AB$842:AB1009))</f>
        <v>0</v>
      </c>
      <c r="AC1010">
        <f>IF(F1010="","",DSUM('1.3_Emisiones de proceso'!$E$39:$M$54,"e3",$F$841:$F1010)-SUM(AC$842:AC1009))</f>
        <v>0</v>
      </c>
      <c r="AD1010">
        <f>IF(F1010="","",DSUM('1.3_Emisiones de proceso'!$E$39:$M$54,"emissions",$F$841:$F1010)-SUM(AD$842:AD1009))</f>
        <v>0</v>
      </c>
    </row>
    <row r="1011" spans="2:30" x14ac:dyDescent="0.25">
      <c r="B1011">
        <v>170</v>
      </c>
      <c r="C1011" t="str">
        <f>IF('0.1_Datos generales organiz.'!E213="","",'0.1_Datos generales organiz.'!E213)</f>
        <v/>
      </c>
      <c r="D1011" t="str">
        <f>IF(C1011="","",IF('0.1_Datos generales organiz.'!G213="no","",Dades!C1011))</f>
        <v/>
      </c>
      <c r="E1011" t="str">
        <f>IFERROR(INDEX($D$842:$D$1091,MATCH(0,INDEX(COUNTIF($E$841:E1010,$D$842:$D$1091),),)),"")</f>
        <v/>
      </c>
      <c r="F1011" t="str">
        <f t="shared" si="28"/>
        <v>=</v>
      </c>
      <c r="G1011">
        <f>IF(F1011="","",DSUM('1.1_Instalaciones fijas'!$E$14:$R$36,"e1",$F$841:$F1011)+DSUM('1.1_Instalaciones fijas'!$E$43:$L$58,"e1",$F$841:$F1011)-SUM(G$842:G1010))</f>
        <v>0</v>
      </c>
      <c r="H1011">
        <f>IF(F1011="","",DSUM('1.1_Instalaciones fijas'!$E$14:$R$36,"e2",$F$841:$F1011)+DSUM('1.1_Instalaciones fijas'!$E$43:$L$58,"e2",$F$841:$F1011)-SUM(H$842:H1010))</f>
        <v>0</v>
      </c>
      <c r="I1011">
        <f>IF(F1011="","",DSUM('1.1_Instalaciones fijas'!$E$14:$R$36,"e3",$F$841:$F1011)+DSUM('1.1_Instalaciones fijas'!$E$43:$L$58,"e3",$F$841:$F1011)-SUM(I$842:I1010))</f>
        <v>0</v>
      </c>
      <c r="J1011">
        <f>IF(F1011="","",DSUM('1.1_Instalaciones fijas'!$E$14:$R$36,"emissions",$F$841:$F1011)+DSUM('1.1_Instalaciones fijas'!$E$43:$L$58,"emissions",$F$841:$F1011)-SUM(J$842:J1010))</f>
        <v>0</v>
      </c>
      <c r="K1011">
        <f>IF(F1011="","",DSUM('1.2_Vehículos y maquinaria'!$E$22:$S$44,"e1",$F$841:$F1011)+DSUM('1.2_Vehículos y maquinaria'!$E$50:$S$70,"emissions",$F$841:$F1011)-SUM(K$842:K1010))</f>
        <v>0</v>
      </c>
      <c r="L1011">
        <f>IF(F1011="","",DSUM('1.2_Vehículos y maquinaria'!$E$22:$S$44,"e2",$F$841:$F1011)-SUM(L$842:L1010))</f>
        <v>0</v>
      </c>
      <c r="M1011">
        <f>IF(F1011="","",DSUM('1.2_Vehículos y maquinaria'!$E$22:$S$44,"e3",$F$841:$F1011)-SUM(M$842:M1010))</f>
        <v>0</v>
      </c>
      <c r="N1011">
        <f>IF(F1011="","",DSUM('1.2_Vehículos y maquinaria'!$E$22:$S$44,"emissions",$F$841:$F1011)+DSUM('1.2_Vehículos y maquinaria'!$E$50:$S$70,"emissions",$F$841:$F1011)-SUM(N$842:N1010))</f>
        <v>0</v>
      </c>
      <c r="O1011">
        <f>IF(F1011="","",DSUM('1.2_Vehículos y maquinaria'!$E$82:$S$92,"e1",$F$841:$F1011)-SUM(O$842:O1010))</f>
        <v>0</v>
      </c>
      <c r="P1011">
        <f>IF(F1011="","",DSUM('1.2_Vehículos y maquinaria'!$E$82:$S$92,"e2",$F$841:$F1011)-SUM(P$842:P1010))</f>
        <v>0</v>
      </c>
      <c r="Q1011">
        <f>IF(F1011="","",DSUM('1.2_Vehículos y maquinaria'!$E$82:$S$92,"e3",$F$841:$F1011)-SUM(Q$842:Q1010))</f>
        <v>0</v>
      </c>
      <c r="R1011">
        <f>IF(F1011="","",DSUM('1.2_Vehículos y maquinaria'!$E$82:$S$92,"emissions",$F$841:$F1011)-SUM(R$842:R1010))</f>
        <v>0</v>
      </c>
      <c r="S1011">
        <f>IF(F1011="","",DSUM('1.2_Vehículos y maquinaria'!$E$99:$S$109,"e1",$F$841:$F1011)-SUM(S$842:S1010))</f>
        <v>0</v>
      </c>
      <c r="T1011">
        <f>IF(F1011="","",DSUM('1.2_Vehículos y maquinaria'!$E$99:$S$109,"e2",$F$841:$F1011)-SUM(T$842:T1010))</f>
        <v>0</v>
      </c>
      <c r="U1011">
        <f>IF(F1011="","",DSUM('1.2_Vehículos y maquinaria'!$E$99:$S$109,"e3",$F$841:$F1011)-SUM(U$842:U1010))</f>
        <v>0</v>
      </c>
      <c r="V1011">
        <f>IF(F1011="","",DSUM('1.2_Vehículos y maquinaria'!$E$99:$S$109,"emissions",$F$841:$F1011)-SUM(V$842:V1010))</f>
        <v>0</v>
      </c>
      <c r="W1011">
        <f>IF(F1011="","",DSUM('1.3_Emisiones de proceso'!$E$17:$M$32,"e1",$F$841:$F1011)-SUM(W$842:W1010))</f>
        <v>0</v>
      </c>
      <c r="X1011">
        <f>IF(F1011="","",DSUM('1.3_Emisiones de proceso'!$E$17:$M$32,"e2",$F$841:$F1011)-SUM(X$842:X1010))</f>
        <v>0</v>
      </c>
      <c r="Y1011">
        <f>IF(F1011="","",DSUM('1.3_Emisiones de proceso'!$E$17:$M$32,"e3",$F$841:$F1011)-SUM(Y$842:Y1010))</f>
        <v>0</v>
      </c>
      <c r="Z1011">
        <f>IF(F1011="","",DSUM('1.3_Emisiones de proceso'!$E$17:$M$32,"emissions",$F$841:$F1011)-SUM(Z$842:Z1010))</f>
        <v>0</v>
      </c>
      <c r="AA1011">
        <f>IF(F1011="","",DSUM('1.3_Emisiones de proceso'!$E$39:$M$54,"e1",$F$841:$F1011)-SUM(AA$842:AA1010))</f>
        <v>0</v>
      </c>
      <c r="AB1011">
        <f>IF(F1011="","",DSUM('1.3_Emisiones de proceso'!$E$39:$M$54,"e2",$F$841:$F1011)-SUM(AB$842:AB1010))</f>
        <v>0</v>
      </c>
      <c r="AC1011">
        <f>IF(F1011="","",DSUM('1.3_Emisiones de proceso'!$E$39:$M$54,"e3",$F$841:$F1011)-SUM(AC$842:AC1010))</f>
        <v>0</v>
      </c>
      <c r="AD1011">
        <f>IF(F1011="","",DSUM('1.3_Emisiones de proceso'!$E$39:$M$54,"emissions",$F$841:$F1011)-SUM(AD$842:AD1010))</f>
        <v>0</v>
      </c>
    </row>
    <row r="1012" spans="2:30" x14ac:dyDescent="0.25">
      <c r="B1012">
        <v>171</v>
      </c>
      <c r="C1012" t="str">
        <f>IF('0.1_Datos generales organiz.'!E214="","",'0.1_Datos generales organiz.'!E214)</f>
        <v/>
      </c>
      <c r="D1012" t="str">
        <f>IF(C1012="","",IF('0.1_Datos generales organiz.'!G214="no","",Dades!C1012))</f>
        <v/>
      </c>
      <c r="E1012" t="str">
        <f>IFERROR(INDEX($D$842:$D$1091,MATCH(0,INDEX(COUNTIF($E$841:E1011,$D$842:$D$1091),),)),"")</f>
        <v/>
      </c>
      <c r="F1012" t="str">
        <f t="shared" si="28"/>
        <v>=</v>
      </c>
      <c r="G1012">
        <f>IF(F1012="","",DSUM('1.1_Instalaciones fijas'!$E$14:$R$36,"e1",$F$841:$F1012)+DSUM('1.1_Instalaciones fijas'!$E$43:$L$58,"e1",$F$841:$F1012)-SUM(G$842:G1011))</f>
        <v>0</v>
      </c>
      <c r="H1012">
        <f>IF(F1012="","",DSUM('1.1_Instalaciones fijas'!$E$14:$R$36,"e2",$F$841:$F1012)+DSUM('1.1_Instalaciones fijas'!$E$43:$L$58,"e2",$F$841:$F1012)-SUM(H$842:H1011))</f>
        <v>0</v>
      </c>
      <c r="I1012">
        <f>IF(F1012="","",DSUM('1.1_Instalaciones fijas'!$E$14:$R$36,"e3",$F$841:$F1012)+DSUM('1.1_Instalaciones fijas'!$E$43:$L$58,"e3",$F$841:$F1012)-SUM(I$842:I1011))</f>
        <v>0</v>
      </c>
      <c r="J1012">
        <f>IF(F1012="","",DSUM('1.1_Instalaciones fijas'!$E$14:$R$36,"emissions",$F$841:$F1012)+DSUM('1.1_Instalaciones fijas'!$E$43:$L$58,"emissions",$F$841:$F1012)-SUM(J$842:J1011))</f>
        <v>0</v>
      </c>
      <c r="K1012">
        <f>IF(F1012="","",DSUM('1.2_Vehículos y maquinaria'!$E$22:$S$44,"e1",$F$841:$F1012)+DSUM('1.2_Vehículos y maquinaria'!$E$50:$S$70,"emissions",$F$841:$F1012)-SUM(K$842:K1011))</f>
        <v>0</v>
      </c>
      <c r="L1012">
        <f>IF(F1012="","",DSUM('1.2_Vehículos y maquinaria'!$E$22:$S$44,"e2",$F$841:$F1012)-SUM(L$842:L1011))</f>
        <v>0</v>
      </c>
      <c r="M1012">
        <f>IF(F1012="","",DSUM('1.2_Vehículos y maquinaria'!$E$22:$S$44,"e3",$F$841:$F1012)-SUM(M$842:M1011))</f>
        <v>0</v>
      </c>
      <c r="N1012">
        <f>IF(F1012="","",DSUM('1.2_Vehículos y maquinaria'!$E$22:$S$44,"emissions",$F$841:$F1012)+DSUM('1.2_Vehículos y maquinaria'!$E$50:$S$70,"emissions",$F$841:$F1012)-SUM(N$842:N1011))</f>
        <v>0</v>
      </c>
      <c r="O1012">
        <f>IF(F1012="","",DSUM('1.2_Vehículos y maquinaria'!$E$82:$S$92,"e1",$F$841:$F1012)-SUM(O$842:O1011))</f>
        <v>0</v>
      </c>
      <c r="P1012">
        <f>IF(F1012="","",DSUM('1.2_Vehículos y maquinaria'!$E$82:$S$92,"e2",$F$841:$F1012)-SUM(P$842:P1011))</f>
        <v>0</v>
      </c>
      <c r="Q1012">
        <f>IF(F1012="","",DSUM('1.2_Vehículos y maquinaria'!$E$82:$S$92,"e3",$F$841:$F1012)-SUM(Q$842:Q1011))</f>
        <v>0</v>
      </c>
      <c r="R1012">
        <f>IF(F1012="","",DSUM('1.2_Vehículos y maquinaria'!$E$82:$S$92,"emissions",$F$841:$F1012)-SUM(R$842:R1011))</f>
        <v>0</v>
      </c>
      <c r="S1012">
        <f>IF(F1012="","",DSUM('1.2_Vehículos y maquinaria'!$E$99:$S$109,"e1",$F$841:$F1012)-SUM(S$842:S1011))</f>
        <v>0</v>
      </c>
      <c r="T1012">
        <f>IF(F1012="","",DSUM('1.2_Vehículos y maquinaria'!$E$99:$S$109,"e2",$F$841:$F1012)-SUM(T$842:T1011))</f>
        <v>0</v>
      </c>
      <c r="U1012">
        <f>IF(F1012="","",DSUM('1.2_Vehículos y maquinaria'!$E$99:$S$109,"e3",$F$841:$F1012)-SUM(U$842:U1011))</f>
        <v>0</v>
      </c>
      <c r="V1012">
        <f>IF(F1012="","",DSUM('1.2_Vehículos y maquinaria'!$E$99:$S$109,"emissions",$F$841:$F1012)-SUM(V$842:V1011))</f>
        <v>0</v>
      </c>
      <c r="W1012">
        <f>IF(F1012="","",DSUM('1.3_Emisiones de proceso'!$E$17:$M$32,"e1",$F$841:$F1012)-SUM(W$842:W1011))</f>
        <v>0</v>
      </c>
      <c r="X1012">
        <f>IF(F1012="","",DSUM('1.3_Emisiones de proceso'!$E$17:$M$32,"e2",$F$841:$F1012)-SUM(X$842:X1011))</f>
        <v>0</v>
      </c>
      <c r="Y1012">
        <f>IF(F1012="","",DSUM('1.3_Emisiones de proceso'!$E$17:$M$32,"e3",$F$841:$F1012)-SUM(Y$842:Y1011))</f>
        <v>0</v>
      </c>
      <c r="Z1012">
        <f>IF(F1012="","",DSUM('1.3_Emisiones de proceso'!$E$17:$M$32,"emissions",$F$841:$F1012)-SUM(Z$842:Z1011))</f>
        <v>0</v>
      </c>
      <c r="AA1012">
        <f>IF(F1012="","",DSUM('1.3_Emisiones de proceso'!$E$39:$M$54,"e1",$F$841:$F1012)-SUM(AA$842:AA1011))</f>
        <v>0</v>
      </c>
      <c r="AB1012">
        <f>IF(F1012="","",DSUM('1.3_Emisiones de proceso'!$E$39:$M$54,"e2",$F$841:$F1012)-SUM(AB$842:AB1011))</f>
        <v>0</v>
      </c>
      <c r="AC1012">
        <f>IF(F1012="","",DSUM('1.3_Emisiones de proceso'!$E$39:$M$54,"e3",$F$841:$F1012)-SUM(AC$842:AC1011))</f>
        <v>0</v>
      </c>
      <c r="AD1012">
        <f>IF(F1012="","",DSUM('1.3_Emisiones de proceso'!$E$39:$M$54,"emissions",$F$841:$F1012)-SUM(AD$842:AD1011))</f>
        <v>0</v>
      </c>
    </row>
    <row r="1013" spans="2:30" x14ac:dyDescent="0.25">
      <c r="B1013">
        <v>172</v>
      </c>
      <c r="C1013" t="str">
        <f>IF('0.1_Datos generales organiz.'!E215="","",'0.1_Datos generales organiz.'!E215)</f>
        <v/>
      </c>
      <c r="D1013" t="str">
        <f>IF(C1013="","",IF('0.1_Datos generales organiz.'!G215="no","",Dades!C1013))</f>
        <v/>
      </c>
      <c r="E1013" t="str">
        <f>IFERROR(INDEX($D$842:$D$1091,MATCH(0,INDEX(COUNTIF($E$841:E1012,$D$842:$D$1091),),)),"")</f>
        <v/>
      </c>
      <c r="F1013" t="str">
        <f t="shared" si="28"/>
        <v>=</v>
      </c>
      <c r="G1013">
        <f>IF(F1013="","",DSUM('1.1_Instalaciones fijas'!$E$14:$R$36,"e1",$F$841:$F1013)+DSUM('1.1_Instalaciones fijas'!$E$43:$L$58,"e1",$F$841:$F1013)-SUM(G$842:G1012))</f>
        <v>0</v>
      </c>
      <c r="H1013">
        <f>IF(F1013="","",DSUM('1.1_Instalaciones fijas'!$E$14:$R$36,"e2",$F$841:$F1013)+DSUM('1.1_Instalaciones fijas'!$E$43:$L$58,"e2",$F$841:$F1013)-SUM(H$842:H1012))</f>
        <v>0</v>
      </c>
      <c r="I1013">
        <f>IF(F1013="","",DSUM('1.1_Instalaciones fijas'!$E$14:$R$36,"e3",$F$841:$F1013)+DSUM('1.1_Instalaciones fijas'!$E$43:$L$58,"e3",$F$841:$F1013)-SUM(I$842:I1012))</f>
        <v>0</v>
      </c>
      <c r="J1013">
        <f>IF(F1013="","",DSUM('1.1_Instalaciones fijas'!$E$14:$R$36,"emissions",$F$841:$F1013)+DSUM('1.1_Instalaciones fijas'!$E$43:$L$58,"emissions",$F$841:$F1013)-SUM(J$842:J1012))</f>
        <v>0</v>
      </c>
      <c r="K1013">
        <f>IF(F1013="","",DSUM('1.2_Vehículos y maquinaria'!$E$22:$S$44,"e1",$F$841:$F1013)+DSUM('1.2_Vehículos y maquinaria'!$E$50:$S$70,"emissions",$F$841:$F1013)-SUM(K$842:K1012))</f>
        <v>0</v>
      </c>
      <c r="L1013">
        <f>IF(F1013="","",DSUM('1.2_Vehículos y maquinaria'!$E$22:$S$44,"e2",$F$841:$F1013)-SUM(L$842:L1012))</f>
        <v>0</v>
      </c>
      <c r="M1013">
        <f>IF(F1013="","",DSUM('1.2_Vehículos y maquinaria'!$E$22:$S$44,"e3",$F$841:$F1013)-SUM(M$842:M1012))</f>
        <v>0</v>
      </c>
      <c r="N1013">
        <f>IF(F1013="","",DSUM('1.2_Vehículos y maquinaria'!$E$22:$S$44,"emissions",$F$841:$F1013)+DSUM('1.2_Vehículos y maquinaria'!$E$50:$S$70,"emissions",$F$841:$F1013)-SUM(N$842:N1012))</f>
        <v>0</v>
      </c>
      <c r="O1013">
        <f>IF(F1013="","",DSUM('1.2_Vehículos y maquinaria'!$E$82:$S$92,"e1",$F$841:$F1013)-SUM(O$842:O1012))</f>
        <v>0</v>
      </c>
      <c r="P1013">
        <f>IF(F1013="","",DSUM('1.2_Vehículos y maquinaria'!$E$82:$S$92,"e2",$F$841:$F1013)-SUM(P$842:P1012))</f>
        <v>0</v>
      </c>
      <c r="Q1013">
        <f>IF(F1013="","",DSUM('1.2_Vehículos y maquinaria'!$E$82:$S$92,"e3",$F$841:$F1013)-SUM(Q$842:Q1012))</f>
        <v>0</v>
      </c>
      <c r="R1013">
        <f>IF(F1013="","",DSUM('1.2_Vehículos y maquinaria'!$E$82:$S$92,"emissions",$F$841:$F1013)-SUM(R$842:R1012))</f>
        <v>0</v>
      </c>
      <c r="S1013">
        <f>IF(F1013="","",DSUM('1.2_Vehículos y maquinaria'!$E$99:$S$109,"e1",$F$841:$F1013)-SUM(S$842:S1012))</f>
        <v>0</v>
      </c>
      <c r="T1013">
        <f>IF(F1013="","",DSUM('1.2_Vehículos y maquinaria'!$E$99:$S$109,"e2",$F$841:$F1013)-SUM(T$842:T1012))</f>
        <v>0</v>
      </c>
      <c r="U1013">
        <f>IF(F1013="","",DSUM('1.2_Vehículos y maquinaria'!$E$99:$S$109,"e3",$F$841:$F1013)-SUM(U$842:U1012))</f>
        <v>0</v>
      </c>
      <c r="V1013">
        <f>IF(F1013="","",DSUM('1.2_Vehículos y maquinaria'!$E$99:$S$109,"emissions",$F$841:$F1013)-SUM(V$842:V1012))</f>
        <v>0</v>
      </c>
      <c r="W1013">
        <f>IF(F1013="","",DSUM('1.3_Emisiones de proceso'!$E$17:$M$32,"e1",$F$841:$F1013)-SUM(W$842:W1012))</f>
        <v>0</v>
      </c>
      <c r="X1013">
        <f>IF(F1013="","",DSUM('1.3_Emisiones de proceso'!$E$17:$M$32,"e2",$F$841:$F1013)-SUM(X$842:X1012))</f>
        <v>0</v>
      </c>
      <c r="Y1013">
        <f>IF(F1013="","",DSUM('1.3_Emisiones de proceso'!$E$17:$M$32,"e3",$F$841:$F1013)-SUM(Y$842:Y1012))</f>
        <v>0</v>
      </c>
      <c r="Z1013">
        <f>IF(F1013="","",DSUM('1.3_Emisiones de proceso'!$E$17:$M$32,"emissions",$F$841:$F1013)-SUM(Z$842:Z1012))</f>
        <v>0</v>
      </c>
      <c r="AA1013">
        <f>IF(F1013="","",DSUM('1.3_Emisiones de proceso'!$E$39:$M$54,"e1",$F$841:$F1013)-SUM(AA$842:AA1012))</f>
        <v>0</v>
      </c>
      <c r="AB1013">
        <f>IF(F1013="","",DSUM('1.3_Emisiones de proceso'!$E$39:$M$54,"e2",$F$841:$F1013)-SUM(AB$842:AB1012))</f>
        <v>0</v>
      </c>
      <c r="AC1013">
        <f>IF(F1013="","",DSUM('1.3_Emisiones de proceso'!$E$39:$M$54,"e3",$F$841:$F1013)-SUM(AC$842:AC1012))</f>
        <v>0</v>
      </c>
      <c r="AD1013">
        <f>IF(F1013="","",DSUM('1.3_Emisiones de proceso'!$E$39:$M$54,"emissions",$F$841:$F1013)-SUM(AD$842:AD1012))</f>
        <v>0</v>
      </c>
    </row>
    <row r="1014" spans="2:30" x14ac:dyDescent="0.25">
      <c r="B1014">
        <v>173</v>
      </c>
      <c r="C1014" t="str">
        <f>IF('0.1_Datos generales organiz.'!E216="","",'0.1_Datos generales organiz.'!E216)</f>
        <v/>
      </c>
      <c r="D1014" t="str">
        <f>IF(C1014="","",IF('0.1_Datos generales organiz.'!G216="no","",Dades!C1014))</f>
        <v/>
      </c>
      <c r="E1014" t="str">
        <f>IFERROR(INDEX($D$842:$D$1091,MATCH(0,INDEX(COUNTIF($E$841:E1013,$D$842:$D$1091),),)),"")</f>
        <v/>
      </c>
      <c r="F1014" t="str">
        <f t="shared" si="28"/>
        <v>=</v>
      </c>
      <c r="G1014">
        <f>IF(F1014="","",DSUM('1.1_Instalaciones fijas'!$E$14:$R$36,"e1",$F$841:$F1014)+DSUM('1.1_Instalaciones fijas'!$E$43:$L$58,"e1",$F$841:$F1014)-SUM(G$842:G1013))</f>
        <v>0</v>
      </c>
      <c r="H1014">
        <f>IF(F1014="","",DSUM('1.1_Instalaciones fijas'!$E$14:$R$36,"e2",$F$841:$F1014)+DSUM('1.1_Instalaciones fijas'!$E$43:$L$58,"e2",$F$841:$F1014)-SUM(H$842:H1013))</f>
        <v>0</v>
      </c>
      <c r="I1014">
        <f>IF(F1014="","",DSUM('1.1_Instalaciones fijas'!$E$14:$R$36,"e3",$F$841:$F1014)+DSUM('1.1_Instalaciones fijas'!$E$43:$L$58,"e3",$F$841:$F1014)-SUM(I$842:I1013))</f>
        <v>0</v>
      </c>
      <c r="J1014">
        <f>IF(F1014="","",DSUM('1.1_Instalaciones fijas'!$E$14:$R$36,"emissions",$F$841:$F1014)+DSUM('1.1_Instalaciones fijas'!$E$43:$L$58,"emissions",$F$841:$F1014)-SUM(J$842:J1013))</f>
        <v>0</v>
      </c>
      <c r="K1014">
        <f>IF(F1014="","",DSUM('1.2_Vehículos y maquinaria'!$E$22:$S$44,"e1",$F$841:$F1014)+DSUM('1.2_Vehículos y maquinaria'!$E$50:$S$70,"emissions",$F$841:$F1014)-SUM(K$842:K1013))</f>
        <v>0</v>
      </c>
      <c r="L1014">
        <f>IF(F1014="","",DSUM('1.2_Vehículos y maquinaria'!$E$22:$S$44,"e2",$F$841:$F1014)-SUM(L$842:L1013))</f>
        <v>0</v>
      </c>
      <c r="M1014">
        <f>IF(F1014="","",DSUM('1.2_Vehículos y maquinaria'!$E$22:$S$44,"e3",$F$841:$F1014)-SUM(M$842:M1013))</f>
        <v>0</v>
      </c>
      <c r="N1014">
        <f>IF(F1014="","",DSUM('1.2_Vehículos y maquinaria'!$E$22:$S$44,"emissions",$F$841:$F1014)+DSUM('1.2_Vehículos y maquinaria'!$E$50:$S$70,"emissions",$F$841:$F1014)-SUM(N$842:N1013))</f>
        <v>0</v>
      </c>
      <c r="O1014">
        <f>IF(F1014="","",DSUM('1.2_Vehículos y maquinaria'!$E$82:$S$92,"e1",$F$841:$F1014)-SUM(O$842:O1013))</f>
        <v>0</v>
      </c>
      <c r="P1014">
        <f>IF(F1014="","",DSUM('1.2_Vehículos y maquinaria'!$E$82:$S$92,"e2",$F$841:$F1014)-SUM(P$842:P1013))</f>
        <v>0</v>
      </c>
      <c r="Q1014">
        <f>IF(F1014="","",DSUM('1.2_Vehículos y maquinaria'!$E$82:$S$92,"e3",$F$841:$F1014)-SUM(Q$842:Q1013))</f>
        <v>0</v>
      </c>
      <c r="R1014">
        <f>IF(F1014="","",DSUM('1.2_Vehículos y maquinaria'!$E$82:$S$92,"emissions",$F$841:$F1014)-SUM(R$842:R1013))</f>
        <v>0</v>
      </c>
      <c r="S1014">
        <f>IF(F1014="","",DSUM('1.2_Vehículos y maquinaria'!$E$99:$S$109,"e1",$F$841:$F1014)-SUM(S$842:S1013))</f>
        <v>0</v>
      </c>
      <c r="T1014">
        <f>IF(F1014="","",DSUM('1.2_Vehículos y maquinaria'!$E$99:$S$109,"e2",$F$841:$F1014)-SUM(T$842:T1013))</f>
        <v>0</v>
      </c>
      <c r="U1014">
        <f>IF(F1014="","",DSUM('1.2_Vehículos y maquinaria'!$E$99:$S$109,"e3",$F$841:$F1014)-SUM(U$842:U1013))</f>
        <v>0</v>
      </c>
      <c r="V1014">
        <f>IF(F1014="","",DSUM('1.2_Vehículos y maquinaria'!$E$99:$S$109,"emissions",$F$841:$F1014)-SUM(V$842:V1013))</f>
        <v>0</v>
      </c>
      <c r="W1014">
        <f>IF(F1014="","",DSUM('1.3_Emisiones de proceso'!$E$17:$M$32,"e1",$F$841:$F1014)-SUM(W$842:W1013))</f>
        <v>0</v>
      </c>
      <c r="X1014">
        <f>IF(F1014="","",DSUM('1.3_Emisiones de proceso'!$E$17:$M$32,"e2",$F$841:$F1014)-SUM(X$842:X1013))</f>
        <v>0</v>
      </c>
      <c r="Y1014">
        <f>IF(F1014="","",DSUM('1.3_Emisiones de proceso'!$E$17:$M$32,"e3",$F$841:$F1014)-SUM(Y$842:Y1013))</f>
        <v>0</v>
      </c>
      <c r="Z1014">
        <f>IF(F1014="","",DSUM('1.3_Emisiones de proceso'!$E$17:$M$32,"emissions",$F$841:$F1014)-SUM(Z$842:Z1013))</f>
        <v>0</v>
      </c>
      <c r="AA1014">
        <f>IF(F1014="","",DSUM('1.3_Emisiones de proceso'!$E$39:$M$54,"e1",$F$841:$F1014)-SUM(AA$842:AA1013))</f>
        <v>0</v>
      </c>
      <c r="AB1014">
        <f>IF(F1014="","",DSUM('1.3_Emisiones de proceso'!$E$39:$M$54,"e2",$F$841:$F1014)-SUM(AB$842:AB1013))</f>
        <v>0</v>
      </c>
      <c r="AC1014">
        <f>IF(F1014="","",DSUM('1.3_Emisiones de proceso'!$E$39:$M$54,"e3",$F$841:$F1014)-SUM(AC$842:AC1013))</f>
        <v>0</v>
      </c>
      <c r="AD1014">
        <f>IF(F1014="","",DSUM('1.3_Emisiones de proceso'!$E$39:$M$54,"emissions",$F$841:$F1014)-SUM(AD$842:AD1013))</f>
        <v>0</v>
      </c>
    </row>
    <row r="1015" spans="2:30" x14ac:dyDescent="0.25">
      <c r="B1015">
        <v>174</v>
      </c>
      <c r="C1015" t="str">
        <f>IF('0.1_Datos generales organiz.'!E217="","",'0.1_Datos generales organiz.'!E217)</f>
        <v/>
      </c>
      <c r="D1015" t="str">
        <f>IF(C1015="","",IF('0.1_Datos generales organiz.'!G217="no","",Dades!C1015))</f>
        <v/>
      </c>
      <c r="E1015" t="str">
        <f>IFERROR(INDEX($D$842:$D$1091,MATCH(0,INDEX(COUNTIF($E$841:E1014,$D$842:$D$1091),),)),"")</f>
        <v/>
      </c>
      <c r="F1015" t="str">
        <f t="shared" si="28"/>
        <v>=</v>
      </c>
      <c r="G1015">
        <f>IF(F1015="","",DSUM('1.1_Instalaciones fijas'!$E$14:$R$36,"e1",$F$841:$F1015)+DSUM('1.1_Instalaciones fijas'!$E$43:$L$58,"e1",$F$841:$F1015)-SUM(G$842:G1014))</f>
        <v>0</v>
      </c>
      <c r="H1015">
        <f>IF(F1015="","",DSUM('1.1_Instalaciones fijas'!$E$14:$R$36,"e2",$F$841:$F1015)+DSUM('1.1_Instalaciones fijas'!$E$43:$L$58,"e2",$F$841:$F1015)-SUM(H$842:H1014))</f>
        <v>0</v>
      </c>
      <c r="I1015">
        <f>IF(F1015="","",DSUM('1.1_Instalaciones fijas'!$E$14:$R$36,"e3",$F$841:$F1015)+DSUM('1.1_Instalaciones fijas'!$E$43:$L$58,"e3",$F$841:$F1015)-SUM(I$842:I1014))</f>
        <v>0</v>
      </c>
      <c r="J1015">
        <f>IF(F1015="","",DSUM('1.1_Instalaciones fijas'!$E$14:$R$36,"emissions",$F$841:$F1015)+DSUM('1.1_Instalaciones fijas'!$E$43:$L$58,"emissions",$F$841:$F1015)-SUM(J$842:J1014))</f>
        <v>0</v>
      </c>
      <c r="K1015">
        <f>IF(F1015="","",DSUM('1.2_Vehículos y maquinaria'!$E$22:$S$44,"e1",$F$841:$F1015)+DSUM('1.2_Vehículos y maquinaria'!$E$50:$S$70,"emissions",$F$841:$F1015)-SUM(K$842:K1014))</f>
        <v>0</v>
      </c>
      <c r="L1015">
        <f>IF(F1015="","",DSUM('1.2_Vehículos y maquinaria'!$E$22:$S$44,"e2",$F$841:$F1015)-SUM(L$842:L1014))</f>
        <v>0</v>
      </c>
      <c r="M1015">
        <f>IF(F1015="","",DSUM('1.2_Vehículos y maquinaria'!$E$22:$S$44,"e3",$F$841:$F1015)-SUM(M$842:M1014))</f>
        <v>0</v>
      </c>
      <c r="N1015">
        <f>IF(F1015="","",DSUM('1.2_Vehículos y maquinaria'!$E$22:$S$44,"emissions",$F$841:$F1015)+DSUM('1.2_Vehículos y maquinaria'!$E$50:$S$70,"emissions",$F$841:$F1015)-SUM(N$842:N1014))</f>
        <v>0</v>
      </c>
      <c r="O1015">
        <f>IF(F1015="","",DSUM('1.2_Vehículos y maquinaria'!$E$82:$S$92,"e1",$F$841:$F1015)-SUM(O$842:O1014))</f>
        <v>0</v>
      </c>
      <c r="P1015">
        <f>IF(F1015="","",DSUM('1.2_Vehículos y maquinaria'!$E$82:$S$92,"e2",$F$841:$F1015)-SUM(P$842:P1014))</f>
        <v>0</v>
      </c>
      <c r="Q1015">
        <f>IF(F1015="","",DSUM('1.2_Vehículos y maquinaria'!$E$82:$S$92,"e3",$F$841:$F1015)-SUM(Q$842:Q1014))</f>
        <v>0</v>
      </c>
      <c r="R1015">
        <f>IF(F1015="","",DSUM('1.2_Vehículos y maquinaria'!$E$82:$S$92,"emissions",$F$841:$F1015)-SUM(R$842:R1014))</f>
        <v>0</v>
      </c>
      <c r="S1015">
        <f>IF(F1015="","",DSUM('1.2_Vehículos y maquinaria'!$E$99:$S$109,"e1",$F$841:$F1015)-SUM(S$842:S1014))</f>
        <v>0</v>
      </c>
      <c r="T1015">
        <f>IF(F1015="","",DSUM('1.2_Vehículos y maquinaria'!$E$99:$S$109,"e2",$F$841:$F1015)-SUM(T$842:T1014))</f>
        <v>0</v>
      </c>
      <c r="U1015">
        <f>IF(F1015="","",DSUM('1.2_Vehículos y maquinaria'!$E$99:$S$109,"e3",$F$841:$F1015)-SUM(U$842:U1014))</f>
        <v>0</v>
      </c>
      <c r="V1015">
        <f>IF(F1015="","",DSUM('1.2_Vehículos y maquinaria'!$E$99:$S$109,"emissions",$F$841:$F1015)-SUM(V$842:V1014))</f>
        <v>0</v>
      </c>
      <c r="W1015">
        <f>IF(F1015="","",DSUM('1.3_Emisiones de proceso'!$E$17:$M$32,"e1",$F$841:$F1015)-SUM(W$842:W1014))</f>
        <v>0</v>
      </c>
      <c r="X1015">
        <f>IF(F1015="","",DSUM('1.3_Emisiones de proceso'!$E$17:$M$32,"e2",$F$841:$F1015)-SUM(X$842:X1014))</f>
        <v>0</v>
      </c>
      <c r="Y1015">
        <f>IF(F1015="","",DSUM('1.3_Emisiones de proceso'!$E$17:$M$32,"e3",$F$841:$F1015)-SUM(Y$842:Y1014))</f>
        <v>0</v>
      </c>
      <c r="Z1015">
        <f>IF(F1015="","",DSUM('1.3_Emisiones de proceso'!$E$17:$M$32,"emissions",$F$841:$F1015)-SUM(Z$842:Z1014))</f>
        <v>0</v>
      </c>
      <c r="AA1015">
        <f>IF(F1015="","",DSUM('1.3_Emisiones de proceso'!$E$39:$M$54,"e1",$F$841:$F1015)-SUM(AA$842:AA1014))</f>
        <v>0</v>
      </c>
      <c r="AB1015">
        <f>IF(F1015="","",DSUM('1.3_Emisiones de proceso'!$E$39:$M$54,"e2",$F$841:$F1015)-SUM(AB$842:AB1014))</f>
        <v>0</v>
      </c>
      <c r="AC1015">
        <f>IF(F1015="","",DSUM('1.3_Emisiones de proceso'!$E$39:$M$54,"e3",$F$841:$F1015)-SUM(AC$842:AC1014))</f>
        <v>0</v>
      </c>
      <c r="AD1015">
        <f>IF(F1015="","",DSUM('1.3_Emisiones de proceso'!$E$39:$M$54,"emissions",$F$841:$F1015)-SUM(AD$842:AD1014))</f>
        <v>0</v>
      </c>
    </row>
    <row r="1016" spans="2:30" x14ac:dyDescent="0.25">
      <c r="B1016">
        <v>175</v>
      </c>
      <c r="C1016" t="str">
        <f>IF('0.1_Datos generales organiz.'!E218="","",'0.1_Datos generales organiz.'!E218)</f>
        <v/>
      </c>
      <c r="D1016" t="str">
        <f>IF(C1016="","",IF('0.1_Datos generales organiz.'!G218="no","",Dades!C1016))</f>
        <v/>
      </c>
      <c r="E1016" t="str">
        <f>IFERROR(INDEX($D$842:$D$1091,MATCH(0,INDEX(COUNTIF($E$841:E1015,$D$842:$D$1091),),)),"")</f>
        <v/>
      </c>
      <c r="F1016" t="str">
        <f t="shared" si="28"/>
        <v>=</v>
      </c>
      <c r="G1016">
        <f>IF(F1016="","",DSUM('1.1_Instalaciones fijas'!$E$14:$R$36,"e1",$F$841:$F1016)+DSUM('1.1_Instalaciones fijas'!$E$43:$L$58,"e1",$F$841:$F1016)-SUM(G$842:G1015))</f>
        <v>0</v>
      </c>
      <c r="H1016">
        <f>IF(F1016="","",DSUM('1.1_Instalaciones fijas'!$E$14:$R$36,"e2",$F$841:$F1016)+DSUM('1.1_Instalaciones fijas'!$E$43:$L$58,"e2",$F$841:$F1016)-SUM(H$842:H1015))</f>
        <v>0</v>
      </c>
      <c r="I1016">
        <f>IF(F1016="","",DSUM('1.1_Instalaciones fijas'!$E$14:$R$36,"e3",$F$841:$F1016)+DSUM('1.1_Instalaciones fijas'!$E$43:$L$58,"e3",$F$841:$F1016)-SUM(I$842:I1015))</f>
        <v>0</v>
      </c>
      <c r="J1016">
        <f>IF(F1016="","",DSUM('1.1_Instalaciones fijas'!$E$14:$R$36,"emissions",$F$841:$F1016)+DSUM('1.1_Instalaciones fijas'!$E$43:$L$58,"emissions",$F$841:$F1016)-SUM(J$842:J1015))</f>
        <v>0</v>
      </c>
      <c r="K1016">
        <f>IF(F1016="","",DSUM('1.2_Vehículos y maquinaria'!$E$22:$S$44,"e1",$F$841:$F1016)+DSUM('1.2_Vehículos y maquinaria'!$E$50:$S$70,"emissions",$F$841:$F1016)-SUM(K$842:K1015))</f>
        <v>0</v>
      </c>
      <c r="L1016">
        <f>IF(F1016="","",DSUM('1.2_Vehículos y maquinaria'!$E$22:$S$44,"e2",$F$841:$F1016)-SUM(L$842:L1015))</f>
        <v>0</v>
      </c>
      <c r="M1016">
        <f>IF(F1016="","",DSUM('1.2_Vehículos y maquinaria'!$E$22:$S$44,"e3",$F$841:$F1016)-SUM(M$842:M1015))</f>
        <v>0</v>
      </c>
      <c r="N1016">
        <f>IF(F1016="","",DSUM('1.2_Vehículos y maquinaria'!$E$22:$S$44,"emissions",$F$841:$F1016)+DSUM('1.2_Vehículos y maquinaria'!$E$50:$S$70,"emissions",$F$841:$F1016)-SUM(N$842:N1015))</f>
        <v>0</v>
      </c>
      <c r="O1016">
        <f>IF(F1016="","",DSUM('1.2_Vehículos y maquinaria'!$E$82:$S$92,"e1",$F$841:$F1016)-SUM(O$842:O1015))</f>
        <v>0</v>
      </c>
      <c r="P1016">
        <f>IF(F1016="","",DSUM('1.2_Vehículos y maquinaria'!$E$82:$S$92,"e2",$F$841:$F1016)-SUM(P$842:P1015))</f>
        <v>0</v>
      </c>
      <c r="Q1016">
        <f>IF(F1016="","",DSUM('1.2_Vehículos y maquinaria'!$E$82:$S$92,"e3",$F$841:$F1016)-SUM(Q$842:Q1015))</f>
        <v>0</v>
      </c>
      <c r="R1016">
        <f>IF(F1016="","",DSUM('1.2_Vehículos y maquinaria'!$E$82:$S$92,"emissions",$F$841:$F1016)-SUM(R$842:R1015))</f>
        <v>0</v>
      </c>
      <c r="S1016">
        <f>IF(F1016="","",DSUM('1.2_Vehículos y maquinaria'!$E$99:$S$109,"e1",$F$841:$F1016)-SUM(S$842:S1015))</f>
        <v>0</v>
      </c>
      <c r="T1016">
        <f>IF(F1016="","",DSUM('1.2_Vehículos y maquinaria'!$E$99:$S$109,"e2",$F$841:$F1016)-SUM(T$842:T1015))</f>
        <v>0</v>
      </c>
      <c r="U1016">
        <f>IF(F1016="","",DSUM('1.2_Vehículos y maquinaria'!$E$99:$S$109,"e3",$F$841:$F1016)-SUM(U$842:U1015))</f>
        <v>0</v>
      </c>
      <c r="V1016">
        <f>IF(F1016="","",DSUM('1.2_Vehículos y maquinaria'!$E$99:$S$109,"emissions",$F$841:$F1016)-SUM(V$842:V1015))</f>
        <v>0</v>
      </c>
      <c r="W1016">
        <f>IF(F1016="","",DSUM('1.3_Emisiones de proceso'!$E$17:$M$32,"e1",$F$841:$F1016)-SUM(W$842:W1015))</f>
        <v>0</v>
      </c>
      <c r="X1016">
        <f>IF(F1016="","",DSUM('1.3_Emisiones de proceso'!$E$17:$M$32,"e2",$F$841:$F1016)-SUM(X$842:X1015))</f>
        <v>0</v>
      </c>
      <c r="Y1016">
        <f>IF(F1016="","",DSUM('1.3_Emisiones de proceso'!$E$17:$M$32,"e3",$F$841:$F1016)-SUM(Y$842:Y1015))</f>
        <v>0</v>
      </c>
      <c r="Z1016">
        <f>IF(F1016="","",DSUM('1.3_Emisiones de proceso'!$E$17:$M$32,"emissions",$F$841:$F1016)-SUM(Z$842:Z1015))</f>
        <v>0</v>
      </c>
      <c r="AA1016">
        <f>IF(F1016="","",DSUM('1.3_Emisiones de proceso'!$E$39:$M$54,"e1",$F$841:$F1016)-SUM(AA$842:AA1015))</f>
        <v>0</v>
      </c>
      <c r="AB1016">
        <f>IF(F1016="","",DSUM('1.3_Emisiones de proceso'!$E$39:$M$54,"e2",$F$841:$F1016)-SUM(AB$842:AB1015))</f>
        <v>0</v>
      </c>
      <c r="AC1016">
        <f>IF(F1016="","",DSUM('1.3_Emisiones de proceso'!$E$39:$M$54,"e3",$F$841:$F1016)-SUM(AC$842:AC1015))</f>
        <v>0</v>
      </c>
      <c r="AD1016">
        <f>IF(F1016="","",DSUM('1.3_Emisiones de proceso'!$E$39:$M$54,"emissions",$F$841:$F1016)-SUM(AD$842:AD1015))</f>
        <v>0</v>
      </c>
    </row>
    <row r="1017" spans="2:30" x14ac:dyDescent="0.25">
      <c r="B1017">
        <v>176</v>
      </c>
      <c r="C1017" t="str">
        <f>IF('0.1_Datos generales organiz.'!E219="","",'0.1_Datos generales organiz.'!E219)</f>
        <v/>
      </c>
      <c r="D1017" t="str">
        <f>IF(C1017="","",IF('0.1_Datos generales organiz.'!G219="no","",Dades!C1017))</f>
        <v/>
      </c>
      <c r="E1017" t="str">
        <f>IFERROR(INDEX($D$842:$D$1091,MATCH(0,INDEX(COUNTIF($E$841:E1016,$D$842:$D$1091),),)),"")</f>
        <v/>
      </c>
      <c r="F1017" t="str">
        <f t="shared" si="28"/>
        <v>=</v>
      </c>
      <c r="G1017">
        <f>IF(F1017="","",DSUM('1.1_Instalaciones fijas'!$E$14:$R$36,"e1",$F$841:$F1017)+DSUM('1.1_Instalaciones fijas'!$E$43:$L$58,"e1",$F$841:$F1017)-SUM(G$842:G1016))</f>
        <v>0</v>
      </c>
      <c r="H1017">
        <f>IF(F1017="","",DSUM('1.1_Instalaciones fijas'!$E$14:$R$36,"e2",$F$841:$F1017)+DSUM('1.1_Instalaciones fijas'!$E$43:$L$58,"e2",$F$841:$F1017)-SUM(H$842:H1016))</f>
        <v>0</v>
      </c>
      <c r="I1017">
        <f>IF(F1017="","",DSUM('1.1_Instalaciones fijas'!$E$14:$R$36,"e3",$F$841:$F1017)+DSUM('1.1_Instalaciones fijas'!$E$43:$L$58,"e3",$F$841:$F1017)-SUM(I$842:I1016))</f>
        <v>0</v>
      </c>
      <c r="J1017">
        <f>IF(F1017="","",DSUM('1.1_Instalaciones fijas'!$E$14:$R$36,"emissions",$F$841:$F1017)+DSUM('1.1_Instalaciones fijas'!$E$43:$L$58,"emissions",$F$841:$F1017)-SUM(J$842:J1016))</f>
        <v>0</v>
      </c>
      <c r="K1017">
        <f>IF(F1017="","",DSUM('1.2_Vehículos y maquinaria'!$E$22:$S$44,"e1",$F$841:$F1017)+DSUM('1.2_Vehículos y maquinaria'!$E$50:$S$70,"emissions",$F$841:$F1017)-SUM(K$842:K1016))</f>
        <v>0</v>
      </c>
      <c r="L1017">
        <f>IF(F1017="","",DSUM('1.2_Vehículos y maquinaria'!$E$22:$S$44,"e2",$F$841:$F1017)-SUM(L$842:L1016))</f>
        <v>0</v>
      </c>
      <c r="M1017">
        <f>IF(F1017="","",DSUM('1.2_Vehículos y maquinaria'!$E$22:$S$44,"e3",$F$841:$F1017)-SUM(M$842:M1016))</f>
        <v>0</v>
      </c>
      <c r="N1017">
        <f>IF(F1017="","",DSUM('1.2_Vehículos y maquinaria'!$E$22:$S$44,"emissions",$F$841:$F1017)+DSUM('1.2_Vehículos y maquinaria'!$E$50:$S$70,"emissions",$F$841:$F1017)-SUM(N$842:N1016))</f>
        <v>0</v>
      </c>
      <c r="O1017">
        <f>IF(F1017="","",DSUM('1.2_Vehículos y maquinaria'!$E$82:$S$92,"e1",$F$841:$F1017)-SUM(O$842:O1016))</f>
        <v>0</v>
      </c>
      <c r="P1017">
        <f>IF(F1017="","",DSUM('1.2_Vehículos y maquinaria'!$E$82:$S$92,"e2",$F$841:$F1017)-SUM(P$842:P1016))</f>
        <v>0</v>
      </c>
      <c r="Q1017">
        <f>IF(F1017="","",DSUM('1.2_Vehículos y maquinaria'!$E$82:$S$92,"e3",$F$841:$F1017)-SUM(Q$842:Q1016))</f>
        <v>0</v>
      </c>
      <c r="R1017">
        <f>IF(F1017="","",DSUM('1.2_Vehículos y maquinaria'!$E$82:$S$92,"emissions",$F$841:$F1017)-SUM(R$842:R1016))</f>
        <v>0</v>
      </c>
      <c r="S1017">
        <f>IF(F1017="","",DSUM('1.2_Vehículos y maquinaria'!$E$99:$S$109,"e1",$F$841:$F1017)-SUM(S$842:S1016))</f>
        <v>0</v>
      </c>
      <c r="T1017">
        <f>IF(F1017="","",DSUM('1.2_Vehículos y maquinaria'!$E$99:$S$109,"e2",$F$841:$F1017)-SUM(T$842:T1016))</f>
        <v>0</v>
      </c>
      <c r="U1017">
        <f>IF(F1017="","",DSUM('1.2_Vehículos y maquinaria'!$E$99:$S$109,"e3",$F$841:$F1017)-SUM(U$842:U1016))</f>
        <v>0</v>
      </c>
      <c r="V1017">
        <f>IF(F1017="","",DSUM('1.2_Vehículos y maquinaria'!$E$99:$S$109,"emissions",$F$841:$F1017)-SUM(V$842:V1016))</f>
        <v>0</v>
      </c>
      <c r="W1017">
        <f>IF(F1017="","",DSUM('1.3_Emisiones de proceso'!$E$17:$M$32,"e1",$F$841:$F1017)-SUM(W$842:W1016))</f>
        <v>0</v>
      </c>
      <c r="X1017">
        <f>IF(F1017="","",DSUM('1.3_Emisiones de proceso'!$E$17:$M$32,"e2",$F$841:$F1017)-SUM(X$842:X1016))</f>
        <v>0</v>
      </c>
      <c r="Y1017">
        <f>IF(F1017="","",DSUM('1.3_Emisiones de proceso'!$E$17:$M$32,"e3",$F$841:$F1017)-SUM(Y$842:Y1016))</f>
        <v>0</v>
      </c>
      <c r="Z1017">
        <f>IF(F1017="","",DSUM('1.3_Emisiones de proceso'!$E$17:$M$32,"emissions",$F$841:$F1017)-SUM(Z$842:Z1016))</f>
        <v>0</v>
      </c>
      <c r="AA1017">
        <f>IF(F1017="","",DSUM('1.3_Emisiones de proceso'!$E$39:$M$54,"e1",$F$841:$F1017)-SUM(AA$842:AA1016))</f>
        <v>0</v>
      </c>
      <c r="AB1017">
        <f>IF(F1017="","",DSUM('1.3_Emisiones de proceso'!$E$39:$M$54,"e2",$F$841:$F1017)-SUM(AB$842:AB1016))</f>
        <v>0</v>
      </c>
      <c r="AC1017">
        <f>IF(F1017="","",DSUM('1.3_Emisiones de proceso'!$E$39:$M$54,"e3",$F$841:$F1017)-SUM(AC$842:AC1016))</f>
        <v>0</v>
      </c>
      <c r="AD1017">
        <f>IF(F1017="","",DSUM('1.3_Emisiones de proceso'!$E$39:$M$54,"emissions",$F$841:$F1017)-SUM(AD$842:AD1016))</f>
        <v>0</v>
      </c>
    </row>
    <row r="1018" spans="2:30" x14ac:dyDescent="0.25">
      <c r="B1018">
        <v>177</v>
      </c>
      <c r="C1018" t="str">
        <f>IF('0.1_Datos generales organiz.'!E220="","",'0.1_Datos generales organiz.'!E220)</f>
        <v/>
      </c>
      <c r="D1018" t="str">
        <f>IF(C1018="","",IF('0.1_Datos generales organiz.'!G220="no","",Dades!C1018))</f>
        <v/>
      </c>
      <c r="E1018" t="str">
        <f>IFERROR(INDEX($D$842:$D$1091,MATCH(0,INDEX(COUNTIF($E$841:E1017,$D$842:$D$1091),),)),"")</f>
        <v/>
      </c>
      <c r="F1018" t="str">
        <f t="shared" si="28"/>
        <v>=</v>
      </c>
      <c r="G1018">
        <f>IF(F1018="","",DSUM('1.1_Instalaciones fijas'!$E$14:$R$36,"e1",$F$841:$F1018)+DSUM('1.1_Instalaciones fijas'!$E$43:$L$58,"e1",$F$841:$F1018)-SUM(G$842:G1017))</f>
        <v>0</v>
      </c>
      <c r="H1018">
        <f>IF(F1018="","",DSUM('1.1_Instalaciones fijas'!$E$14:$R$36,"e2",$F$841:$F1018)+DSUM('1.1_Instalaciones fijas'!$E$43:$L$58,"e2",$F$841:$F1018)-SUM(H$842:H1017))</f>
        <v>0</v>
      </c>
      <c r="I1018">
        <f>IF(F1018="","",DSUM('1.1_Instalaciones fijas'!$E$14:$R$36,"e3",$F$841:$F1018)+DSUM('1.1_Instalaciones fijas'!$E$43:$L$58,"e3",$F$841:$F1018)-SUM(I$842:I1017))</f>
        <v>0</v>
      </c>
      <c r="J1018">
        <f>IF(F1018="","",DSUM('1.1_Instalaciones fijas'!$E$14:$R$36,"emissions",$F$841:$F1018)+DSUM('1.1_Instalaciones fijas'!$E$43:$L$58,"emissions",$F$841:$F1018)-SUM(J$842:J1017))</f>
        <v>0</v>
      </c>
      <c r="K1018">
        <f>IF(F1018="","",DSUM('1.2_Vehículos y maquinaria'!$E$22:$S$44,"e1",$F$841:$F1018)+DSUM('1.2_Vehículos y maquinaria'!$E$50:$S$70,"emissions",$F$841:$F1018)-SUM(K$842:K1017))</f>
        <v>0</v>
      </c>
      <c r="L1018">
        <f>IF(F1018="","",DSUM('1.2_Vehículos y maquinaria'!$E$22:$S$44,"e2",$F$841:$F1018)-SUM(L$842:L1017))</f>
        <v>0</v>
      </c>
      <c r="M1018">
        <f>IF(F1018="","",DSUM('1.2_Vehículos y maquinaria'!$E$22:$S$44,"e3",$F$841:$F1018)-SUM(M$842:M1017))</f>
        <v>0</v>
      </c>
      <c r="N1018">
        <f>IF(F1018="","",DSUM('1.2_Vehículos y maquinaria'!$E$22:$S$44,"emissions",$F$841:$F1018)+DSUM('1.2_Vehículos y maquinaria'!$E$50:$S$70,"emissions",$F$841:$F1018)-SUM(N$842:N1017))</f>
        <v>0</v>
      </c>
      <c r="O1018">
        <f>IF(F1018="","",DSUM('1.2_Vehículos y maquinaria'!$E$82:$S$92,"e1",$F$841:$F1018)-SUM(O$842:O1017))</f>
        <v>0</v>
      </c>
      <c r="P1018">
        <f>IF(F1018="","",DSUM('1.2_Vehículos y maquinaria'!$E$82:$S$92,"e2",$F$841:$F1018)-SUM(P$842:P1017))</f>
        <v>0</v>
      </c>
      <c r="Q1018">
        <f>IF(F1018="","",DSUM('1.2_Vehículos y maquinaria'!$E$82:$S$92,"e3",$F$841:$F1018)-SUM(Q$842:Q1017))</f>
        <v>0</v>
      </c>
      <c r="R1018">
        <f>IF(F1018="","",DSUM('1.2_Vehículos y maquinaria'!$E$82:$S$92,"emissions",$F$841:$F1018)-SUM(R$842:R1017))</f>
        <v>0</v>
      </c>
      <c r="S1018">
        <f>IF(F1018="","",DSUM('1.2_Vehículos y maquinaria'!$E$99:$S$109,"e1",$F$841:$F1018)-SUM(S$842:S1017))</f>
        <v>0</v>
      </c>
      <c r="T1018">
        <f>IF(F1018="","",DSUM('1.2_Vehículos y maquinaria'!$E$99:$S$109,"e2",$F$841:$F1018)-SUM(T$842:T1017))</f>
        <v>0</v>
      </c>
      <c r="U1018">
        <f>IF(F1018="","",DSUM('1.2_Vehículos y maquinaria'!$E$99:$S$109,"e3",$F$841:$F1018)-SUM(U$842:U1017))</f>
        <v>0</v>
      </c>
      <c r="V1018">
        <f>IF(F1018="","",DSUM('1.2_Vehículos y maquinaria'!$E$99:$S$109,"emissions",$F$841:$F1018)-SUM(V$842:V1017))</f>
        <v>0</v>
      </c>
      <c r="W1018">
        <f>IF(F1018="","",DSUM('1.3_Emisiones de proceso'!$E$17:$M$32,"e1",$F$841:$F1018)-SUM(W$842:W1017))</f>
        <v>0</v>
      </c>
      <c r="X1018">
        <f>IF(F1018="","",DSUM('1.3_Emisiones de proceso'!$E$17:$M$32,"e2",$F$841:$F1018)-SUM(X$842:X1017))</f>
        <v>0</v>
      </c>
      <c r="Y1018">
        <f>IF(F1018="","",DSUM('1.3_Emisiones de proceso'!$E$17:$M$32,"e3",$F$841:$F1018)-SUM(Y$842:Y1017))</f>
        <v>0</v>
      </c>
      <c r="Z1018">
        <f>IF(F1018="","",DSUM('1.3_Emisiones de proceso'!$E$17:$M$32,"emissions",$F$841:$F1018)-SUM(Z$842:Z1017))</f>
        <v>0</v>
      </c>
      <c r="AA1018">
        <f>IF(F1018="","",DSUM('1.3_Emisiones de proceso'!$E$39:$M$54,"e1",$F$841:$F1018)-SUM(AA$842:AA1017))</f>
        <v>0</v>
      </c>
      <c r="AB1018">
        <f>IF(F1018="","",DSUM('1.3_Emisiones de proceso'!$E$39:$M$54,"e2",$F$841:$F1018)-SUM(AB$842:AB1017))</f>
        <v>0</v>
      </c>
      <c r="AC1018">
        <f>IF(F1018="","",DSUM('1.3_Emisiones de proceso'!$E$39:$M$54,"e3",$F$841:$F1018)-SUM(AC$842:AC1017))</f>
        <v>0</v>
      </c>
      <c r="AD1018">
        <f>IF(F1018="","",DSUM('1.3_Emisiones de proceso'!$E$39:$M$54,"emissions",$F$841:$F1018)-SUM(AD$842:AD1017))</f>
        <v>0</v>
      </c>
    </row>
    <row r="1019" spans="2:30" x14ac:dyDescent="0.25">
      <c r="B1019">
        <v>178</v>
      </c>
      <c r="C1019" t="str">
        <f>IF('0.1_Datos generales organiz.'!E221="","",'0.1_Datos generales organiz.'!E221)</f>
        <v/>
      </c>
      <c r="D1019" t="str">
        <f>IF(C1019="","",IF('0.1_Datos generales organiz.'!G221="no","",Dades!C1019))</f>
        <v/>
      </c>
      <c r="E1019" t="str">
        <f>IFERROR(INDEX($D$842:$D$1091,MATCH(0,INDEX(COUNTIF($E$841:E1018,$D$842:$D$1091),),)),"")</f>
        <v/>
      </c>
      <c r="F1019" t="str">
        <f t="shared" si="28"/>
        <v>=</v>
      </c>
      <c r="G1019">
        <f>IF(F1019="","",DSUM('1.1_Instalaciones fijas'!$E$14:$R$36,"e1",$F$841:$F1019)+DSUM('1.1_Instalaciones fijas'!$E$43:$L$58,"e1",$F$841:$F1019)-SUM(G$842:G1018))</f>
        <v>0</v>
      </c>
      <c r="H1019">
        <f>IF(F1019="","",DSUM('1.1_Instalaciones fijas'!$E$14:$R$36,"e2",$F$841:$F1019)+DSUM('1.1_Instalaciones fijas'!$E$43:$L$58,"e2",$F$841:$F1019)-SUM(H$842:H1018))</f>
        <v>0</v>
      </c>
      <c r="I1019">
        <f>IF(F1019="","",DSUM('1.1_Instalaciones fijas'!$E$14:$R$36,"e3",$F$841:$F1019)+DSUM('1.1_Instalaciones fijas'!$E$43:$L$58,"e3",$F$841:$F1019)-SUM(I$842:I1018))</f>
        <v>0</v>
      </c>
      <c r="J1019">
        <f>IF(F1019="","",DSUM('1.1_Instalaciones fijas'!$E$14:$R$36,"emissions",$F$841:$F1019)+DSUM('1.1_Instalaciones fijas'!$E$43:$L$58,"emissions",$F$841:$F1019)-SUM(J$842:J1018))</f>
        <v>0</v>
      </c>
      <c r="K1019">
        <f>IF(F1019="","",DSUM('1.2_Vehículos y maquinaria'!$E$22:$S$44,"e1",$F$841:$F1019)+DSUM('1.2_Vehículos y maquinaria'!$E$50:$S$70,"emissions",$F$841:$F1019)-SUM(K$842:K1018))</f>
        <v>0</v>
      </c>
      <c r="L1019">
        <f>IF(F1019="","",DSUM('1.2_Vehículos y maquinaria'!$E$22:$S$44,"e2",$F$841:$F1019)-SUM(L$842:L1018))</f>
        <v>0</v>
      </c>
      <c r="M1019">
        <f>IF(F1019="","",DSUM('1.2_Vehículos y maquinaria'!$E$22:$S$44,"e3",$F$841:$F1019)-SUM(M$842:M1018))</f>
        <v>0</v>
      </c>
      <c r="N1019">
        <f>IF(F1019="","",DSUM('1.2_Vehículos y maquinaria'!$E$22:$S$44,"emissions",$F$841:$F1019)+DSUM('1.2_Vehículos y maquinaria'!$E$50:$S$70,"emissions",$F$841:$F1019)-SUM(N$842:N1018))</f>
        <v>0</v>
      </c>
      <c r="O1019">
        <f>IF(F1019="","",DSUM('1.2_Vehículos y maquinaria'!$E$82:$S$92,"e1",$F$841:$F1019)-SUM(O$842:O1018))</f>
        <v>0</v>
      </c>
      <c r="P1019">
        <f>IF(F1019="","",DSUM('1.2_Vehículos y maquinaria'!$E$82:$S$92,"e2",$F$841:$F1019)-SUM(P$842:P1018))</f>
        <v>0</v>
      </c>
      <c r="Q1019">
        <f>IF(F1019="","",DSUM('1.2_Vehículos y maquinaria'!$E$82:$S$92,"e3",$F$841:$F1019)-SUM(Q$842:Q1018))</f>
        <v>0</v>
      </c>
      <c r="R1019">
        <f>IF(F1019="","",DSUM('1.2_Vehículos y maquinaria'!$E$82:$S$92,"emissions",$F$841:$F1019)-SUM(R$842:R1018))</f>
        <v>0</v>
      </c>
      <c r="S1019">
        <f>IF(F1019="","",DSUM('1.2_Vehículos y maquinaria'!$E$99:$S$109,"e1",$F$841:$F1019)-SUM(S$842:S1018))</f>
        <v>0</v>
      </c>
      <c r="T1019">
        <f>IF(F1019="","",DSUM('1.2_Vehículos y maquinaria'!$E$99:$S$109,"e2",$F$841:$F1019)-SUM(T$842:T1018))</f>
        <v>0</v>
      </c>
      <c r="U1019">
        <f>IF(F1019="","",DSUM('1.2_Vehículos y maquinaria'!$E$99:$S$109,"e3",$F$841:$F1019)-SUM(U$842:U1018))</f>
        <v>0</v>
      </c>
      <c r="V1019">
        <f>IF(F1019="","",DSUM('1.2_Vehículos y maquinaria'!$E$99:$S$109,"emissions",$F$841:$F1019)-SUM(V$842:V1018))</f>
        <v>0</v>
      </c>
      <c r="W1019">
        <f>IF(F1019="","",DSUM('1.3_Emisiones de proceso'!$E$17:$M$32,"e1",$F$841:$F1019)-SUM(W$842:W1018))</f>
        <v>0</v>
      </c>
      <c r="X1019">
        <f>IF(F1019="","",DSUM('1.3_Emisiones de proceso'!$E$17:$M$32,"e2",$F$841:$F1019)-SUM(X$842:X1018))</f>
        <v>0</v>
      </c>
      <c r="Y1019">
        <f>IF(F1019="","",DSUM('1.3_Emisiones de proceso'!$E$17:$M$32,"e3",$F$841:$F1019)-SUM(Y$842:Y1018))</f>
        <v>0</v>
      </c>
      <c r="Z1019">
        <f>IF(F1019="","",DSUM('1.3_Emisiones de proceso'!$E$17:$M$32,"emissions",$F$841:$F1019)-SUM(Z$842:Z1018))</f>
        <v>0</v>
      </c>
      <c r="AA1019">
        <f>IF(F1019="","",DSUM('1.3_Emisiones de proceso'!$E$39:$M$54,"e1",$F$841:$F1019)-SUM(AA$842:AA1018))</f>
        <v>0</v>
      </c>
      <c r="AB1019">
        <f>IF(F1019="","",DSUM('1.3_Emisiones de proceso'!$E$39:$M$54,"e2",$F$841:$F1019)-SUM(AB$842:AB1018))</f>
        <v>0</v>
      </c>
      <c r="AC1019">
        <f>IF(F1019="","",DSUM('1.3_Emisiones de proceso'!$E$39:$M$54,"e3",$F$841:$F1019)-SUM(AC$842:AC1018))</f>
        <v>0</v>
      </c>
      <c r="AD1019">
        <f>IF(F1019="","",DSUM('1.3_Emisiones de proceso'!$E$39:$M$54,"emissions",$F$841:$F1019)-SUM(AD$842:AD1018))</f>
        <v>0</v>
      </c>
    </row>
    <row r="1020" spans="2:30" x14ac:dyDescent="0.25">
      <c r="B1020">
        <v>179</v>
      </c>
      <c r="C1020" t="str">
        <f>IF('0.1_Datos generales organiz.'!E222="","",'0.1_Datos generales organiz.'!E222)</f>
        <v/>
      </c>
      <c r="D1020" t="str">
        <f>IF(C1020="","",IF('0.1_Datos generales organiz.'!G222="no","",Dades!C1020))</f>
        <v/>
      </c>
      <c r="E1020" t="str">
        <f>IFERROR(INDEX($D$842:$D$1091,MATCH(0,INDEX(COUNTIF($E$841:E1019,$D$842:$D$1091),),)),"")</f>
        <v/>
      </c>
      <c r="F1020" t="str">
        <f t="shared" si="28"/>
        <v>=</v>
      </c>
      <c r="G1020">
        <f>IF(F1020="","",DSUM('1.1_Instalaciones fijas'!$E$14:$R$36,"e1",$F$841:$F1020)+DSUM('1.1_Instalaciones fijas'!$E$43:$L$58,"e1",$F$841:$F1020)-SUM(G$842:G1019))</f>
        <v>0</v>
      </c>
      <c r="H1020">
        <f>IF(F1020="","",DSUM('1.1_Instalaciones fijas'!$E$14:$R$36,"e2",$F$841:$F1020)+DSUM('1.1_Instalaciones fijas'!$E$43:$L$58,"e2",$F$841:$F1020)-SUM(H$842:H1019))</f>
        <v>0</v>
      </c>
      <c r="I1020">
        <f>IF(F1020="","",DSUM('1.1_Instalaciones fijas'!$E$14:$R$36,"e3",$F$841:$F1020)+DSUM('1.1_Instalaciones fijas'!$E$43:$L$58,"e3",$F$841:$F1020)-SUM(I$842:I1019))</f>
        <v>0</v>
      </c>
      <c r="J1020">
        <f>IF(F1020="","",DSUM('1.1_Instalaciones fijas'!$E$14:$R$36,"emissions",$F$841:$F1020)+DSUM('1.1_Instalaciones fijas'!$E$43:$L$58,"emissions",$F$841:$F1020)-SUM(J$842:J1019))</f>
        <v>0</v>
      </c>
      <c r="K1020">
        <f>IF(F1020="","",DSUM('1.2_Vehículos y maquinaria'!$E$22:$S$44,"e1",$F$841:$F1020)+DSUM('1.2_Vehículos y maquinaria'!$E$50:$S$70,"emissions",$F$841:$F1020)-SUM(K$842:K1019))</f>
        <v>0</v>
      </c>
      <c r="L1020">
        <f>IF(F1020="","",DSUM('1.2_Vehículos y maquinaria'!$E$22:$S$44,"e2",$F$841:$F1020)-SUM(L$842:L1019))</f>
        <v>0</v>
      </c>
      <c r="M1020">
        <f>IF(F1020="","",DSUM('1.2_Vehículos y maquinaria'!$E$22:$S$44,"e3",$F$841:$F1020)-SUM(M$842:M1019))</f>
        <v>0</v>
      </c>
      <c r="N1020">
        <f>IF(F1020="","",DSUM('1.2_Vehículos y maquinaria'!$E$22:$S$44,"emissions",$F$841:$F1020)+DSUM('1.2_Vehículos y maquinaria'!$E$50:$S$70,"emissions",$F$841:$F1020)-SUM(N$842:N1019))</f>
        <v>0</v>
      </c>
      <c r="O1020">
        <f>IF(F1020="","",DSUM('1.2_Vehículos y maquinaria'!$E$82:$S$92,"e1",$F$841:$F1020)-SUM(O$842:O1019))</f>
        <v>0</v>
      </c>
      <c r="P1020">
        <f>IF(F1020="","",DSUM('1.2_Vehículos y maquinaria'!$E$82:$S$92,"e2",$F$841:$F1020)-SUM(P$842:P1019))</f>
        <v>0</v>
      </c>
      <c r="Q1020">
        <f>IF(F1020="","",DSUM('1.2_Vehículos y maquinaria'!$E$82:$S$92,"e3",$F$841:$F1020)-SUM(Q$842:Q1019))</f>
        <v>0</v>
      </c>
      <c r="R1020">
        <f>IF(F1020="","",DSUM('1.2_Vehículos y maquinaria'!$E$82:$S$92,"emissions",$F$841:$F1020)-SUM(R$842:R1019))</f>
        <v>0</v>
      </c>
      <c r="S1020">
        <f>IF(F1020="","",DSUM('1.2_Vehículos y maquinaria'!$E$99:$S$109,"e1",$F$841:$F1020)-SUM(S$842:S1019))</f>
        <v>0</v>
      </c>
      <c r="T1020">
        <f>IF(F1020="","",DSUM('1.2_Vehículos y maquinaria'!$E$99:$S$109,"e2",$F$841:$F1020)-SUM(T$842:T1019))</f>
        <v>0</v>
      </c>
      <c r="U1020">
        <f>IF(F1020="","",DSUM('1.2_Vehículos y maquinaria'!$E$99:$S$109,"e3",$F$841:$F1020)-SUM(U$842:U1019))</f>
        <v>0</v>
      </c>
      <c r="V1020">
        <f>IF(F1020="","",DSUM('1.2_Vehículos y maquinaria'!$E$99:$S$109,"emissions",$F$841:$F1020)-SUM(V$842:V1019))</f>
        <v>0</v>
      </c>
      <c r="W1020">
        <f>IF(F1020="","",DSUM('1.3_Emisiones de proceso'!$E$17:$M$32,"e1",$F$841:$F1020)-SUM(W$842:W1019))</f>
        <v>0</v>
      </c>
      <c r="X1020">
        <f>IF(F1020="","",DSUM('1.3_Emisiones de proceso'!$E$17:$M$32,"e2",$F$841:$F1020)-SUM(X$842:X1019))</f>
        <v>0</v>
      </c>
      <c r="Y1020">
        <f>IF(F1020="","",DSUM('1.3_Emisiones de proceso'!$E$17:$M$32,"e3",$F$841:$F1020)-SUM(Y$842:Y1019))</f>
        <v>0</v>
      </c>
      <c r="Z1020">
        <f>IF(F1020="","",DSUM('1.3_Emisiones de proceso'!$E$17:$M$32,"emissions",$F$841:$F1020)-SUM(Z$842:Z1019))</f>
        <v>0</v>
      </c>
      <c r="AA1020">
        <f>IF(F1020="","",DSUM('1.3_Emisiones de proceso'!$E$39:$M$54,"e1",$F$841:$F1020)-SUM(AA$842:AA1019))</f>
        <v>0</v>
      </c>
      <c r="AB1020">
        <f>IF(F1020="","",DSUM('1.3_Emisiones de proceso'!$E$39:$M$54,"e2",$F$841:$F1020)-SUM(AB$842:AB1019))</f>
        <v>0</v>
      </c>
      <c r="AC1020">
        <f>IF(F1020="","",DSUM('1.3_Emisiones de proceso'!$E$39:$M$54,"e3",$F$841:$F1020)-SUM(AC$842:AC1019))</f>
        <v>0</v>
      </c>
      <c r="AD1020">
        <f>IF(F1020="","",DSUM('1.3_Emisiones de proceso'!$E$39:$M$54,"emissions",$F$841:$F1020)-SUM(AD$842:AD1019))</f>
        <v>0</v>
      </c>
    </row>
    <row r="1021" spans="2:30" x14ac:dyDescent="0.25">
      <c r="B1021">
        <v>180</v>
      </c>
      <c r="C1021" t="str">
        <f>IF('0.1_Datos generales organiz.'!E223="","",'0.1_Datos generales organiz.'!E223)</f>
        <v/>
      </c>
      <c r="D1021" t="str">
        <f>IF(C1021="","",IF('0.1_Datos generales organiz.'!G223="no","",Dades!C1021))</f>
        <v/>
      </c>
      <c r="E1021" t="str">
        <f>IFERROR(INDEX($D$842:$D$1091,MATCH(0,INDEX(COUNTIF($E$841:E1020,$D$842:$D$1091),),)),"")</f>
        <v/>
      </c>
      <c r="F1021" t="str">
        <f t="shared" si="28"/>
        <v>=</v>
      </c>
      <c r="G1021">
        <f>IF(F1021="","",DSUM('1.1_Instalaciones fijas'!$E$14:$R$36,"e1",$F$841:$F1021)+DSUM('1.1_Instalaciones fijas'!$E$43:$L$58,"e1",$F$841:$F1021)-SUM(G$842:G1020))</f>
        <v>0</v>
      </c>
      <c r="H1021">
        <f>IF(F1021="","",DSUM('1.1_Instalaciones fijas'!$E$14:$R$36,"e2",$F$841:$F1021)+DSUM('1.1_Instalaciones fijas'!$E$43:$L$58,"e2",$F$841:$F1021)-SUM(H$842:H1020))</f>
        <v>0</v>
      </c>
      <c r="I1021">
        <f>IF(F1021="","",DSUM('1.1_Instalaciones fijas'!$E$14:$R$36,"e3",$F$841:$F1021)+DSUM('1.1_Instalaciones fijas'!$E$43:$L$58,"e3",$F$841:$F1021)-SUM(I$842:I1020))</f>
        <v>0</v>
      </c>
      <c r="J1021">
        <f>IF(F1021="","",DSUM('1.1_Instalaciones fijas'!$E$14:$R$36,"emissions",$F$841:$F1021)+DSUM('1.1_Instalaciones fijas'!$E$43:$L$58,"emissions",$F$841:$F1021)-SUM(J$842:J1020))</f>
        <v>0</v>
      </c>
      <c r="K1021">
        <f>IF(F1021="","",DSUM('1.2_Vehículos y maquinaria'!$E$22:$S$44,"e1",$F$841:$F1021)+DSUM('1.2_Vehículos y maquinaria'!$E$50:$S$70,"emissions",$F$841:$F1021)-SUM(K$842:K1020))</f>
        <v>0</v>
      </c>
      <c r="L1021">
        <f>IF(F1021="","",DSUM('1.2_Vehículos y maquinaria'!$E$22:$S$44,"e2",$F$841:$F1021)-SUM(L$842:L1020))</f>
        <v>0</v>
      </c>
      <c r="M1021">
        <f>IF(F1021="","",DSUM('1.2_Vehículos y maquinaria'!$E$22:$S$44,"e3",$F$841:$F1021)-SUM(M$842:M1020))</f>
        <v>0</v>
      </c>
      <c r="N1021">
        <f>IF(F1021="","",DSUM('1.2_Vehículos y maquinaria'!$E$22:$S$44,"emissions",$F$841:$F1021)+DSUM('1.2_Vehículos y maquinaria'!$E$50:$S$70,"emissions",$F$841:$F1021)-SUM(N$842:N1020))</f>
        <v>0</v>
      </c>
      <c r="O1021">
        <f>IF(F1021="","",DSUM('1.2_Vehículos y maquinaria'!$E$82:$S$92,"e1",$F$841:$F1021)-SUM(O$842:O1020))</f>
        <v>0</v>
      </c>
      <c r="P1021">
        <f>IF(F1021="","",DSUM('1.2_Vehículos y maquinaria'!$E$82:$S$92,"e2",$F$841:$F1021)-SUM(P$842:P1020))</f>
        <v>0</v>
      </c>
      <c r="Q1021">
        <f>IF(F1021="","",DSUM('1.2_Vehículos y maquinaria'!$E$82:$S$92,"e3",$F$841:$F1021)-SUM(Q$842:Q1020))</f>
        <v>0</v>
      </c>
      <c r="R1021">
        <f>IF(F1021="","",DSUM('1.2_Vehículos y maquinaria'!$E$82:$S$92,"emissions",$F$841:$F1021)-SUM(R$842:R1020))</f>
        <v>0</v>
      </c>
      <c r="S1021">
        <f>IF(F1021="","",DSUM('1.2_Vehículos y maquinaria'!$E$99:$S$109,"e1",$F$841:$F1021)-SUM(S$842:S1020))</f>
        <v>0</v>
      </c>
      <c r="T1021">
        <f>IF(F1021="","",DSUM('1.2_Vehículos y maquinaria'!$E$99:$S$109,"e2",$F$841:$F1021)-SUM(T$842:T1020))</f>
        <v>0</v>
      </c>
      <c r="U1021">
        <f>IF(F1021="","",DSUM('1.2_Vehículos y maquinaria'!$E$99:$S$109,"e3",$F$841:$F1021)-SUM(U$842:U1020))</f>
        <v>0</v>
      </c>
      <c r="V1021">
        <f>IF(F1021="","",DSUM('1.2_Vehículos y maquinaria'!$E$99:$S$109,"emissions",$F$841:$F1021)-SUM(V$842:V1020))</f>
        <v>0</v>
      </c>
      <c r="W1021">
        <f>IF(F1021="","",DSUM('1.3_Emisiones de proceso'!$E$17:$M$32,"e1",$F$841:$F1021)-SUM(W$842:W1020))</f>
        <v>0</v>
      </c>
      <c r="X1021">
        <f>IF(F1021="","",DSUM('1.3_Emisiones de proceso'!$E$17:$M$32,"e2",$F$841:$F1021)-SUM(X$842:X1020))</f>
        <v>0</v>
      </c>
      <c r="Y1021">
        <f>IF(F1021="","",DSUM('1.3_Emisiones de proceso'!$E$17:$M$32,"e3",$F$841:$F1021)-SUM(Y$842:Y1020))</f>
        <v>0</v>
      </c>
      <c r="Z1021">
        <f>IF(F1021="","",DSUM('1.3_Emisiones de proceso'!$E$17:$M$32,"emissions",$F$841:$F1021)-SUM(Z$842:Z1020))</f>
        <v>0</v>
      </c>
      <c r="AA1021">
        <f>IF(F1021="","",DSUM('1.3_Emisiones de proceso'!$E$39:$M$54,"e1",$F$841:$F1021)-SUM(AA$842:AA1020))</f>
        <v>0</v>
      </c>
      <c r="AB1021">
        <f>IF(F1021="","",DSUM('1.3_Emisiones de proceso'!$E$39:$M$54,"e2",$F$841:$F1021)-SUM(AB$842:AB1020))</f>
        <v>0</v>
      </c>
      <c r="AC1021">
        <f>IF(F1021="","",DSUM('1.3_Emisiones de proceso'!$E$39:$M$54,"e3",$F$841:$F1021)-SUM(AC$842:AC1020))</f>
        <v>0</v>
      </c>
      <c r="AD1021">
        <f>IF(F1021="","",DSUM('1.3_Emisiones de proceso'!$E$39:$M$54,"emissions",$F$841:$F1021)-SUM(AD$842:AD1020))</f>
        <v>0</v>
      </c>
    </row>
    <row r="1022" spans="2:30" x14ac:dyDescent="0.25">
      <c r="B1022">
        <v>181</v>
      </c>
      <c r="C1022" t="str">
        <f>IF('0.1_Datos generales organiz.'!E224="","",'0.1_Datos generales organiz.'!E224)</f>
        <v/>
      </c>
      <c r="D1022" t="str">
        <f>IF(C1022="","",IF('0.1_Datos generales organiz.'!G224="no","",Dades!C1022))</f>
        <v/>
      </c>
      <c r="E1022" t="str">
        <f>IFERROR(INDEX($D$842:$D$1091,MATCH(0,INDEX(COUNTIF($E$841:E1021,$D$842:$D$1091),),)),"")</f>
        <v/>
      </c>
      <c r="F1022" t="str">
        <f t="shared" si="28"/>
        <v>=</v>
      </c>
      <c r="G1022">
        <f>IF(F1022="","",DSUM('1.1_Instalaciones fijas'!$E$14:$R$36,"e1",$F$841:$F1022)+DSUM('1.1_Instalaciones fijas'!$E$43:$L$58,"e1",$F$841:$F1022)-SUM(G$842:G1021))</f>
        <v>0</v>
      </c>
      <c r="H1022">
        <f>IF(F1022="","",DSUM('1.1_Instalaciones fijas'!$E$14:$R$36,"e2",$F$841:$F1022)+DSUM('1.1_Instalaciones fijas'!$E$43:$L$58,"e2",$F$841:$F1022)-SUM(H$842:H1021))</f>
        <v>0</v>
      </c>
      <c r="I1022">
        <f>IF(F1022="","",DSUM('1.1_Instalaciones fijas'!$E$14:$R$36,"e3",$F$841:$F1022)+DSUM('1.1_Instalaciones fijas'!$E$43:$L$58,"e3",$F$841:$F1022)-SUM(I$842:I1021))</f>
        <v>0</v>
      </c>
      <c r="J1022">
        <f>IF(F1022="","",DSUM('1.1_Instalaciones fijas'!$E$14:$R$36,"emissions",$F$841:$F1022)+DSUM('1.1_Instalaciones fijas'!$E$43:$L$58,"emissions",$F$841:$F1022)-SUM(J$842:J1021))</f>
        <v>0</v>
      </c>
      <c r="K1022">
        <f>IF(F1022="","",DSUM('1.2_Vehículos y maquinaria'!$E$22:$S$44,"e1",$F$841:$F1022)+DSUM('1.2_Vehículos y maquinaria'!$E$50:$S$70,"emissions",$F$841:$F1022)-SUM(K$842:K1021))</f>
        <v>0</v>
      </c>
      <c r="L1022">
        <f>IF(F1022="","",DSUM('1.2_Vehículos y maquinaria'!$E$22:$S$44,"e2",$F$841:$F1022)-SUM(L$842:L1021))</f>
        <v>0</v>
      </c>
      <c r="M1022">
        <f>IF(F1022="","",DSUM('1.2_Vehículos y maquinaria'!$E$22:$S$44,"e3",$F$841:$F1022)-SUM(M$842:M1021))</f>
        <v>0</v>
      </c>
      <c r="N1022">
        <f>IF(F1022="","",DSUM('1.2_Vehículos y maquinaria'!$E$22:$S$44,"emissions",$F$841:$F1022)+DSUM('1.2_Vehículos y maquinaria'!$E$50:$S$70,"emissions",$F$841:$F1022)-SUM(N$842:N1021))</f>
        <v>0</v>
      </c>
      <c r="O1022">
        <f>IF(F1022="","",DSUM('1.2_Vehículos y maquinaria'!$E$82:$S$92,"e1",$F$841:$F1022)-SUM(O$842:O1021))</f>
        <v>0</v>
      </c>
      <c r="P1022">
        <f>IF(F1022="","",DSUM('1.2_Vehículos y maquinaria'!$E$82:$S$92,"e2",$F$841:$F1022)-SUM(P$842:P1021))</f>
        <v>0</v>
      </c>
      <c r="Q1022">
        <f>IF(F1022="","",DSUM('1.2_Vehículos y maquinaria'!$E$82:$S$92,"e3",$F$841:$F1022)-SUM(Q$842:Q1021))</f>
        <v>0</v>
      </c>
      <c r="R1022">
        <f>IF(F1022="","",DSUM('1.2_Vehículos y maquinaria'!$E$82:$S$92,"emissions",$F$841:$F1022)-SUM(R$842:R1021))</f>
        <v>0</v>
      </c>
      <c r="S1022">
        <f>IF(F1022="","",DSUM('1.2_Vehículos y maquinaria'!$E$99:$S$109,"e1",$F$841:$F1022)-SUM(S$842:S1021))</f>
        <v>0</v>
      </c>
      <c r="T1022">
        <f>IF(F1022="","",DSUM('1.2_Vehículos y maquinaria'!$E$99:$S$109,"e2",$F$841:$F1022)-SUM(T$842:T1021))</f>
        <v>0</v>
      </c>
      <c r="U1022">
        <f>IF(F1022="","",DSUM('1.2_Vehículos y maquinaria'!$E$99:$S$109,"e3",$F$841:$F1022)-SUM(U$842:U1021))</f>
        <v>0</v>
      </c>
      <c r="V1022">
        <f>IF(F1022="","",DSUM('1.2_Vehículos y maquinaria'!$E$99:$S$109,"emissions",$F$841:$F1022)-SUM(V$842:V1021))</f>
        <v>0</v>
      </c>
      <c r="W1022">
        <f>IF(F1022="","",DSUM('1.3_Emisiones de proceso'!$E$17:$M$32,"e1",$F$841:$F1022)-SUM(W$842:W1021))</f>
        <v>0</v>
      </c>
      <c r="X1022">
        <f>IF(F1022="","",DSUM('1.3_Emisiones de proceso'!$E$17:$M$32,"e2",$F$841:$F1022)-SUM(X$842:X1021))</f>
        <v>0</v>
      </c>
      <c r="Y1022">
        <f>IF(F1022="","",DSUM('1.3_Emisiones de proceso'!$E$17:$M$32,"e3",$F$841:$F1022)-SUM(Y$842:Y1021))</f>
        <v>0</v>
      </c>
      <c r="Z1022">
        <f>IF(F1022="","",DSUM('1.3_Emisiones de proceso'!$E$17:$M$32,"emissions",$F$841:$F1022)-SUM(Z$842:Z1021))</f>
        <v>0</v>
      </c>
      <c r="AA1022">
        <f>IF(F1022="","",DSUM('1.3_Emisiones de proceso'!$E$39:$M$54,"e1",$F$841:$F1022)-SUM(AA$842:AA1021))</f>
        <v>0</v>
      </c>
      <c r="AB1022">
        <f>IF(F1022="","",DSUM('1.3_Emisiones de proceso'!$E$39:$M$54,"e2",$F$841:$F1022)-SUM(AB$842:AB1021))</f>
        <v>0</v>
      </c>
      <c r="AC1022">
        <f>IF(F1022="","",DSUM('1.3_Emisiones de proceso'!$E$39:$M$54,"e3",$F$841:$F1022)-SUM(AC$842:AC1021))</f>
        <v>0</v>
      </c>
      <c r="AD1022">
        <f>IF(F1022="","",DSUM('1.3_Emisiones de proceso'!$E$39:$M$54,"emissions",$F$841:$F1022)-SUM(AD$842:AD1021))</f>
        <v>0</v>
      </c>
    </row>
    <row r="1023" spans="2:30" x14ac:dyDescent="0.25">
      <c r="B1023">
        <v>182</v>
      </c>
      <c r="C1023" t="str">
        <f>IF('0.1_Datos generales organiz.'!E225="","",'0.1_Datos generales organiz.'!E225)</f>
        <v/>
      </c>
      <c r="D1023" t="str">
        <f>IF(C1023="","",IF('0.1_Datos generales organiz.'!G225="no","",Dades!C1023))</f>
        <v/>
      </c>
      <c r="E1023" t="str">
        <f>IFERROR(INDEX($D$842:$D$1091,MATCH(0,INDEX(COUNTIF($E$841:E1022,$D$842:$D$1091),),)),"")</f>
        <v/>
      </c>
      <c r="F1023" t="str">
        <f t="shared" si="28"/>
        <v>=</v>
      </c>
      <c r="G1023">
        <f>IF(F1023="","",DSUM('1.1_Instalaciones fijas'!$E$14:$R$36,"e1",$F$841:$F1023)+DSUM('1.1_Instalaciones fijas'!$E$43:$L$58,"e1",$F$841:$F1023)-SUM(G$842:G1022))</f>
        <v>0</v>
      </c>
      <c r="H1023">
        <f>IF(F1023="","",DSUM('1.1_Instalaciones fijas'!$E$14:$R$36,"e2",$F$841:$F1023)+DSUM('1.1_Instalaciones fijas'!$E$43:$L$58,"e2",$F$841:$F1023)-SUM(H$842:H1022))</f>
        <v>0</v>
      </c>
      <c r="I1023">
        <f>IF(F1023="","",DSUM('1.1_Instalaciones fijas'!$E$14:$R$36,"e3",$F$841:$F1023)+DSUM('1.1_Instalaciones fijas'!$E$43:$L$58,"e3",$F$841:$F1023)-SUM(I$842:I1022))</f>
        <v>0</v>
      </c>
      <c r="J1023">
        <f>IF(F1023="","",DSUM('1.1_Instalaciones fijas'!$E$14:$R$36,"emissions",$F$841:$F1023)+DSUM('1.1_Instalaciones fijas'!$E$43:$L$58,"emissions",$F$841:$F1023)-SUM(J$842:J1022))</f>
        <v>0</v>
      </c>
      <c r="K1023">
        <f>IF(F1023="","",DSUM('1.2_Vehículos y maquinaria'!$E$22:$S$44,"e1",$F$841:$F1023)+DSUM('1.2_Vehículos y maquinaria'!$E$50:$S$70,"emissions",$F$841:$F1023)-SUM(K$842:K1022))</f>
        <v>0</v>
      </c>
      <c r="L1023">
        <f>IF(F1023="","",DSUM('1.2_Vehículos y maquinaria'!$E$22:$S$44,"e2",$F$841:$F1023)-SUM(L$842:L1022))</f>
        <v>0</v>
      </c>
      <c r="M1023">
        <f>IF(F1023="","",DSUM('1.2_Vehículos y maquinaria'!$E$22:$S$44,"e3",$F$841:$F1023)-SUM(M$842:M1022))</f>
        <v>0</v>
      </c>
      <c r="N1023">
        <f>IF(F1023="","",DSUM('1.2_Vehículos y maquinaria'!$E$22:$S$44,"emissions",$F$841:$F1023)+DSUM('1.2_Vehículos y maquinaria'!$E$50:$S$70,"emissions",$F$841:$F1023)-SUM(N$842:N1022))</f>
        <v>0</v>
      </c>
      <c r="O1023">
        <f>IF(F1023="","",DSUM('1.2_Vehículos y maquinaria'!$E$82:$S$92,"e1",$F$841:$F1023)-SUM(O$842:O1022))</f>
        <v>0</v>
      </c>
      <c r="P1023">
        <f>IF(F1023="","",DSUM('1.2_Vehículos y maquinaria'!$E$82:$S$92,"e2",$F$841:$F1023)-SUM(P$842:P1022))</f>
        <v>0</v>
      </c>
      <c r="Q1023">
        <f>IF(F1023="","",DSUM('1.2_Vehículos y maquinaria'!$E$82:$S$92,"e3",$F$841:$F1023)-SUM(Q$842:Q1022))</f>
        <v>0</v>
      </c>
      <c r="R1023">
        <f>IF(F1023="","",DSUM('1.2_Vehículos y maquinaria'!$E$82:$S$92,"emissions",$F$841:$F1023)-SUM(R$842:R1022))</f>
        <v>0</v>
      </c>
      <c r="S1023">
        <f>IF(F1023="","",DSUM('1.2_Vehículos y maquinaria'!$E$99:$S$109,"e1",$F$841:$F1023)-SUM(S$842:S1022))</f>
        <v>0</v>
      </c>
      <c r="T1023">
        <f>IF(F1023="","",DSUM('1.2_Vehículos y maquinaria'!$E$99:$S$109,"e2",$F$841:$F1023)-SUM(T$842:T1022))</f>
        <v>0</v>
      </c>
      <c r="U1023">
        <f>IF(F1023="","",DSUM('1.2_Vehículos y maquinaria'!$E$99:$S$109,"e3",$F$841:$F1023)-SUM(U$842:U1022))</f>
        <v>0</v>
      </c>
      <c r="V1023">
        <f>IF(F1023="","",DSUM('1.2_Vehículos y maquinaria'!$E$99:$S$109,"emissions",$F$841:$F1023)-SUM(V$842:V1022))</f>
        <v>0</v>
      </c>
      <c r="W1023">
        <f>IF(F1023="","",DSUM('1.3_Emisiones de proceso'!$E$17:$M$32,"e1",$F$841:$F1023)-SUM(W$842:W1022))</f>
        <v>0</v>
      </c>
      <c r="X1023">
        <f>IF(F1023="","",DSUM('1.3_Emisiones de proceso'!$E$17:$M$32,"e2",$F$841:$F1023)-SUM(X$842:X1022))</f>
        <v>0</v>
      </c>
      <c r="Y1023">
        <f>IF(F1023="","",DSUM('1.3_Emisiones de proceso'!$E$17:$M$32,"e3",$F$841:$F1023)-SUM(Y$842:Y1022))</f>
        <v>0</v>
      </c>
      <c r="Z1023">
        <f>IF(F1023="","",DSUM('1.3_Emisiones de proceso'!$E$17:$M$32,"emissions",$F$841:$F1023)-SUM(Z$842:Z1022))</f>
        <v>0</v>
      </c>
      <c r="AA1023">
        <f>IF(F1023="","",DSUM('1.3_Emisiones de proceso'!$E$39:$M$54,"e1",$F$841:$F1023)-SUM(AA$842:AA1022))</f>
        <v>0</v>
      </c>
      <c r="AB1023">
        <f>IF(F1023="","",DSUM('1.3_Emisiones de proceso'!$E$39:$M$54,"e2",$F$841:$F1023)-SUM(AB$842:AB1022))</f>
        <v>0</v>
      </c>
      <c r="AC1023">
        <f>IF(F1023="","",DSUM('1.3_Emisiones de proceso'!$E$39:$M$54,"e3",$F$841:$F1023)-SUM(AC$842:AC1022))</f>
        <v>0</v>
      </c>
      <c r="AD1023">
        <f>IF(F1023="","",DSUM('1.3_Emisiones de proceso'!$E$39:$M$54,"emissions",$F$841:$F1023)-SUM(AD$842:AD1022))</f>
        <v>0</v>
      </c>
    </row>
    <row r="1024" spans="2:30" x14ac:dyDescent="0.25">
      <c r="B1024">
        <v>183</v>
      </c>
      <c r="C1024" t="str">
        <f>IF('0.1_Datos generales organiz.'!E226="","",'0.1_Datos generales organiz.'!E226)</f>
        <v/>
      </c>
      <c r="D1024" t="str">
        <f>IF(C1024="","",IF('0.1_Datos generales organiz.'!G226="no","",Dades!C1024))</f>
        <v/>
      </c>
      <c r="E1024" t="str">
        <f>IFERROR(INDEX($D$842:$D$1091,MATCH(0,INDEX(COUNTIF($E$841:E1023,$D$842:$D$1091),),)),"")</f>
        <v/>
      </c>
      <c r="F1024" t="str">
        <f t="shared" si="28"/>
        <v>=</v>
      </c>
      <c r="G1024">
        <f>IF(F1024="","",DSUM('1.1_Instalaciones fijas'!$E$14:$R$36,"e1",$F$841:$F1024)+DSUM('1.1_Instalaciones fijas'!$E$43:$L$58,"e1",$F$841:$F1024)-SUM(G$842:G1023))</f>
        <v>0</v>
      </c>
      <c r="H1024">
        <f>IF(F1024="","",DSUM('1.1_Instalaciones fijas'!$E$14:$R$36,"e2",$F$841:$F1024)+DSUM('1.1_Instalaciones fijas'!$E$43:$L$58,"e2",$F$841:$F1024)-SUM(H$842:H1023))</f>
        <v>0</v>
      </c>
      <c r="I1024">
        <f>IF(F1024="","",DSUM('1.1_Instalaciones fijas'!$E$14:$R$36,"e3",$F$841:$F1024)+DSUM('1.1_Instalaciones fijas'!$E$43:$L$58,"e3",$F$841:$F1024)-SUM(I$842:I1023))</f>
        <v>0</v>
      </c>
      <c r="J1024">
        <f>IF(F1024="","",DSUM('1.1_Instalaciones fijas'!$E$14:$R$36,"emissions",$F$841:$F1024)+DSUM('1.1_Instalaciones fijas'!$E$43:$L$58,"emissions",$F$841:$F1024)-SUM(J$842:J1023))</f>
        <v>0</v>
      </c>
      <c r="K1024">
        <f>IF(F1024="","",DSUM('1.2_Vehículos y maquinaria'!$E$22:$S$44,"e1",$F$841:$F1024)+DSUM('1.2_Vehículos y maquinaria'!$E$50:$S$70,"emissions",$F$841:$F1024)-SUM(K$842:K1023))</f>
        <v>0</v>
      </c>
      <c r="L1024">
        <f>IF(F1024="","",DSUM('1.2_Vehículos y maquinaria'!$E$22:$S$44,"e2",$F$841:$F1024)-SUM(L$842:L1023))</f>
        <v>0</v>
      </c>
      <c r="M1024">
        <f>IF(F1024="","",DSUM('1.2_Vehículos y maquinaria'!$E$22:$S$44,"e3",$F$841:$F1024)-SUM(M$842:M1023))</f>
        <v>0</v>
      </c>
      <c r="N1024">
        <f>IF(F1024="","",DSUM('1.2_Vehículos y maquinaria'!$E$22:$S$44,"emissions",$F$841:$F1024)+DSUM('1.2_Vehículos y maquinaria'!$E$50:$S$70,"emissions",$F$841:$F1024)-SUM(N$842:N1023))</f>
        <v>0</v>
      </c>
      <c r="O1024">
        <f>IF(F1024="","",DSUM('1.2_Vehículos y maquinaria'!$E$82:$S$92,"e1",$F$841:$F1024)-SUM(O$842:O1023))</f>
        <v>0</v>
      </c>
      <c r="P1024">
        <f>IF(F1024="","",DSUM('1.2_Vehículos y maquinaria'!$E$82:$S$92,"e2",$F$841:$F1024)-SUM(P$842:P1023))</f>
        <v>0</v>
      </c>
      <c r="Q1024">
        <f>IF(F1024="","",DSUM('1.2_Vehículos y maquinaria'!$E$82:$S$92,"e3",$F$841:$F1024)-SUM(Q$842:Q1023))</f>
        <v>0</v>
      </c>
      <c r="R1024">
        <f>IF(F1024="","",DSUM('1.2_Vehículos y maquinaria'!$E$82:$S$92,"emissions",$F$841:$F1024)-SUM(R$842:R1023))</f>
        <v>0</v>
      </c>
      <c r="S1024">
        <f>IF(F1024="","",DSUM('1.2_Vehículos y maquinaria'!$E$99:$S$109,"e1",$F$841:$F1024)-SUM(S$842:S1023))</f>
        <v>0</v>
      </c>
      <c r="T1024">
        <f>IF(F1024="","",DSUM('1.2_Vehículos y maquinaria'!$E$99:$S$109,"e2",$F$841:$F1024)-SUM(T$842:T1023))</f>
        <v>0</v>
      </c>
      <c r="U1024">
        <f>IF(F1024="","",DSUM('1.2_Vehículos y maquinaria'!$E$99:$S$109,"e3",$F$841:$F1024)-SUM(U$842:U1023))</f>
        <v>0</v>
      </c>
      <c r="V1024">
        <f>IF(F1024="","",DSUM('1.2_Vehículos y maquinaria'!$E$99:$S$109,"emissions",$F$841:$F1024)-SUM(V$842:V1023))</f>
        <v>0</v>
      </c>
      <c r="W1024">
        <f>IF(F1024="","",DSUM('1.3_Emisiones de proceso'!$E$17:$M$32,"e1",$F$841:$F1024)-SUM(W$842:W1023))</f>
        <v>0</v>
      </c>
      <c r="X1024">
        <f>IF(F1024="","",DSUM('1.3_Emisiones de proceso'!$E$17:$M$32,"e2",$F$841:$F1024)-SUM(X$842:X1023))</f>
        <v>0</v>
      </c>
      <c r="Y1024">
        <f>IF(F1024="","",DSUM('1.3_Emisiones de proceso'!$E$17:$M$32,"e3",$F$841:$F1024)-SUM(Y$842:Y1023))</f>
        <v>0</v>
      </c>
      <c r="Z1024">
        <f>IF(F1024="","",DSUM('1.3_Emisiones de proceso'!$E$17:$M$32,"emissions",$F$841:$F1024)-SUM(Z$842:Z1023))</f>
        <v>0</v>
      </c>
      <c r="AA1024">
        <f>IF(F1024="","",DSUM('1.3_Emisiones de proceso'!$E$39:$M$54,"e1",$F$841:$F1024)-SUM(AA$842:AA1023))</f>
        <v>0</v>
      </c>
      <c r="AB1024">
        <f>IF(F1024="","",DSUM('1.3_Emisiones de proceso'!$E$39:$M$54,"e2",$F$841:$F1024)-SUM(AB$842:AB1023))</f>
        <v>0</v>
      </c>
      <c r="AC1024">
        <f>IF(F1024="","",DSUM('1.3_Emisiones de proceso'!$E$39:$M$54,"e3",$F$841:$F1024)-SUM(AC$842:AC1023))</f>
        <v>0</v>
      </c>
      <c r="AD1024">
        <f>IF(F1024="","",DSUM('1.3_Emisiones de proceso'!$E$39:$M$54,"emissions",$F$841:$F1024)-SUM(AD$842:AD1023))</f>
        <v>0</v>
      </c>
    </row>
    <row r="1025" spans="2:30" x14ac:dyDescent="0.25">
      <c r="B1025">
        <v>184</v>
      </c>
      <c r="C1025" t="str">
        <f>IF('0.1_Datos generales organiz.'!E227="","",'0.1_Datos generales organiz.'!E227)</f>
        <v/>
      </c>
      <c r="D1025" t="str">
        <f>IF(C1025="","",IF('0.1_Datos generales organiz.'!G227="no","",Dades!C1025))</f>
        <v/>
      </c>
      <c r="E1025" t="str">
        <f>IFERROR(INDEX($D$842:$D$1091,MATCH(0,INDEX(COUNTIF($E$841:E1024,$D$842:$D$1091),),)),"")</f>
        <v/>
      </c>
      <c r="F1025" t="str">
        <f t="shared" si="28"/>
        <v>=</v>
      </c>
      <c r="G1025">
        <f>IF(F1025="","",DSUM('1.1_Instalaciones fijas'!$E$14:$R$36,"e1",$F$841:$F1025)+DSUM('1.1_Instalaciones fijas'!$E$43:$L$58,"e1",$F$841:$F1025)-SUM(G$842:G1024))</f>
        <v>0</v>
      </c>
      <c r="H1025">
        <f>IF(F1025="","",DSUM('1.1_Instalaciones fijas'!$E$14:$R$36,"e2",$F$841:$F1025)+DSUM('1.1_Instalaciones fijas'!$E$43:$L$58,"e2",$F$841:$F1025)-SUM(H$842:H1024))</f>
        <v>0</v>
      </c>
      <c r="I1025">
        <f>IF(F1025="","",DSUM('1.1_Instalaciones fijas'!$E$14:$R$36,"e3",$F$841:$F1025)+DSUM('1.1_Instalaciones fijas'!$E$43:$L$58,"e3",$F$841:$F1025)-SUM(I$842:I1024))</f>
        <v>0</v>
      </c>
      <c r="J1025">
        <f>IF(F1025="","",DSUM('1.1_Instalaciones fijas'!$E$14:$R$36,"emissions",$F$841:$F1025)+DSUM('1.1_Instalaciones fijas'!$E$43:$L$58,"emissions",$F$841:$F1025)-SUM(J$842:J1024))</f>
        <v>0</v>
      </c>
      <c r="K1025">
        <f>IF(F1025="","",DSUM('1.2_Vehículos y maquinaria'!$E$22:$S$44,"e1",$F$841:$F1025)+DSUM('1.2_Vehículos y maquinaria'!$E$50:$S$70,"emissions",$F$841:$F1025)-SUM(K$842:K1024))</f>
        <v>0</v>
      </c>
      <c r="L1025">
        <f>IF(F1025="","",DSUM('1.2_Vehículos y maquinaria'!$E$22:$S$44,"e2",$F$841:$F1025)-SUM(L$842:L1024))</f>
        <v>0</v>
      </c>
      <c r="M1025">
        <f>IF(F1025="","",DSUM('1.2_Vehículos y maquinaria'!$E$22:$S$44,"e3",$F$841:$F1025)-SUM(M$842:M1024))</f>
        <v>0</v>
      </c>
      <c r="N1025">
        <f>IF(F1025="","",DSUM('1.2_Vehículos y maquinaria'!$E$22:$S$44,"emissions",$F$841:$F1025)+DSUM('1.2_Vehículos y maquinaria'!$E$50:$S$70,"emissions",$F$841:$F1025)-SUM(N$842:N1024))</f>
        <v>0</v>
      </c>
      <c r="O1025">
        <f>IF(F1025="","",DSUM('1.2_Vehículos y maquinaria'!$E$82:$S$92,"e1",$F$841:$F1025)-SUM(O$842:O1024))</f>
        <v>0</v>
      </c>
      <c r="P1025">
        <f>IF(F1025="","",DSUM('1.2_Vehículos y maquinaria'!$E$82:$S$92,"e2",$F$841:$F1025)-SUM(P$842:P1024))</f>
        <v>0</v>
      </c>
      <c r="Q1025">
        <f>IF(F1025="","",DSUM('1.2_Vehículos y maquinaria'!$E$82:$S$92,"e3",$F$841:$F1025)-SUM(Q$842:Q1024))</f>
        <v>0</v>
      </c>
      <c r="R1025">
        <f>IF(F1025="","",DSUM('1.2_Vehículos y maquinaria'!$E$82:$S$92,"emissions",$F$841:$F1025)-SUM(R$842:R1024))</f>
        <v>0</v>
      </c>
      <c r="S1025">
        <f>IF(F1025="","",DSUM('1.2_Vehículos y maquinaria'!$E$99:$S$109,"e1",$F$841:$F1025)-SUM(S$842:S1024))</f>
        <v>0</v>
      </c>
      <c r="T1025">
        <f>IF(F1025="","",DSUM('1.2_Vehículos y maquinaria'!$E$99:$S$109,"e2",$F$841:$F1025)-SUM(T$842:T1024))</f>
        <v>0</v>
      </c>
      <c r="U1025">
        <f>IF(F1025="","",DSUM('1.2_Vehículos y maquinaria'!$E$99:$S$109,"e3",$F$841:$F1025)-SUM(U$842:U1024))</f>
        <v>0</v>
      </c>
      <c r="V1025">
        <f>IF(F1025="","",DSUM('1.2_Vehículos y maquinaria'!$E$99:$S$109,"emissions",$F$841:$F1025)-SUM(V$842:V1024))</f>
        <v>0</v>
      </c>
      <c r="W1025">
        <f>IF(F1025="","",DSUM('1.3_Emisiones de proceso'!$E$17:$M$32,"e1",$F$841:$F1025)-SUM(W$842:W1024))</f>
        <v>0</v>
      </c>
      <c r="X1025">
        <f>IF(F1025="","",DSUM('1.3_Emisiones de proceso'!$E$17:$M$32,"e2",$F$841:$F1025)-SUM(X$842:X1024))</f>
        <v>0</v>
      </c>
      <c r="Y1025">
        <f>IF(F1025="","",DSUM('1.3_Emisiones de proceso'!$E$17:$M$32,"e3",$F$841:$F1025)-SUM(Y$842:Y1024))</f>
        <v>0</v>
      </c>
      <c r="Z1025">
        <f>IF(F1025="","",DSUM('1.3_Emisiones de proceso'!$E$17:$M$32,"emissions",$F$841:$F1025)-SUM(Z$842:Z1024))</f>
        <v>0</v>
      </c>
      <c r="AA1025">
        <f>IF(F1025="","",DSUM('1.3_Emisiones de proceso'!$E$39:$M$54,"e1",$F$841:$F1025)-SUM(AA$842:AA1024))</f>
        <v>0</v>
      </c>
      <c r="AB1025">
        <f>IF(F1025="","",DSUM('1.3_Emisiones de proceso'!$E$39:$M$54,"e2",$F$841:$F1025)-SUM(AB$842:AB1024))</f>
        <v>0</v>
      </c>
      <c r="AC1025">
        <f>IF(F1025="","",DSUM('1.3_Emisiones de proceso'!$E$39:$M$54,"e3",$F$841:$F1025)-SUM(AC$842:AC1024))</f>
        <v>0</v>
      </c>
      <c r="AD1025">
        <f>IF(F1025="","",DSUM('1.3_Emisiones de proceso'!$E$39:$M$54,"emissions",$F$841:$F1025)-SUM(AD$842:AD1024))</f>
        <v>0</v>
      </c>
    </row>
    <row r="1026" spans="2:30" x14ac:dyDescent="0.25">
      <c r="B1026">
        <v>185</v>
      </c>
      <c r="C1026" t="str">
        <f>IF('0.1_Datos generales organiz.'!E228="","",'0.1_Datos generales organiz.'!E228)</f>
        <v/>
      </c>
      <c r="D1026" t="str">
        <f>IF(C1026="","",IF('0.1_Datos generales organiz.'!G228="no","",Dades!C1026))</f>
        <v/>
      </c>
      <c r="E1026" t="str">
        <f>IFERROR(INDEX($D$842:$D$1091,MATCH(0,INDEX(COUNTIF($E$841:E1025,$D$842:$D$1091),),)),"")</f>
        <v/>
      </c>
      <c r="F1026" t="str">
        <f t="shared" si="28"/>
        <v>=</v>
      </c>
      <c r="G1026">
        <f>IF(F1026="","",DSUM('1.1_Instalaciones fijas'!$E$14:$R$36,"e1",$F$841:$F1026)+DSUM('1.1_Instalaciones fijas'!$E$43:$L$58,"e1",$F$841:$F1026)-SUM(G$842:G1025))</f>
        <v>0</v>
      </c>
      <c r="H1026">
        <f>IF(F1026="","",DSUM('1.1_Instalaciones fijas'!$E$14:$R$36,"e2",$F$841:$F1026)+DSUM('1.1_Instalaciones fijas'!$E$43:$L$58,"e2",$F$841:$F1026)-SUM(H$842:H1025))</f>
        <v>0</v>
      </c>
      <c r="I1026">
        <f>IF(F1026="","",DSUM('1.1_Instalaciones fijas'!$E$14:$R$36,"e3",$F$841:$F1026)+DSUM('1.1_Instalaciones fijas'!$E$43:$L$58,"e3",$F$841:$F1026)-SUM(I$842:I1025))</f>
        <v>0</v>
      </c>
      <c r="J1026">
        <f>IF(F1026="","",DSUM('1.1_Instalaciones fijas'!$E$14:$R$36,"emissions",$F$841:$F1026)+DSUM('1.1_Instalaciones fijas'!$E$43:$L$58,"emissions",$F$841:$F1026)-SUM(J$842:J1025))</f>
        <v>0</v>
      </c>
      <c r="K1026">
        <f>IF(F1026="","",DSUM('1.2_Vehículos y maquinaria'!$E$22:$S$44,"e1",$F$841:$F1026)+DSUM('1.2_Vehículos y maquinaria'!$E$50:$S$70,"emissions",$F$841:$F1026)-SUM(K$842:K1025))</f>
        <v>0</v>
      </c>
      <c r="L1026">
        <f>IF(F1026="","",DSUM('1.2_Vehículos y maquinaria'!$E$22:$S$44,"e2",$F$841:$F1026)-SUM(L$842:L1025))</f>
        <v>0</v>
      </c>
      <c r="M1026">
        <f>IF(F1026="","",DSUM('1.2_Vehículos y maquinaria'!$E$22:$S$44,"e3",$F$841:$F1026)-SUM(M$842:M1025))</f>
        <v>0</v>
      </c>
      <c r="N1026">
        <f>IF(F1026="","",DSUM('1.2_Vehículos y maquinaria'!$E$22:$S$44,"emissions",$F$841:$F1026)+DSUM('1.2_Vehículos y maquinaria'!$E$50:$S$70,"emissions",$F$841:$F1026)-SUM(N$842:N1025))</f>
        <v>0</v>
      </c>
      <c r="O1026">
        <f>IF(F1026="","",DSUM('1.2_Vehículos y maquinaria'!$E$82:$S$92,"e1",$F$841:$F1026)-SUM(O$842:O1025))</f>
        <v>0</v>
      </c>
      <c r="P1026">
        <f>IF(F1026="","",DSUM('1.2_Vehículos y maquinaria'!$E$82:$S$92,"e2",$F$841:$F1026)-SUM(P$842:P1025))</f>
        <v>0</v>
      </c>
      <c r="Q1026">
        <f>IF(F1026="","",DSUM('1.2_Vehículos y maquinaria'!$E$82:$S$92,"e3",$F$841:$F1026)-SUM(Q$842:Q1025))</f>
        <v>0</v>
      </c>
      <c r="R1026">
        <f>IF(F1026="","",DSUM('1.2_Vehículos y maquinaria'!$E$82:$S$92,"emissions",$F$841:$F1026)-SUM(R$842:R1025))</f>
        <v>0</v>
      </c>
      <c r="S1026">
        <f>IF(F1026="","",DSUM('1.2_Vehículos y maquinaria'!$E$99:$S$109,"e1",$F$841:$F1026)-SUM(S$842:S1025))</f>
        <v>0</v>
      </c>
      <c r="T1026">
        <f>IF(F1026="","",DSUM('1.2_Vehículos y maquinaria'!$E$99:$S$109,"e2",$F$841:$F1026)-SUM(T$842:T1025))</f>
        <v>0</v>
      </c>
      <c r="U1026">
        <f>IF(F1026="","",DSUM('1.2_Vehículos y maquinaria'!$E$99:$S$109,"e3",$F$841:$F1026)-SUM(U$842:U1025))</f>
        <v>0</v>
      </c>
      <c r="V1026">
        <f>IF(F1026="","",DSUM('1.2_Vehículos y maquinaria'!$E$99:$S$109,"emissions",$F$841:$F1026)-SUM(V$842:V1025))</f>
        <v>0</v>
      </c>
      <c r="W1026">
        <f>IF(F1026="","",DSUM('1.3_Emisiones de proceso'!$E$17:$M$32,"e1",$F$841:$F1026)-SUM(W$842:W1025))</f>
        <v>0</v>
      </c>
      <c r="X1026">
        <f>IF(F1026="","",DSUM('1.3_Emisiones de proceso'!$E$17:$M$32,"e2",$F$841:$F1026)-SUM(X$842:X1025))</f>
        <v>0</v>
      </c>
      <c r="Y1026">
        <f>IF(F1026="","",DSUM('1.3_Emisiones de proceso'!$E$17:$M$32,"e3",$F$841:$F1026)-SUM(Y$842:Y1025))</f>
        <v>0</v>
      </c>
      <c r="Z1026">
        <f>IF(F1026="","",DSUM('1.3_Emisiones de proceso'!$E$17:$M$32,"emissions",$F$841:$F1026)-SUM(Z$842:Z1025))</f>
        <v>0</v>
      </c>
      <c r="AA1026">
        <f>IF(F1026="","",DSUM('1.3_Emisiones de proceso'!$E$39:$M$54,"e1",$F$841:$F1026)-SUM(AA$842:AA1025))</f>
        <v>0</v>
      </c>
      <c r="AB1026">
        <f>IF(F1026="","",DSUM('1.3_Emisiones de proceso'!$E$39:$M$54,"e2",$F$841:$F1026)-SUM(AB$842:AB1025))</f>
        <v>0</v>
      </c>
      <c r="AC1026">
        <f>IF(F1026="","",DSUM('1.3_Emisiones de proceso'!$E$39:$M$54,"e3",$F$841:$F1026)-SUM(AC$842:AC1025))</f>
        <v>0</v>
      </c>
      <c r="AD1026">
        <f>IF(F1026="","",DSUM('1.3_Emisiones de proceso'!$E$39:$M$54,"emissions",$F$841:$F1026)-SUM(AD$842:AD1025))</f>
        <v>0</v>
      </c>
    </row>
    <row r="1027" spans="2:30" x14ac:dyDescent="0.25">
      <c r="B1027">
        <v>186</v>
      </c>
      <c r="C1027" t="str">
        <f>IF('0.1_Datos generales organiz.'!E229="","",'0.1_Datos generales organiz.'!E229)</f>
        <v/>
      </c>
      <c r="D1027" t="str">
        <f>IF(C1027="","",IF('0.1_Datos generales organiz.'!G229="no","",Dades!C1027))</f>
        <v/>
      </c>
      <c r="E1027" t="str">
        <f>IFERROR(INDEX($D$842:$D$1091,MATCH(0,INDEX(COUNTIF($E$841:E1026,$D$842:$D$1091),),)),"")</f>
        <v/>
      </c>
      <c r="F1027" t="str">
        <f t="shared" si="28"/>
        <v>=</v>
      </c>
      <c r="G1027">
        <f>IF(F1027="","",DSUM('1.1_Instalaciones fijas'!$E$14:$R$36,"e1",$F$841:$F1027)+DSUM('1.1_Instalaciones fijas'!$E$43:$L$58,"e1",$F$841:$F1027)-SUM(G$842:G1026))</f>
        <v>0</v>
      </c>
      <c r="H1027">
        <f>IF(F1027="","",DSUM('1.1_Instalaciones fijas'!$E$14:$R$36,"e2",$F$841:$F1027)+DSUM('1.1_Instalaciones fijas'!$E$43:$L$58,"e2",$F$841:$F1027)-SUM(H$842:H1026))</f>
        <v>0</v>
      </c>
      <c r="I1027">
        <f>IF(F1027="","",DSUM('1.1_Instalaciones fijas'!$E$14:$R$36,"e3",$F$841:$F1027)+DSUM('1.1_Instalaciones fijas'!$E$43:$L$58,"e3",$F$841:$F1027)-SUM(I$842:I1026))</f>
        <v>0</v>
      </c>
      <c r="J1027">
        <f>IF(F1027="","",DSUM('1.1_Instalaciones fijas'!$E$14:$R$36,"emissions",$F$841:$F1027)+DSUM('1.1_Instalaciones fijas'!$E$43:$L$58,"emissions",$F$841:$F1027)-SUM(J$842:J1026))</f>
        <v>0</v>
      </c>
      <c r="K1027">
        <f>IF(F1027="","",DSUM('1.2_Vehículos y maquinaria'!$E$22:$S$44,"e1",$F$841:$F1027)+DSUM('1.2_Vehículos y maquinaria'!$E$50:$S$70,"emissions",$F$841:$F1027)-SUM(K$842:K1026))</f>
        <v>0</v>
      </c>
      <c r="L1027">
        <f>IF(F1027="","",DSUM('1.2_Vehículos y maquinaria'!$E$22:$S$44,"e2",$F$841:$F1027)-SUM(L$842:L1026))</f>
        <v>0</v>
      </c>
      <c r="M1027">
        <f>IF(F1027="","",DSUM('1.2_Vehículos y maquinaria'!$E$22:$S$44,"e3",$F$841:$F1027)-SUM(M$842:M1026))</f>
        <v>0</v>
      </c>
      <c r="N1027">
        <f>IF(F1027="","",DSUM('1.2_Vehículos y maquinaria'!$E$22:$S$44,"emissions",$F$841:$F1027)+DSUM('1.2_Vehículos y maquinaria'!$E$50:$S$70,"emissions",$F$841:$F1027)-SUM(N$842:N1026))</f>
        <v>0</v>
      </c>
      <c r="O1027">
        <f>IF(F1027="","",DSUM('1.2_Vehículos y maquinaria'!$E$82:$S$92,"e1",$F$841:$F1027)-SUM(O$842:O1026))</f>
        <v>0</v>
      </c>
      <c r="P1027">
        <f>IF(F1027="","",DSUM('1.2_Vehículos y maquinaria'!$E$82:$S$92,"e2",$F$841:$F1027)-SUM(P$842:P1026))</f>
        <v>0</v>
      </c>
      <c r="Q1027">
        <f>IF(F1027="","",DSUM('1.2_Vehículos y maquinaria'!$E$82:$S$92,"e3",$F$841:$F1027)-SUM(Q$842:Q1026))</f>
        <v>0</v>
      </c>
      <c r="R1027">
        <f>IF(F1027="","",DSUM('1.2_Vehículos y maquinaria'!$E$82:$S$92,"emissions",$F$841:$F1027)-SUM(R$842:R1026))</f>
        <v>0</v>
      </c>
      <c r="S1027">
        <f>IF(F1027="","",DSUM('1.2_Vehículos y maquinaria'!$E$99:$S$109,"e1",$F$841:$F1027)-SUM(S$842:S1026))</f>
        <v>0</v>
      </c>
      <c r="T1027">
        <f>IF(F1027="","",DSUM('1.2_Vehículos y maquinaria'!$E$99:$S$109,"e2",$F$841:$F1027)-SUM(T$842:T1026))</f>
        <v>0</v>
      </c>
      <c r="U1027">
        <f>IF(F1027="","",DSUM('1.2_Vehículos y maquinaria'!$E$99:$S$109,"e3",$F$841:$F1027)-SUM(U$842:U1026))</f>
        <v>0</v>
      </c>
      <c r="V1027">
        <f>IF(F1027="","",DSUM('1.2_Vehículos y maquinaria'!$E$99:$S$109,"emissions",$F$841:$F1027)-SUM(V$842:V1026))</f>
        <v>0</v>
      </c>
      <c r="W1027">
        <f>IF(F1027="","",DSUM('1.3_Emisiones de proceso'!$E$17:$M$32,"e1",$F$841:$F1027)-SUM(W$842:W1026))</f>
        <v>0</v>
      </c>
      <c r="X1027">
        <f>IF(F1027="","",DSUM('1.3_Emisiones de proceso'!$E$17:$M$32,"e2",$F$841:$F1027)-SUM(X$842:X1026))</f>
        <v>0</v>
      </c>
      <c r="Y1027">
        <f>IF(F1027="","",DSUM('1.3_Emisiones de proceso'!$E$17:$M$32,"e3",$F$841:$F1027)-SUM(Y$842:Y1026))</f>
        <v>0</v>
      </c>
      <c r="Z1027">
        <f>IF(F1027="","",DSUM('1.3_Emisiones de proceso'!$E$17:$M$32,"emissions",$F$841:$F1027)-SUM(Z$842:Z1026))</f>
        <v>0</v>
      </c>
      <c r="AA1027">
        <f>IF(F1027="","",DSUM('1.3_Emisiones de proceso'!$E$39:$M$54,"e1",$F$841:$F1027)-SUM(AA$842:AA1026))</f>
        <v>0</v>
      </c>
      <c r="AB1027">
        <f>IF(F1027="","",DSUM('1.3_Emisiones de proceso'!$E$39:$M$54,"e2",$F$841:$F1027)-SUM(AB$842:AB1026))</f>
        <v>0</v>
      </c>
      <c r="AC1027">
        <f>IF(F1027="","",DSUM('1.3_Emisiones de proceso'!$E$39:$M$54,"e3",$F$841:$F1027)-SUM(AC$842:AC1026))</f>
        <v>0</v>
      </c>
      <c r="AD1027">
        <f>IF(F1027="","",DSUM('1.3_Emisiones de proceso'!$E$39:$M$54,"emissions",$F$841:$F1027)-SUM(AD$842:AD1026))</f>
        <v>0</v>
      </c>
    </row>
    <row r="1028" spans="2:30" x14ac:dyDescent="0.25">
      <c r="B1028">
        <v>187</v>
      </c>
      <c r="C1028" t="str">
        <f>IF('0.1_Datos generales organiz.'!E230="","",'0.1_Datos generales organiz.'!E230)</f>
        <v/>
      </c>
      <c r="D1028" t="str">
        <f>IF(C1028="","",IF('0.1_Datos generales organiz.'!G230="no","",Dades!C1028))</f>
        <v/>
      </c>
      <c r="E1028" t="str">
        <f>IFERROR(INDEX($D$842:$D$1091,MATCH(0,INDEX(COUNTIF($E$841:E1027,$D$842:$D$1091),),)),"")</f>
        <v/>
      </c>
      <c r="F1028" t="str">
        <f t="shared" si="28"/>
        <v>=</v>
      </c>
      <c r="G1028">
        <f>IF(F1028="","",DSUM('1.1_Instalaciones fijas'!$E$14:$R$36,"e1",$F$841:$F1028)+DSUM('1.1_Instalaciones fijas'!$E$43:$L$58,"e1",$F$841:$F1028)-SUM(G$842:G1027))</f>
        <v>0</v>
      </c>
      <c r="H1028">
        <f>IF(F1028="","",DSUM('1.1_Instalaciones fijas'!$E$14:$R$36,"e2",$F$841:$F1028)+DSUM('1.1_Instalaciones fijas'!$E$43:$L$58,"e2",$F$841:$F1028)-SUM(H$842:H1027))</f>
        <v>0</v>
      </c>
      <c r="I1028">
        <f>IF(F1028="","",DSUM('1.1_Instalaciones fijas'!$E$14:$R$36,"e3",$F$841:$F1028)+DSUM('1.1_Instalaciones fijas'!$E$43:$L$58,"e3",$F$841:$F1028)-SUM(I$842:I1027))</f>
        <v>0</v>
      </c>
      <c r="J1028">
        <f>IF(F1028="","",DSUM('1.1_Instalaciones fijas'!$E$14:$R$36,"emissions",$F$841:$F1028)+DSUM('1.1_Instalaciones fijas'!$E$43:$L$58,"emissions",$F$841:$F1028)-SUM(J$842:J1027))</f>
        <v>0</v>
      </c>
      <c r="K1028">
        <f>IF(F1028="","",DSUM('1.2_Vehículos y maquinaria'!$E$22:$S$44,"e1",$F$841:$F1028)+DSUM('1.2_Vehículos y maquinaria'!$E$50:$S$70,"emissions",$F$841:$F1028)-SUM(K$842:K1027))</f>
        <v>0</v>
      </c>
      <c r="L1028">
        <f>IF(F1028="","",DSUM('1.2_Vehículos y maquinaria'!$E$22:$S$44,"e2",$F$841:$F1028)-SUM(L$842:L1027))</f>
        <v>0</v>
      </c>
      <c r="M1028">
        <f>IF(F1028="","",DSUM('1.2_Vehículos y maquinaria'!$E$22:$S$44,"e3",$F$841:$F1028)-SUM(M$842:M1027))</f>
        <v>0</v>
      </c>
      <c r="N1028">
        <f>IF(F1028="","",DSUM('1.2_Vehículos y maquinaria'!$E$22:$S$44,"emissions",$F$841:$F1028)+DSUM('1.2_Vehículos y maquinaria'!$E$50:$S$70,"emissions",$F$841:$F1028)-SUM(N$842:N1027))</f>
        <v>0</v>
      </c>
      <c r="O1028">
        <f>IF(F1028="","",DSUM('1.2_Vehículos y maquinaria'!$E$82:$S$92,"e1",$F$841:$F1028)-SUM(O$842:O1027))</f>
        <v>0</v>
      </c>
      <c r="P1028">
        <f>IF(F1028="","",DSUM('1.2_Vehículos y maquinaria'!$E$82:$S$92,"e2",$F$841:$F1028)-SUM(P$842:P1027))</f>
        <v>0</v>
      </c>
      <c r="Q1028">
        <f>IF(F1028="","",DSUM('1.2_Vehículos y maquinaria'!$E$82:$S$92,"e3",$F$841:$F1028)-SUM(Q$842:Q1027))</f>
        <v>0</v>
      </c>
      <c r="R1028">
        <f>IF(F1028="","",DSUM('1.2_Vehículos y maquinaria'!$E$82:$S$92,"emissions",$F$841:$F1028)-SUM(R$842:R1027))</f>
        <v>0</v>
      </c>
      <c r="S1028">
        <f>IF(F1028="","",DSUM('1.2_Vehículos y maquinaria'!$E$99:$S$109,"e1",$F$841:$F1028)-SUM(S$842:S1027))</f>
        <v>0</v>
      </c>
      <c r="T1028">
        <f>IF(F1028="","",DSUM('1.2_Vehículos y maquinaria'!$E$99:$S$109,"e2",$F$841:$F1028)-SUM(T$842:T1027))</f>
        <v>0</v>
      </c>
      <c r="U1028">
        <f>IF(F1028="","",DSUM('1.2_Vehículos y maquinaria'!$E$99:$S$109,"e3",$F$841:$F1028)-SUM(U$842:U1027))</f>
        <v>0</v>
      </c>
      <c r="V1028">
        <f>IF(F1028="","",DSUM('1.2_Vehículos y maquinaria'!$E$99:$S$109,"emissions",$F$841:$F1028)-SUM(V$842:V1027))</f>
        <v>0</v>
      </c>
      <c r="W1028">
        <f>IF(F1028="","",DSUM('1.3_Emisiones de proceso'!$E$17:$M$32,"e1",$F$841:$F1028)-SUM(W$842:W1027))</f>
        <v>0</v>
      </c>
      <c r="X1028">
        <f>IF(F1028="","",DSUM('1.3_Emisiones de proceso'!$E$17:$M$32,"e2",$F$841:$F1028)-SUM(X$842:X1027))</f>
        <v>0</v>
      </c>
      <c r="Y1028">
        <f>IF(F1028="","",DSUM('1.3_Emisiones de proceso'!$E$17:$M$32,"e3",$F$841:$F1028)-SUM(Y$842:Y1027))</f>
        <v>0</v>
      </c>
      <c r="Z1028">
        <f>IF(F1028="","",DSUM('1.3_Emisiones de proceso'!$E$17:$M$32,"emissions",$F$841:$F1028)-SUM(Z$842:Z1027))</f>
        <v>0</v>
      </c>
      <c r="AA1028">
        <f>IF(F1028="","",DSUM('1.3_Emisiones de proceso'!$E$39:$M$54,"e1",$F$841:$F1028)-SUM(AA$842:AA1027))</f>
        <v>0</v>
      </c>
      <c r="AB1028">
        <f>IF(F1028="","",DSUM('1.3_Emisiones de proceso'!$E$39:$M$54,"e2",$F$841:$F1028)-SUM(AB$842:AB1027))</f>
        <v>0</v>
      </c>
      <c r="AC1028">
        <f>IF(F1028="","",DSUM('1.3_Emisiones de proceso'!$E$39:$M$54,"e3",$F$841:$F1028)-SUM(AC$842:AC1027))</f>
        <v>0</v>
      </c>
      <c r="AD1028">
        <f>IF(F1028="","",DSUM('1.3_Emisiones de proceso'!$E$39:$M$54,"emissions",$F$841:$F1028)-SUM(AD$842:AD1027))</f>
        <v>0</v>
      </c>
    </row>
    <row r="1029" spans="2:30" x14ac:dyDescent="0.25">
      <c r="B1029">
        <v>188</v>
      </c>
      <c r="C1029" t="str">
        <f>IF('0.1_Datos generales organiz.'!E231="","",'0.1_Datos generales organiz.'!E231)</f>
        <v/>
      </c>
      <c r="D1029" t="str">
        <f>IF(C1029="","",IF('0.1_Datos generales organiz.'!G231="no","",Dades!C1029))</f>
        <v/>
      </c>
      <c r="E1029" t="str">
        <f>IFERROR(INDEX($D$842:$D$1091,MATCH(0,INDEX(COUNTIF($E$841:E1028,$D$842:$D$1091),),)),"")</f>
        <v/>
      </c>
      <c r="F1029" t="str">
        <f t="shared" si="28"/>
        <v>=</v>
      </c>
      <c r="G1029">
        <f>IF(F1029="","",DSUM('1.1_Instalaciones fijas'!$E$14:$R$36,"e1",$F$841:$F1029)+DSUM('1.1_Instalaciones fijas'!$E$43:$L$58,"e1",$F$841:$F1029)-SUM(G$842:G1028))</f>
        <v>0</v>
      </c>
      <c r="H1029">
        <f>IF(F1029="","",DSUM('1.1_Instalaciones fijas'!$E$14:$R$36,"e2",$F$841:$F1029)+DSUM('1.1_Instalaciones fijas'!$E$43:$L$58,"e2",$F$841:$F1029)-SUM(H$842:H1028))</f>
        <v>0</v>
      </c>
      <c r="I1029">
        <f>IF(F1029="","",DSUM('1.1_Instalaciones fijas'!$E$14:$R$36,"e3",$F$841:$F1029)+DSUM('1.1_Instalaciones fijas'!$E$43:$L$58,"e3",$F$841:$F1029)-SUM(I$842:I1028))</f>
        <v>0</v>
      </c>
      <c r="J1029">
        <f>IF(F1029="","",DSUM('1.1_Instalaciones fijas'!$E$14:$R$36,"emissions",$F$841:$F1029)+DSUM('1.1_Instalaciones fijas'!$E$43:$L$58,"emissions",$F$841:$F1029)-SUM(J$842:J1028))</f>
        <v>0</v>
      </c>
      <c r="K1029">
        <f>IF(F1029="","",DSUM('1.2_Vehículos y maquinaria'!$E$22:$S$44,"e1",$F$841:$F1029)+DSUM('1.2_Vehículos y maquinaria'!$E$50:$S$70,"emissions",$F$841:$F1029)-SUM(K$842:K1028))</f>
        <v>0</v>
      </c>
      <c r="L1029">
        <f>IF(F1029="","",DSUM('1.2_Vehículos y maquinaria'!$E$22:$S$44,"e2",$F$841:$F1029)-SUM(L$842:L1028))</f>
        <v>0</v>
      </c>
      <c r="M1029">
        <f>IF(F1029="","",DSUM('1.2_Vehículos y maquinaria'!$E$22:$S$44,"e3",$F$841:$F1029)-SUM(M$842:M1028))</f>
        <v>0</v>
      </c>
      <c r="N1029">
        <f>IF(F1029="","",DSUM('1.2_Vehículos y maquinaria'!$E$22:$S$44,"emissions",$F$841:$F1029)+DSUM('1.2_Vehículos y maquinaria'!$E$50:$S$70,"emissions",$F$841:$F1029)-SUM(N$842:N1028))</f>
        <v>0</v>
      </c>
      <c r="O1029">
        <f>IF(F1029="","",DSUM('1.2_Vehículos y maquinaria'!$E$82:$S$92,"e1",$F$841:$F1029)-SUM(O$842:O1028))</f>
        <v>0</v>
      </c>
      <c r="P1029">
        <f>IF(F1029="","",DSUM('1.2_Vehículos y maquinaria'!$E$82:$S$92,"e2",$F$841:$F1029)-SUM(P$842:P1028))</f>
        <v>0</v>
      </c>
      <c r="Q1029">
        <f>IF(F1029="","",DSUM('1.2_Vehículos y maquinaria'!$E$82:$S$92,"e3",$F$841:$F1029)-SUM(Q$842:Q1028))</f>
        <v>0</v>
      </c>
      <c r="R1029">
        <f>IF(F1029="","",DSUM('1.2_Vehículos y maquinaria'!$E$82:$S$92,"emissions",$F$841:$F1029)-SUM(R$842:R1028))</f>
        <v>0</v>
      </c>
      <c r="S1029">
        <f>IF(F1029="","",DSUM('1.2_Vehículos y maquinaria'!$E$99:$S$109,"e1",$F$841:$F1029)-SUM(S$842:S1028))</f>
        <v>0</v>
      </c>
      <c r="T1029">
        <f>IF(F1029="","",DSUM('1.2_Vehículos y maquinaria'!$E$99:$S$109,"e2",$F$841:$F1029)-SUM(T$842:T1028))</f>
        <v>0</v>
      </c>
      <c r="U1029">
        <f>IF(F1029="","",DSUM('1.2_Vehículos y maquinaria'!$E$99:$S$109,"e3",$F$841:$F1029)-SUM(U$842:U1028))</f>
        <v>0</v>
      </c>
      <c r="V1029">
        <f>IF(F1029="","",DSUM('1.2_Vehículos y maquinaria'!$E$99:$S$109,"emissions",$F$841:$F1029)-SUM(V$842:V1028))</f>
        <v>0</v>
      </c>
      <c r="W1029">
        <f>IF(F1029="","",DSUM('1.3_Emisiones de proceso'!$E$17:$M$32,"e1",$F$841:$F1029)-SUM(W$842:W1028))</f>
        <v>0</v>
      </c>
      <c r="X1029">
        <f>IF(F1029="","",DSUM('1.3_Emisiones de proceso'!$E$17:$M$32,"e2",$F$841:$F1029)-SUM(X$842:X1028))</f>
        <v>0</v>
      </c>
      <c r="Y1029">
        <f>IF(F1029="","",DSUM('1.3_Emisiones de proceso'!$E$17:$M$32,"e3",$F$841:$F1029)-SUM(Y$842:Y1028))</f>
        <v>0</v>
      </c>
      <c r="Z1029">
        <f>IF(F1029="","",DSUM('1.3_Emisiones de proceso'!$E$17:$M$32,"emissions",$F$841:$F1029)-SUM(Z$842:Z1028))</f>
        <v>0</v>
      </c>
      <c r="AA1029">
        <f>IF(F1029="","",DSUM('1.3_Emisiones de proceso'!$E$39:$M$54,"e1",$F$841:$F1029)-SUM(AA$842:AA1028))</f>
        <v>0</v>
      </c>
      <c r="AB1029">
        <f>IF(F1029="","",DSUM('1.3_Emisiones de proceso'!$E$39:$M$54,"e2",$F$841:$F1029)-SUM(AB$842:AB1028))</f>
        <v>0</v>
      </c>
      <c r="AC1029">
        <f>IF(F1029="","",DSUM('1.3_Emisiones de proceso'!$E$39:$M$54,"e3",$F$841:$F1029)-SUM(AC$842:AC1028))</f>
        <v>0</v>
      </c>
      <c r="AD1029">
        <f>IF(F1029="","",DSUM('1.3_Emisiones de proceso'!$E$39:$M$54,"emissions",$F$841:$F1029)-SUM(AD$842:AD1028))</f>
        <v>0</v>
      </c>
    </row>
    <row r="1030" spans="2:30" x14ac:dyDescent="0.25">
      <c r="B1030">
        <v>189</v>
      </c>
      <c r="C1030" t="str">
        <f>IF('0.1_Datos generales organiz.'!E232="","",'0.1_Datos generales organiz.'!E232)</f>
        <v/>
      </c>
      <c r="D1030" t="str">
        <f>IF(C1030="","",IF('0.1_Datos generales organiz.'!G232="no","",Dades!C1030))</f>
        <v/>
      </c>
      <c r="E1030" t="str">
        <f>IFERROR(INDEX($D$842:$D$1091,MATCH(0,INDEX(COUNTIF($E$841:E1029,$D$842:$D$1091),),)),"")</f>
        <v/>
      </c>
      <c r="F1030" t="str">
        <f t="shared" si="28"/>
        <v>=</v>
      </c>
      <c r="G1030">
        <f>IF(F1030="","",DSUM('1.1_Instalaciones fijas'!$E$14:$R$36,"e1",$F$841:$F1030)+DSUM('1.1_Instalaciones fijas'!$E$43:$L$58,"e1",$F$841:$F1030)-SUM(G$842:G1029))</f>
        <v>0</v>
      </c>
      <c r="H1030">
        <f>IF(F1030="","",DSUM('1.1_Instalaciones fijas'!$E$14:$R$36,"e2",$F$841:$F1030)+DSUM('1.1_Instalaciones fijas'!$E$43:$L$58,"e2",$F$841:$F1030)-SUM(H$842:H1029))</f>
        <v>0</v>
      </c>
      <c r="I1030">
        <f>IF(F1030="","",DSUM('1.1_Instalaciones fijas'!$E$14:$R$36,"e3",$F$841:$F1030)+DSUM('1.1_Instalaciones fijas'!$E$43:$L$58,"e3",$F$841:$F1030)-SUM(I$842:I1029))</f>
        <v>0</v>
      </c>
      <c r="J1030">
        <f>IF(F1030="","",DSUM('1.1_Instalaciones fijas'!$E$14:$R$36,"emissions",$F$841:$F1030)+DSUM('1.1_Instalaciones fijas'!$E$43:$L$58,"emissions",$F$841:$F1030)-SUM(J$842:J1029))</f>
        <v>0</v>
      </c>
      <c r="K1030">
        <f>IF(F1030="","",DSUM('1.2_Vehículos y maquinaria'!$E$22:$S$44,"e1",$F$841:$F1030)+DSUM('1.2_Vehículos y maquinaria'!$E$50:$S$70,"emissions",$F$841:$F1030)-SUM(K$842:K1029))</f>
        <v>0</v>
      </c>
      <c r="L1030">
        <f>IF(F1030="","",DSUM('1.2_Vehículos y maquinaria'!$E$22:$S$44,"e2",$F$841:$F1030)-SUM(L$842:L1029))</f>
        <v>0</v>
      </c>
      <c r="M1030">
        <f>IF(F1030="","",DSUM('1.2_Vehículos y maquinaria'!$E$22:$S$44,"e3",$F$841:$F1030)-SUM(M$842:M1029))</f>
        <v>0</v>
      </c>
      <c r="N1030">
        <f>IF(F1030="","",DSUM('1.2_Vehículos y maquinaria'!$E$22:$S$44,"emissions",$F$841:$F1030)+DSUM('1.2_Vehículos y maquinaria'!$E$50:$S$70,"emissions",$F$841:$F1030)-SUM(N$842:N1029))</f>
        <v>0</v>
      </c>
      <c r="O1030">
        <f>IF(F1030="","",DSUM('1.2_Vehículos y maquinaria'!$E$82:$S$92,"e1",$F$841:$F1030)-SUM(O$842:O1029))</f>
        <v>0</v>
      </c>
      <c r="P1030">
        <f>IF(F1030="","",DSUM('1.2_Vehículos y maquinaria'!$E$82:$S$92,"e2",$F$841:$F1030)-SUM(P$842:P1029))</f>
        <v>0</v>
      </c>
      <c r="Q1030">
        <f>IF(F1030="","",DSUM('1.2_Vehículos y maquinaria'!$E$82:$S$92,"e3",$F$841:$F1030)-SUM(Q$842:Q1029))</f>
        <v>0</v>
      </c>
      <c r="R1030">
        <f>IF(F1030="","",DSUM('1.2_Vehículos y maquinaria'!$E$82:$S$92,"emissions",$F$841:$F1030)-SUM(R$842:R1029))</f>
        <v>0</v>
      </c>
      <c r="S1030">
        <f>IF(F1030="","",DSUM('1.2_Vehículos y maquinaria'!$E$99:$S$109,"e1",$F$841:$F1030)-SUM(S$842:S1029))</f>
        <v>0</v>
      </c>
      <c r="T1030">
        <f>IF(F1030="","",DSUM('1.2_Vehículos y maquinaria'!$E$99:$S$109,"e2",$F$841:$F1030)-SUM(T$842:T1029))</f>
        <v>0</v>
      </c>
      <c r="U1030">
        <f>IF(F1030="","",DSUM('1.2_Vehículos y maquinaria'!$E$99:$S$109,"e3",$F$841:$F1030)-SUM(U$842:U1029))</f>
        <v>0</v>
      </c>
      <c r="V1030">
        <f>IF(F1030="","",DSUM('1.2_Vehículos y maquinaria'!$E$99:$S$109,"emissions",$F$841:$F1030)-SUM(V$842:V1029))</f>
        <v>0</v>
      </c>
      <c r="W1030">
        <f>IF(F1030="","",DSUM('1.3_Emisiones de proceso'!$E$17:$M$32,"e1",$F$841:$F1030)-SUM(W$842:W1029))</f>
        <v>0</v>
      </c>
      <c r="X1030">
        <f>IF(F1030="","",DSUM('1.3_Emisiones de proceso'!$E$17:$M$32,"e2",$F$841:$F1030)-SUM(X$842:X1029))</f>
        <v>0</v>
      </c>
      <c r="Y1030">
        <f>IF(F1030="","",DSUM('1.3_Emisiones de proceso'!$E$17:$M$32,"e3",$F$841:$F1030)-SUM(Y$842:Y1029))</f>
        <v>0</v>
      </c>
      <c r="Z1030">
        <f>IF(F1030="","",DSUM('1.3_Emisiones de proceso'!$E$17:$M$32,"emissions",$F$841:$F1030)-SUM(Z$842:Z1029))</f>
        <v>0</v>
      </c>
      <c r="AA1030">
        <f>IF(F1030="","",DSUM('1.3_Emisiones de proceso'!$E$39:$M$54,"e1",$F$841:$F1030)-SUM(AA$842:AA1029))</f>
        <v>0</v>
      </c>
      <c r="AB1030">
        <f>IF(F1030="","",DSUM('1.3_Emisiones de proceso'!$E$39:$M$54,"e2",$F$841:$F1030)-SUM(AB$842:AB1029))</f>
        <v>0</v>
      </c>
      <c r="AC1030">
        <f>IF(F1030="","",DSUM('1.3_Emisiones de proceso'!$E$39:$M$54,"e3",$F$841:$F1030)-SUM(AC$842:AC1029))</f>
        <v>0</v>
      </c>
      <c r="AD1030">
        <f>IF(F1030="","",DSUM('1.3_Emisiones de proceso'!$E$39:$M$54,"emissions",$F$841:$F1030)-SUM(AD$842:AD1029))</f>
        <v>0</v>
      </c>
    </row>
    <row r="1031" spans="2:30" x14ac:dyDescent="0.25">
      <c r="B1031">
        <v>190</v>
      </c>
      <c r="C1031" t="str">
        <f>IF('0.1_Datos generales organiz.'!E233="","",'0.1_Datos generales organiz.'!E233)</f>
        <v/>
      </c>
      <c r="D1031" t="str">
        <f>IF(C1031="","",IF('0.1_Datos generales organiz.'!G233="no","",Dades!C1031))</f>
        <v/>
      </c>
      <c r="E1031" t="str">
        <f>IFERROR(INDEX($D$842:$D$1091,MATCH(0,INDEX(COUNTIF($E$841:E1030,$D$842:$D$1091),),)),"")</f>
        <v/>
      </c>
      <c r="F1031" t="str">
        <f t="shared" si="28"/>
        <v>=</v>
      </c>
      <c r="G1031">
        <f>IF(F1031="","",DSUM('1.1_Instalaciones fijas'!$E$14:$R$36,"e1",$F$841:$F1031)+DSUM('1.1_Instalaciones fijas'!$E$43:$L$58,"e1",$F$841:$F1031)-SUM(G$842:G1030))</f>
        <v>0</v>
      </c>
      <c r="H1031">
        <f>IF(F1031="","",DSUM('1.1_Instalaciones fijas'!$E$14:$R$36,"e2",$F$841:$F1031)+DSUM('1.1_Instalaciones fijas'!$E$43:$L$58,"e2",$F$841:$F1031)-SUM(H$842:H1030))</f>
        <v>0</v>
      </c>
      <c r="I1031">
        <f>IF(F1031="","",DSUM('1.1_Instalaciones fijas'!$E$14:$R$36,"e3",$F$841:$F1031)+DSUM('1.1_Instalaciones fijas'!$E$43:$L$58,"e3",$F$841:$F1031)-SUM(I$842:I1030))</f>
        <v>0</v>
      </c>
      <c r="J1031">
        <f>IF(F1031="","",DSUM('1.1_Instalaciones fijas'!$E$14:$R$36,"emissions",$F$841:$F1031)+DSUM('1.1_Instalaciones fijas'!$E$43:$L$58,"emissions",$F$841:$F1031)-SUM(J$842:J1030))</f>
        <v>0</v>
      </c>
      <c r="K1031">
        <f>IF(F1031="","",DSUM('1.2_Vehículos y maquinaria'!$E$22:$S$44,"e1",$F$841:$F1031)+DSUM('1.2_Vehículos y maquinaria'!$E$50:$S$70,"emissions",$F$841:$F1031)-SUM(K$842:K1030))</f>
        <v>0</v>
      </c>
      <c r="L1031">
        <f>IF(F1031="","",DSUM('1.2_Vehículos y maquinaria'!$E$22:$S$44,"e2",$F$841:$F1031)-SUM(L$842:L1030))</f>
        <v>0</v>
      </c>
      <c r="M1031">
        <f>IF(F1031="","",DSUM('1.2_Vehículos y maquinaria'!$E$22:$S$44,"e3",$F$841:$F1031)-SUM(M$842:M1030))</f>
        <v>0</v>
      </c>
      <c r="N1031">
        <f>IF(F1031="","",DSUM('1.2_Vehículos y maquinaria'!$E$22:$S$44,"emissions",$F$841:$F1031)+DSUM('1.2_Vehículos y maquinaria'!$E$50:$S$70,"emissions",$F$841:$F1031)-SUM(N$842:N1030))</f>
        <v>0</v>
      </c>
      <c r="O1031">
        <f>IF(F1031="","",DSUM('1.2_Vehículos y maquinaria'!$E$82:$S$92,"e1",$F$841:$F1031)-SUM(O$842:O1030))</f>
        <v>0</v>
      </c>
      <c r="P1031">
        <f>IF(F1031="","",DSUM('1.2_Vehículos y maquinaria'!$E$82:$S$92,"e2",$F$841:$F1031)-SUM(P$842:P1030))</f>
        <v>0</v>
      </c>
      <c r="Q1031">
        <f>IF(F1031="","",DSUM('1.2_Vehículos y maquinaria'!$E$82:$S$92,"e3",$F$841:$F1031)-SUM(Q$842:Q1030))</f>
        <v>0</v>
      </c>
      <c r="R1031">
        <f>IF(F1031="","",DSUM('1.2_Vehículos y maquinaria'!$E$82:$S$92,"emissions",$F$841:$F1031)-SUM(R$842:R1030))</f>
        <v>0</v>
      </c>
      <c r="S1031">
        <f>IF(F1031="","",DSUM('1.2_Vehículos y maquinaria'!$E$99:$S$109,"e1",$F$841:$F1031)-SUM(S$842:S1030))</f>
        <v>0</v>
      </c>
      <c r="T1031">
        <f>IF(F1031="","",DSUM('1.2_Vehículos y maquinaria'!$E$99:$S$109,"e2",$F$841:$F1031)-SUM(T$842:T1030))</f>
        <v>0</v>
      </c>
      <c r="U1031">
        <f>IF(F1031="","",DSUM('1.2_Vehículos y maquinaria'!$E$99:$S$109,"e3",$F$841:$F1031)-SUM(U$842:U1030))</f>
        <v>0</v>
      </c>
      <c r="V1031">
        <f>IF(F1031="","",DSUM('1.2_Vehículos y maquinaria'!$E$99:$S$109,"emissions",$F$841:$F1031)-SUM(V$842:V1030))</f>
        <v>0</v>
      </c>
      <c r="W1031">
        <f>IF(F1031="","",DSUM('1.3_Emisiones de proceso'!$E$17:$M$32,"e1",$F$841:$F1031)-SUM(W$842:W1030))</f>
        <v>0</v>
      </c>
      <c r="X1031">
        <f>IF(F1031="","",DSUM('1.3_Emisiones de proceso'!$E$17:$M$32,"e2",$F$841:$F1031)-SUM(X$842:X1030))</f>
        <v>0</v>
      </c>
      <c r="Y1031">
        <f>IF(F1031="","",DSUM('1.3_Emisiones de proceso'!$E$17:$M$32,"e3",$F$841:$F1031)-SUM(Y$842:Y1030))</f>
        <v>0</v>
      </c>
      <c r="Z1031">
        <f>IF(F1031="","",DSUM('1.3_Emisiones de proceso'!$E$17:$M$32,"emissions",$F$841:$F1031)-SUM(Z$842:Z1030))</f>
        <v>0</v>
      </c>
      <c r="AA1031">
        <f>IF(F1031="","",DSUM('1.3_Emisiones de proceso'!$E$39:$M$54,"e1",$F$841:$F1031)-SUM(AA$842:AA1030))</f>
        <v>0</v>
      </c>
      <c r="AB1031">
        <f>IF(F1031="","",DSUM('1.3_Emisiones de proceso'!$E$39:$M$54,"e2",$F$841:$F1031)-SUM(AB$842:AB1030))</f>
        <v>0</v>
      </c>
      <c r="AC1031">
        <f>IF(F1031="","",DSUM('1.3_Emisiones de proceso'!$E$39:$M$54,"e3",$F$841:$F1031)-SUM(AC$842:AC1030))</f>
        <v>0</v>
      </c>
      <c r="AD1031">
        <f>IF(F1031="","",DSUM('1.3_Emisiones de proceso'!$E$39:$M$54,"emissions",$F$841:$F1031)-SUM(AD$842:AD1030))</f>
        <v>0</v>
      </c>
    </row>
    <row r="1032" spans="2:30" x14ac:dyDescent="0.25">
      <c r="B1032">
        <v>191</v>
      </c>
      <c r="C1032" t="str">
        <f>IF('0.1_Datos generales organiz.'!E234="","",'0.1_Datos generales organiz.'!E234)</f>
        <v/>
      </c>
      <c r="D1032" t="str">
        <f>IF(C1032="","",IF('0.1_Datos generales organiz.'!G234="no","",Dades!C1032))</f>
        <v/>
      </c>
      <c r="E1032" t="str">
        <f>IFERROR(INDEX($D$842:$D$1091,MATCH(0,INDEX(COUNTIF($E$841:E1031,$D$842:$D$1091),),)),"")</f>
        <v/>
      </c>
      <c r="F1032" t="str">
        <f t="shared" si="28"/>
        <v>=</v>
      </c>
      <c r="G1032">
        <f>IF(F1032="","",DSUM('1.1_Instalaciones fijas'!$E$14:$R$36,"e1",$F$841:$F1032)+DSUM('1.1_Instalaciones fijas'!$E$43:$L$58,"e1",$F$841:$F1032)-SUM(G$842:G1031))</f>
        <v>0</v>
      </c>
      <c r="H1032">
        <f>IF(F1032="","",DSUM('1.1_Instalaciones fijas'!$E$14:$R$36,"e2",$F$841:$F1032)+DSUM('1.1_Instalaciones fijas'!$E$43:$L$58,"e2",$F$841:$F1032)-SUM(H$842:H1031))</f>
        <v>0</v>
      </c>
      <c r="I1032">
        <f>IF(F1032="","",DSUM('1.1_Instalaciones fijas'!$E$14:$R$36,"e3",$F$841:$F1032)+DSUM('1.1_Instalaciones fijas'!$E$43:$L$58,"e3",$F$841:$F1032)-SUM(I$842:I1031))</f>
        <v>0</v>
      </c>
      <c r="J1032">
        <f>IF(F1032="","",DSUM('1.1_Instalaciones fijas'!$E$14:$R$36,"emissions",$F$841:$F1032)+DSUM('1.1_Instalaciones fijas'!$E$43:$L$58,"emissions",$F$841:$F1032)-SUM(J$842:J1031))</f>
        <v>0</v>
      </c>
      <c r="K1032">
        <f>IF(F1032="","",DSUM('1.2_Vehículos y maquinaria'!$E$22:$S$44,"e1",$F$841:$F1032)+DSUM('1.2_Vehículos y maquinaria'!$E$50:$S$70,"emissions",$F$841:$F1032)-SUM(K$842:K1031))</f>
        <v>0</v>
      </c>
      <c r="L1032">
        <f>IF(F1032="","",DSUM('1.2_Vehículos y maquinaria'!$E$22:$S$44,"e2",$F$841:$F1032)-SUM(L$842:L1031))</f>
        <v>0</v>
      </c>
      <c r="M1032">
        <f>IF(F1032="","",DSUM('1.2_Vehículos y maquinaria'!$E$22:$S$44,"e3",$F$841:$F1032)-SUM(M$842:M1031))</f>
        <v>0</v>
      </c>
      <c r="N1032">
        <f>IF(F1032="","",DSUM('1.2_Vehículos y maquinaria'!$E$22:$S$44,"emissions",$F$841:$F1032)+DSUM('1.2_Vehículos y maquinaria'!$E$50:$S$70,"emissions",$F$841:$F1032)-SUM(N$842:N1031))</f>
        <v>0</v>
      </c>
      <c r="O1032">
        <f>IF(F1032="","",DSUM('1.2_Vehículos y maquinaria'!$E$82:$S$92,"e1",$F$841:$F1032)-SUM(O$842:O1031))</f>
        <v>0</v>
      </c>
      <c r="P1032">
        <f>IF(F1032="","",DSUM('1.2_Vehículos y maquinaria'!$E$82:$S$92,"e2",$F$841:$F1032)-SUM(P$842:P1031))</f>
        <v>0</v>
      </c>
      <c r="Q1032">
        <f>IF(F1032="","",DSUM('1.2_Vehículos y maquinaria'!$E$82:$S$92,"e3",$F$841:$F1032)-SUM(Q$842:Q1031))</f>
        <v>0</v>
      </c>
      <c r="R1032">
        <f>IF(F1032="","",DSUM('1.2_Vehículos y maquinaria'!$E$82:$S$92,"emissions",$F$841:$F1032)-SUM(R$842:R1031))</f>
        <v>0</v>
      </c>
      <c r="S1032">
        <f>IF(F1032="","",DSUM('1.2_Vehículos y maquinaria'!$E$99:$S$109,"e1",$F$841:$F1032)-SUM(S$842:S1031))</f>
        <v>0</v>
      </c>
      <c r="T1032">
        <f>IF(F1032="","",DSUM('1.2_Vehículos y maquinaria'!$E$99:$S$109,"e2",$F$841:$F1032)-SUM(T$842:T1031))</f>
        <v>0</v>
      </c>
      <c r="U1032">
        <f>IF(F1032="","",DSUM('1.2_Vehículos y maquinaria'!$E$99:$S$109,"e3",$F$841:$F1032)-SUM(U$842:U1031))</f>
        <v>0</v>
      </c>
      <c r="V1032">
        <f>IF(F1032="","",DSUM('1.2_Vehículos y maquinaria'!$E$99:$S$109,"emissions",$F$841:$F1032)-SUM(V$842:V1031))</f>
        <v>0</v>
      </c>
      <c r="W1032">
        <f>IF(F1032="","",DSUM('1.3_Emisiones de proceso'!$E$17:$M$32,"e1",$F$841:$F1032)-SUM(W$842:W1031))</f>
        <v>0</v>
      </c>
      <c r="X1032">
        <f>IF(F1032="","",DSUM('1.3_Emisiones de proceso'!$E$17:$M$32,"e2",$F$841:$F1032)-SUM(X$842:X1031))</f>
        <v>0</v>
      </c>
      <c r="Y1032">
        <f>IF(F1032="","",DSUM('1.3_Emisiones de proceso'!$E$17:$M$32,"e3",$F$841:$F1032)-SUM(Y$842:Y1031))</f>
        <v>0</v>
      </c>
      <c r="Z1032">
        <f>IF(F1032="","",DSUM('1.3_Emisiones de proceso'!$E$17:$M$32,"emissions",$F$841:$F1032)-SUM(Z$842:Z1031))</f>
        <v>0</v>
      </c>
      <c r="AA1032">
        <f>IF(F1032="","",DSUM('1.3_Emisiones de proceso'!$E$39:$M$54,"e1",$F$841:$F1032)-SUM(AA$842:AA1031))</f>
        <v>0</v>
      </c>
      <c r="AB1032">
        <f>IF(F1032="","",DSUM('1.3_Emisiones de proceso'!$E$39:$M$54,"e2",$F$841:$F1032)-SUM(AB$842:AB1031))</f>
        <v>0</v>
      </c>
      <c r="AC1032">
        <f>IF(F1032="","",DSUM('1.3_Emisiones de proceso'!$E$39:$M$54,"e3",$F$841:$F1032)-SUM(AC$842:AC1031))</f>
        <v>0</v>
      </c>
      <c r="AD1032">
        <f>IF(F1032="","",DSUM('1.3_Emisiones de proceso'!$E$39:$M$54,"emissions",$F$841:$F1032)-SUM(AD$842:AD1031))</f>
        <v>0</v>
      </c>
    </row>
    <row r="1033" spans="2:30" x14ac:dyDescent="0.25">
      <c r="B1033">
        <v>192</v>
      </c>
      <c r="C1033" t="str">
        <f>IF('0.1_Datos generales organiz.'!E235="","",'0.1_Datos generales organiz.'!E235)</f>
        <v/>
      </c>
      <c r="D1033" t="str">
        <f>IF(C1033="","",IF('0.1_Datos generales organiz.'!G235="no","",Dades!C1033))</f>
        <v/>
      </c>
      <c r="E1033" t="str">
        <f>IFERROR(INDEX($D$842:$D$1091,MATCH(0,INDEX(COUNTIF($E$841:E1032,$D$842:$D$1091),),)),"")</f>
        <v/>
      </c>
      <c r="F1033" t="str">
        <f t="shared" si="28"/>
        <v>=</v>
      </c>
      <c r="G1033">
        <f>IF(F1033="","",DSUM('1.1_Instalaciones fijas'!$E$14:$R$36,"e1",$F$841:$F1033)+DSUM('1.1_Instalaciones fijas'!$E$43:$L$58,"e1",$F$841:$F1033)-SUM(G$842:G1032))</f>
        <v>0</v>
      </c>
      <c r="H1033">
        <f>IF(F1033="","",DSUM('1.1_Instalaciones fijas'!$E$14:$R$36,"e2",$F$841:$F1033)+DSUM('1.1_Instalaciones fijas'!$E$43:$L$58,"e2",$F$841:$F1033)-SUM(H$842:H1032))</f>
        <v>0</v>
      </c>
      <c r="I1033">
        <f>IF(F1033="","",DSUM('1.1_Instalaciones fijas'!$E$14:$R$36,"e3",$F$841:$F1033)+DSUM('1.1_Instalaciones fijas'!$E$43:$L$58,"e3",$F$841:$F1033)-SUM(I$842:I1032))</f>
        <v>0</v>
      </c>
      <c r="J1033">
        <f>IF(F1033="","",DSUM('1.1_Instalaciones fijas'!$E$14:$R$36,"emissions",$F$841:$F1033)+DSUM('1.1_Instalaciones fijas'!$E$43:$L$58,"emissions",$F$841:$F1033)-SUM(J$842:J1032))</f>
        <v>0</v>
      </c>
      <c r="K1033">
        <f>IF(F1033="","",DSUM('1.2_Vehículos y maquinaria'!$E$22:$S$44,"e1",$F$841:$F1033)+DSUM('1.2_Vehículos y maquinaria'!$E$50:$S$70,"emissions",$F$841:$F1033)-SUM(K$842:K1032))</f>
        <v>0</v>
      </c>
      <c r="L1033">
        <f>IF(F1033="","",DSUM('1.2_Vehículos y maquinaria'!$E$22:$S$44,"e2",$F$841:$F1033)-SUM(L$842:L1032))</f>
        <v>0</v>
      </c>
      <c r="M1033">
        <f>IF(F1033="","",DSUM('1.2_Vehículos y maquinaria'!$E$22:$S$44,"e3",$F$841:$F1033)-SUM(M$842:M1032))</f>
        <v>0</v>
      </c>
      <c r="N1033">
        <f>IF(F1033="","",DSUM('1.2_Vehículos y maquinaria'!$E$22:$S$44,"emissions",$F$841:$F1033)+DSUM('1.2_Vehículos y maquinaria'!$E$50:$S$70,"emissions",$F$841:$F1033)-SUM(N$842:N1032))</f>
        <v>0</v>
      </c>
      <c r="O1033">
        <f>IF(F1033="","",DSUM('1.2_Vehículos y maquinaria'!$E$82:$S$92,"e1",$F$841:$F1033)-SUM(O$842:O1032))</f>
        <v>0</v>
      </c>
      <c r="P1033">
        <f>IF(F1033="","",DSUM('1.2_Vehículos y maquinaria'!$E$82:$S$92,"e2",$F$841:$F1033)-SUM(P$842:P1032))</f>
        <v>0</v>
      </c>
      <c r="Q1033">
        <f>IF(F1033="","",DSUM('1.2_Vehículos y maquinaria'!$E$82:$S$92,"e3",$F$841:$F1033)-SUM(Q$842:Q1032))</f>
        <v>0</v>
      </c>
      <c r="R1033">
        <f>IF(F1033="","",DSUM('1.2_Vehículos y maquinaria'!$E$82:$S$92,"emissions",$F$841:$F1033)-SUM(R$842:R1032))</f>
        <v>0</v>
      </c>
      <c r="S1033">
        <f>IF(F1033="","",DSUM('1.2_Vehículos y maquinaria'!$E$99:$S$109,"e1",$F$841:$F1033)-SUM(S$842:S1032))</f>
        <v>0</v>
      </c>
      <c r="T1033">
        <f>IF(F1033="","",DSUM('1.2_Vehículos y maquinaria'!$E$99:$S$109,"e2",$F$841:$F1033)-SUM(T$842:T1032))</f>
        <v>0</v>
      </c>
      <c r="U1033">
        <f>IF(F1033="","",DSUM('1.2_Vehículos y maquinaria'!$E$99:$S$109,"e3",$F$841:$F1033)-SUM(U$842:U1032))</f>
        <v>0</v>
      </c>
      <c r="V1033">
        <f>IF(F1033="","",DSUM('1.2_Vehículos y maquinaria'!$E$99:$S$109,"emissions",$F$841:$F1033)-SUM(V$842:V1032))</f>
        <v>0</v>
      </c>
      <c r="W1033">
        <f>IF(F1033="","",DSUM('1.3_Emisiones de proceso'!$E$17:$M$32,"e1",$F$841:$F1033)-SUM(W$842:W1032))</f>
        <v>0</v>
      </c>
      <c r="X1033">
        <f>IF(F1033="","",DSUM('1.3_Emisiones de proceso'!$E$17:$M$32,"e2",$F$841:$F1033)-SUM(X$842:X1032))</f>
        <v>0</v>
      </c>
      <c r="Y1033">
        <f>IF(F1033="","",DSUM('1.3_Emisiones de proceso'!$E$17:$M$32,"e3",$F$841:$F1033)-SUM(Y$842:Y1032))</f>
        <v>0</v>
      </c>
      <c r="Z1033">
        <f>IF(F1033="","",DSUM('1.3_Emisiones de proceso'!$E$17:$M$32,"emissions",$F$841:$F1033)-SUM(Z$842:Z1032))</f>
        <v>0</v>
      </c>
      <c r="AA1033">
        <f>IF(F1033="","",DSUM('1.3_Emisiones de proceso'!$E$39:$M$54,"e1",$F$841:$F1033)-SUM(AA$842:AA1032))</f>
        <v>0</v>
      </c>
      <c r="AB1033">
        <f>IF(F1033="","",DSUM('1.3_Emisiones de proceso'!$E$39:$M$54,"e2",$F$841:$F1033)-SUM(AB$842:AB1032))</f>
        <v>0</v>
      </c>
      <c r="AC1033">
        <f>IF(F1033="","",DSUM('1.3_Emisiones de proceso'!$E$39:$M$54,"e3",$F$841:$F1033)-SUM(AC$842:AC1032))</f>
        <v>0</v>
      </c>
      <c r="AD1033">
        <f>IF(F1033="","",DSUM('1.3_Emisiones de proceso'!$E$39:$M$54,"emissions",$F$841:$F1033)-SUM(AD$842:AD1032))</f>
        <v>0</v>
      </c>
    </row>
    <row r="1034" spans="2:30" x14ac:dyDescent="0.25">
      <c r="B1034">
        <v>193</v>
      </c>
      <c r="C1034" t="str">
        <f>IF('0.1_Datos generales organiz.'!E236="","",'0.1_Datos generales organiz.'!E236)</f>
        <v/>
      </c>
      <c r="D1034" t="str">
        <f>IF(C1034="","",IF('0.1_Datos generales organiz.'!G236="no","",Dades!C1034))</f>
        <v/>
      </c>
      <c r="E1034" t="str">
        <f>IFERROR(INDEX($D$842:$D$1091,MATCH(0,INDEX(COUNTIF($E$841:E1033,$D$842:$D$1091),),)),"")</f>
        <v/>
      </c>
      <c r="F1034" t="str">
        <f t="shared" si="28"/>
        <v>=</v>
      </c>
      <c r="G1034">
        <f>IF(F1034="","",DSUM('1.1_Instalaciones fijas'!$E$14:$R$36,"e1",$F$841:$F1034)+DSUM('1.1_Instalaciones fijas'!$E$43:$L$58,"e1",$F$841:$F1034)-SUM(G$842:G1033))</f>
        <v>0</v>
      </c>
      <c r="H1034">
        <f>IF(F1034="","",DSUM('1.1_Instalaciones fijas'!$E$14:$R$36,"e2",$F$841:$F1034)+DSUM('1.1_Instalaciones fijas'!$E$43:$L$58,"e2",$F$841:$F1034)-SUM(H$842:H1033))</f>
        <v>0</v>
      </c>
      <c r="I1034">
        <f>IF(F1034="","",DSUM('1.1_Instalaciones fijas'!$E$14:$R$36,"e3",$F$841:$F1034)+DSUM('1.1_Instalaciones fijas'!$E$43:$L$58,"e3",$F$841:$F1034)-SUM(I$842:I1033))</f>
        <v>0</v>
      </c>
      <c r="J1034">
        <f>IF(F1034="","",DSUM('1.1_Instalaciones fijas'!$E$14:$R$36,"emissions",$F$841:$F1034)+DSUM('1.1_Instalaciones fijas'!$E$43:$L$58,"emissions",$F$841:$F1034)-SUM(J$842:J1033))</f>
        <v>0</v>
      </c>
      <c r="K1034">
        <f>IF(F1034="","",DSUM('1.2_Vehículos y maquinaria'!$E$22:$S$44,"e1",$F$841:$F1034)+DSUM('1.2_Vehículos y maquinaria'!$E$50:$S$70,"emissions",$F$841:$F1034)-SUM(K$842:K1033))</f>
        <v>0</v>
      </c>
      <c r="L1034">
        <f>IF(F1034="","",DSUM('1.2_Vehículos y maquinaria'!$E$22:$S$44,"e2",$F$841:$F1034)-SUM(L$842:L1033))</f>
        <v>0</v>
      </c>
      <c r="M1034">
        <f>IF(F1034="","",DSUM('1.2_Vehículos y maquinaria'!$E$22:$S$44,"e3",$F$841:$F1034)-SUM(M$842:M1033))</f>
        <v>0</v>
      </c>
      <c r="N1034">
        <f>IF(F1034="","",DSUM('1.2_Vehículos y maquinaria'!$E$22:$S$44,"emissions",$F$841:$F1034)+DSUM('1.2_Vehículos y maquinaria'!$E$50:$S$70,"emissions",$F$841:$F1034)-SUM(N$842:N1033))</f>
        <v>0</v>
      </c>
      <c r="O1034">
        <f>IF(F1034="","",DSUM('1.2_Vehículos y maquinaria'!$E$82:$S$92,"e1",$F$841:$F1034)-SUM(O$842:O1033))</f>
        <v>0</v>
      </c>
      <c r="P1034">
        <f>IF(F1034="","",DSUM('1.2_Vehículos y maquinaria'!$E$82:$S$92,"e2",$F$841:$F1034)-SUM(P$842:P1033))</f>
        <v>0</v>
      </c>
      <c r="Q1034">
        <f>IF(F1034="","",DSUM('1.2_Vehículos y maquinaria'!$E$82:$S$92,"e3",$F$841:$F1034)-SUM(Q$842:Q1033))</f>
        <v>0</v>
      </c>
      <c r="R1034">
        <f>IF(F1034="","",DSUM('1.2_Vehículos y maquinaria'!$E$82:$S$92,"emissions",$F$841:$F1034)-SUM(R$842:R1033))</f>
        <v>0</v>
      </c>
      <c r="S1034">
        <f>IF(F1034="","",DSUM('1.2_Vehículos y maquinaria'!$E$99:$S$109,"e1",$F$841:$F1034)-SUM(S$842:S1033))</f>
        <v>0</v>
      </c>
      <c r="T1034">
        <f>IF(F1034="","",DSUM('1.2_Vehículos y maquinaria'!$E$99:$S$109,"e2",$F$841:$F1034)-SUM(T$842:T1033))</f>
        <v>0</v>
      </c>
      <c r="U1034">
        <f>IF(F1034="","",DSUM('1.2_Vehículos y maquinaria'!$E$99:$S$109,"e3",$F$841:$F1034)-SUM(U$842:U1033))</f>
        <v>0</v>
      </c>
      <c r="V1034">
        <f>IF(F1034="","",DSUM('1.2_Vehículos y maquinaria'!$E$99:$S$109,"emissions",$F$841:$F1034)-SUM(V$842:V1033))</f>
        <v>0</v>
      </c>
      <c r="W1034">
        <f>IF(F1034="","",DSUM('1.3_Emisiones de proceso'!$E$17:$M$32,"e1",$F$841:$F1034)-SUM(W$842:W1033))</f>
        <v>0</v>
      </c>
      <c r="X1034">
        <f>IF(F1034="","",DSUM('1.3_Emisiones de proceso'!$E$17:$M$32,"e2",$F$841:$F1034)-SUM(X$842:X1033))</f>
        <v>0</v>
      </c>
      <c r="Y1034">
        <f>IF(F1034="","",DSUM('1.3_Emisiones de proceso'!$E$17:$M$32,"e3",$F$841:$F1034)-SUM(Y$842:Y1033))</f>
        <v>0</v>
      </c>
      <c r="Z1034">
        <f>IF(F1034="","",DSUM('1.3_Emisiones de proceso'!$E$17:$M$32,"emissions",$F$841:$F1034)-SUM(Z$842:Z1033))</f>
        <v>0</v>
      </c>
      <c r="AA1034">
        <f>IF(F1034="","",DSUM('1.3_Emisiones de proceso'!$E$39:$M$54,"e1",$F$841:$F1034)-SUM(AA$842:AA1033))</f>
        <v>0</v>
      </c>
      <c r="AB1034">
        <f>IF(F1034="","",DSUM('1.3_Emisiones de proceso'!$E$39:$M$54,"e2",$F$841:$F1034)-SUM(AB$842:AB1033))</f>
        <v>0</v>
      </c>
      <c r="AC1034">
        <f>IF(F1034="","",DSUM('1.3_Emisiones de proceso'!$E$39:$M$54,"e3",$F$841:$F1034)-SUM(AC$842:AC1033))</f>
        <v>0</v>
      </c>
      <c r="AD1034">
        <f>IF(F1034="","",DSUM('1.3_Emisiones de proceso'!$E$39:$M$54,"emissions",$F$841:$F1034)-SUM(AD$842:AD1033))</f>
        <v>0</v>
      </c>
    </row>
    <row r="1035" spans="2:30" x14ac:dyDescent="0.25">
      <c r="B1035">
        <v>194</v>
      </c>
      <c r="C1035" t="str">
        <f>IF('0.1_Datos generales organiz.'!E237="","",'0.1_Datos generales organiz.'!E237)</f>
        <v/>
      </c>
      <c r="D1035" t="str">
        <f>IF(C1035="","",IF('0.1_Datos generales organiz.'!G237="no","",Dades!C1035))</f>
        <v/>
      </c>
      <c r="E1035" t="str">
        <f>IFERROR(INDEX($D$842:$D$1091,MATCH(0,INDEX(COUNTIF($E$841:E1034,$D$842:$D$1091),),)),"")</f>
        <v/>
      </c>
      <c r="F1035" t="str">
        <f t="shared" ref="F1035:F1091" si="29">"="&amp;E1035</f>
        <v>=</v>
      </c>
      <c r="G1035">
        <f>IF(F1035="","",DSUM('1.1_Instalaciones fijas'!$E$14:$R$36,"e1",$F$841:$F1035)+DSUM('1.1_Instalaciones fijas'!$E$43:$L$58,"e1",$F$841:$F1035)-SUM(G$842:G1034))</f>
        <v>0</v>
      </c>
      <c r="H1035">
        <f>IF(F1035="","",DSUM('1.1_Instalaciones fijas'!$E$14:$R$36,"e2",$F$841:$F1035)+DSUM('1.1_Instalaciones fijas'!$E$43:$L$58,"e2",$F$841:$F1035)-SUM(H$842:H1034))</f>
        <v>0</v>
      </c>
      <c r="I1035">
        <f>IF(F1035="","",DSUM('1.1_Instalaciones fijas'!$E$14:$R$36,"e3",$F$841:$F1035)+DSUM('1.1_Instalaciones fijas'!$E$43:$L$58,"e3",$F$841:$F1035)-SUM(I$842:I1034))</f>
        <v>0</v>
      </c>
      <c r="J1035">
        <f>IF(F1035="","",DSUM('1.1_Instalaciones fijas'!$E$14:$R$36,"emissions",$F$841:$F1035)+DSUM('1.1_Instalaciones fijas'!$E$43:$L$58,"emissions",$F$841:$F1035)-SUM(J$842:J1034))</f>
        <v>0</v>
      </c>
      <c r="K1035">
        <f>IF(F1035="","",DSUM('1.2_Vehículos y maquinaria'!$E$22:$S$44,"e1",$F$841:$F1035)+DSUM('1.2_Vehículos y maquinaria'!$E$50:$S$70,"emissions",$F$841:$F1035)-SUM(K$842:K1034))</f>
        <v>0</v>
      </c>
      <c r="L1035">
        <f>IF(F1035="","",DSUM('1.2_Vehículos y maquinaria'!$E$22:$S$44,"e2",$F$841:$F1035)-SUM(L$842:L1034))</f>
        <v>0</v>
      </c>
      <c r="M1035">
        <f>IF(F1035="","",DSUM('1.2_Vehículos y maquinaria'!$E$22:$S$44,"e3",$F$841:$F1035)-SUM(M$842:M1034))</f>
        <v>0</v>
      </c>
      <c r="N1035">
        <f>IF(F1035="","",DSUM('1.2_Vehículos y maquinaria'!$E$22:$S$44,"emissions",$F$841:$F1035)+DSUM('1.2_Vehículos y maquinaria'!$E$50:$S$70,"emissions",$F$841:$F1035)-SUM(N$842:N1034))</f>
        <v>0</v>
      </c>
      <c r="O1035">
        <f>IF(F1035="","",DSUM('1.2_Vehículos y maquinaria'!$E$82:$S$92,"e1",$F$841:$F1035)-SUM(O$842:O1034))</f>
        <v>0</v>
      </c>
      <c r="P1035">
        <f>IF(F1035="","",DSUM('1.2_Vehículos y maquinaria'!$E$82:$S$92,"e2",$F$841:$F1035)-SUM(P$842:P1034))</f>
        <v>0</v>
      </c>
      <c r="Q1035">
        <f>IF(F1035="","",DSUM('1.2_Vehículos y maquinaria'!$E$82:$S$92,"e3",$F$841:$F1035)-SUM(Q$842:Q1034))</f>
        <v>0</v>
      </c>
      <c r="R1035">
        <f>IF(F1035="","",DSUM('1.2_Vehículos y maquinaria'!$E$82:$S$92,"emissions",$F$841:$F1035)-SUM(R$842:R1034))</f>
        <v>0</v>
      </c>
      <c r="S1035">
        <f>IF(F1035="","",DSUM('1.2_Vehículos y maquinaria'!$E$99:$S$109,"e1",$F$841:$F1035)-SUM(S$842:S1034))</f>
        <v>0</v>
      </c>
      <c r="T1035">
        <f>IF(F1035="","",DSUM('1.2_Vehículos y maquinaria'!$E$99:$S$109,"e2",$F$841:$F1035)-SUM(T$842:T1034))</f>
        <v>0</v>
      </c>
      <c r="U1035">
        <f>IF(F1035="","",DSUM('1.2_Vehículos y maquinaria'!$E$99:$S$109,"e3",$F$841:$F1035)-SUM(U$842:U1034))</f>
        <v>0</v>
      </c>
      <c r="V1035">
        <f>IF(F1035="","",DSUM('1.2_Vehículos y maquinaria'!$E$99:$S$109,"emissions",$F$841:$F1035)-SUM(V$842:V1034))</f>
        <v>0</v>
      </c>
      <c r="W1035">
        <f>IF(F1035="","",DSUM('1.3_Emisiones de proceso'!$E$17:$M$32,"e1",$F$841:$F1035)-SUM(W$842:W1034))</f>
        <v>0</v>
      </c>
      <c r="X1035">
        <f>IF(F1035="","",DSUM('1.3_Emisiones de proceso'!$E$17:$M$32,"e2",$F$841:$F1035)-SUM(X$842:X1034))</f>
        <v>0</v>
      </c>
      <c r="Y1035">
        <f>IF(F1035="","",DSUM('1.3_Emisiones de proceso'!$E$17:$M$32,"e3",$F$841:$F1035)-SUM(Y$842:Y1034))</f>
        <v>0</v>
      </c>
      <c r="Z1035">
        <f>IF(F1035="","",DSUM('1.3_Emisiones de proceso'!$E$17:$M$32,"emissions",$F$841:$F1035)-SUM(Z$842:Z1034))</f>
        <v>0</v>
      </c>
      <c r="AA1035">
        <f>IF(F1035="","",DSUM('1.3_Emisiones de proceso'!$E$39:$M$54,"e1",$F$841:$F1035)-SUM(AA$842:AA1034))</f>
        <v>0</v>
      </c>
      <c r="AB1035">
        <f>IF(F1035="","",DSUM('1.3_Emisiones de proceso'!$E$39:$M$54,"e2",$F$841:$F1035)-SUM(AB$842:AB1034))</f>
        <v>0</v>
      </c>
      <c r="AC1035">
        <f>IF(F1035="","",DSUM('1.3_Emisiones de proceso'!$E$39:$M$54,"e3",$F$841:$F1035)-SUM(AC$842:AC1034))</f>
        <v>0</v>
      </c>
      <c r="AD1035">
        <f>IF(F1035="","",DSUM('1.3_Emisiones de proceso'!$E$39:$M$54,"emissions",$F$841:$F1035)-SUM(AD$842:AD1034))</f>
        <v>0</v>
      </c>
    </row>
    <row r="1036" spans="2:30" x14ac:dyDescent="0.25">
      <c r="B1036">
        <v>195</v>
      </c>
      <c r="C1036" t="str">
        <f>IF('0.1_Datos generales organiz.'!E238="","",'0.1_Datos generales organiz.'!E238)</f>
        <v/>
      </c>
      <c r="D1036" t="str">
        <f>IF(C1036="","",IF('0.1_Datos generales organiz.'!G238="no","",Dades!C1036))</f>
        <v/>
      </c>
      <c r="E1036" t="str">
        <f>IFERROR(INDEX($D$842:$D$1091,MATCH(0,INDEX(COUNTIF($E$841:E1035,$D$842:$D$1091),),)),"")</f>
        <v/>
      </c>
      <c r="F1036" t="str">
        <f t="shared" si="29"/>
        <v>=</v>
      </c>
      <c r="G1036">
        <f>IF(F1036="","",DSUM('1.1_Instalaciones fijas'!$E$14:$R$36,"e1",$F$841:$F1036)+DSUM('1.1_Instalaciones fijas'!$E$43:$L$58,"e1",$F$841:$F1036)-SUM(G$842:G1035))</f>
        <v>0</v>
      </c>
      <c r="H1036">
        <f>IF(F1036="","",DSUM('1.1_Instalaciones fijas'!$E$14:$R$36,"e2",$F$841:$F1036)+DSUM('1.1_Instalaciones fijas'!$E$43:$L$58,"e2",$F$841:$F1036)-SUM(H$842:H1035))</f>
        <v>0</v>
      </c>
      <c r="I1036">
        <f>IF(F1036="","",DSUM('1.1_Instalaciones fijas'!$E$14:$R$36,"e3",$F$841:$F1036)+DSUM('1.1_Instalaciones fijas'!$E$43:$L$58,"e3",$F$841:$F1036)-SUM(I$842:I1035))</f>
        <v>0</v>
      </c>
      <c r="J1036">
        <f>IF(F1036="","",DSUM('1.1_Instalaciones fijas'!$E$14:$R$36,"emissions",$F$841:$F1036)+DSUM('1.1_Instalaciones fijas'!$E$43:$L$58,"emissions",$F$841:$F1036)-SUM(J$842:J1035))</f>
        <v>0</v>
      </c>
      <c r="K1036">
        <f>IF(F1036="","",DSUM('1.2_Vehículos y maquinaria'!$E$22:$S$44,"e1",$F$841:$F1036)+DSUM('1.2_Vehículos y maquinaria'!$E$50:$S$70,"emissions",$F$841:$F1036)-SUM(K$842:K1035))</f>
        <v>0</v>
      </c>
      <c r="L1036">
        <f>IF(F1036="","",DSUM('1.2_Vehículos y maquinaria'!$E$22:$S$44,"e2",$F$841:$F1036)-SUM(L$842:L1035))</f>
        <v>0</v>
      </c>
      <c r="M1036">
        <f>IF(F1036="","",DSUM('1.2_Vehículos y maquinaria'!$E$22:$S$44,"e3",$F$841:$F1036)-SUM(M$842:M1035))</f>
        <v>0</v>
      </c>
      <c r="N1036">
        <f>IF(F1036="","",DSUM('1.2_Vehículos y maquinaria'!$E$22:$S$44,"emissions",$F$841:$F1036)+DSUM('1.2_Vehículos y maquinaria'!$E$50:$S$70,"emissions",$F$841:$F1036)-SUM(N$842:N1035))</f>
        <v>0</v>
      </c>
      <c r="O1036">
        <f>IF(F1036="","",DSUM('1.2_Vehículos y maquinaria'!$E$82:$S$92,"e1",$F$841:$F1036)-SUM(O$842:O1035))</f>
        <v>0</v>
      </c>
      <c r="P1036">
        <f>IF(F1036="","",DSUM('1.2_Vehículos y maquinaria'!$E$82:$S$92,"e2",$F$841:$F1036)-SUM(P$842:P1035))</f>
        <v>0</v>
      </c>
      <c r="Q1036">
        <f>IF(F1036="","",DSUM('1.2_Vehículos y maquinaria'!$E$82:$S$92,"e3",$F$841:$F1036)-SUM(Q$842:Q1035))</f>
        <v>0</v>
      </c>
      <c r="R1036">
        <f>IF(F1036="","",DSUM('1.2_Vehículos y maquinaria'!$E$82:$S$92,"emissions",$F$841:$F1036)-SUM(R$842:R1035))</f>
        <v>0</v>
      </c>
      <c r="S1036">
        <f>IF(F1036="","",DSUM('1.2_Vehículos y maquinaria'!$E$99:$S$109,"e1",$F$841:$F1036)-SUM(S$842:S1035))</f>
        <v>0</v>
      </c>
      <c r="T1036">
        <f>IF(F1036="","",DSUM('1.2_Vehículos y maquinaria'!$E$99:$S$109,"e2",$F$841:$F1036)-SUM(T$842:T1035))</f>
        <v>0</v>
      </c>
      <c r="U1036">
        <f>IF(F1036="","",DSUM('1.2_Vehículos y maquinaria'!$E$99:$S$109,"e3",$F$841:$F1036)-SUM(U$842:U1035))</f>
        <v>0</v>
      </c>
      <c r="V1036">
        <f>IF(F1036="","",DSUM('1.2_Vehículos y maquinaria'!$E$99:$S$109,"emissions",$F$841:$F1036)-SUM(V$842:V1035))</f>
        <v>0</v>
      </c>
      <c r="W1036">
        <f>IF(F1036="","",DSUM('1.3_Emisiones de proceso'!$E$17:$M$32,"e1",$F$841:$F1036)-SUM(W$842:W1035))</f>
        <v>0</v>
      </c>
      <c r="X1036">
        <f>IF(F1036="","",DSUM('1.3_Emisiones de proceso'!$E$17:$M$32,"e2",$F$841:$F1036)-SUM(X$842:X1035))</f>
        <v>0</v>
      </c>
      <c r="Y1036">
        <f>IF(F1036="","",DSUM('1.3_Emisiones de proceso'!$E$17:$M$32,"e3",$F$841:$F1036)-SUM(Y$842:Y1035))</f>
        <v>0</v>
      </c>
      <c r="Z1036">
        <f>IF(F1036="","",DSUM('1.3_Emisiones de proceso'!$E$17:$M$32,"emissions",$F$841:$F1036)-SUM(Z$842:Z1035))</f>
        <v>0</v>
      </c>
      <c r="AA1036">
        <f>IF(F1036="","",DSUM('1.3_Emisiones de proceso'!$E$39:$M$54,"e1",$F$841:$F1036)-SUM(AA$842:AA1035))</f>
        <v>0</v>
      </c>
      <c r="AB1036">
        <f>IF(F1036="","",DSUM('1.3_Emisiones de proceso'!$E$39:$M$54,"e2",$F$841:$F1036)-SUM(AB$842:AB1035))</f>
        <v>0</v>
      </c>
      <c r="AC1036">
        <f>IF(F1036="","",DSUM('1.3_Emisiones de proceso'!$E$39:$M$54,"e3",$F$841:$F1036)-SUM(AC$842:AC1035))</f>
        <v>0</v>
      </c>
      <c r="AD1036">
        <f>IF(F1036="","",DSUM('1.3_Emisiones de proceso'!$E$39:$M$54,"emissions",$F$841:$F1036)-SUM(AD$842:AD1035))</f>
        <v>0</v>
      </c>
    </row>
    <row r="1037" spans="2:30" x14ac:dyDescent="0.25">
      <c r="B1037">
        <v>196</v>
      </c>
      <c r="C1037" t="str">
        <f>IF('0.1_Datos generales organiz.'!E239="","",'0.1_Datos generales organiz.'!E239)</f>
        <v/>
      </c>
      <c r="D1037" t="str">
        <f>IF(C1037="","",IF('0.1_Datos generales organiz.'!G239="no","",Dades!C1037))</f>
        <v/>
      </c>
      <c r="E1037" t="str">
        <f>IFERROR(INDEX($D$842:$D$1091,MATCH(0,INDEX(COUNTIF($E$841:E1036,$D$842:$D$1091),),)),"")</f>
        <v/>
      </c>
      <c r="F1037" t="str">
        <f t="shared" si="29"/>
        <v>=</v>
      </c>
      <c r="G1037">
        <f>IF(F1037="","",DSUM('1.1_Instalaciones fijas'!$E$14:$R$36,"e1",$F$841:$F1037)+DSUM('1.1_Instalaciones fijas'!$E$43:$L$58,"e1",$F$841:$F1037)-SUM(G$842:G1036))</f>
        <v>0</v>
      </c>
      <c r="H1037">
        <f>IF(F1037="","",DSUM('1.1_Instalaciones fijas'!$E$14:$R$36,"e2",$F$841:$F1037)+DSUM('1.1_Instalaciones fijas'!$E$43:$L$58,"e2",$F$841:$F1037)-SUM(H$842:H1036))</f>
        <v>0</v>
      </c>
      <c r="I1037">
        <f>IF(F1037="","",DSUM('1.1_Instalaciones fijas'!$E$14:$R$36,"e3",$F$841:$F1037)+DSUM('1.1_Instalaciones fijas'!$E$43:$L$58,"e3",$F$841:$F1037)-SUM(I$842:I1036))</f>
        <v>0</v>
      </c>
      <c r="J1037">
        <f>IF(F1037="","",DSUM('1.1_Instalaciones fijas'!$E$14:$R$36,"emissions",$F$841:$F1037)+DSUM('1.1_Instalaciones fijas'!$E$43:$L$58,"emissions",$F$841:$F1037)-SUM(J$842:J1036))</f>
        <v>0</v>
      </c>
      <c r="K1037">
        <f>IF(F1037="","",DSUM('1.2_Vehículos y maquinaria'!$E$22:$S$44,"e1",$F$841:$F1037)+DSUM('1.2_Vehículos y maquinaria'!$E$50:$S$70,"emissions",$F$841:$F1037)-SUM(K$842:K1036))</f>
        <v>0</v>
      </c>
      <c r="L1037">
        <f>IF(F1037="","",DSUM('1.2_Vehículos y maquinaria'!$E$22:$S$44,"e2",$F$841:$F1037)-SUM(L$842:L1036))</f>
        <v>0</v>
      </c>
      <c r="M1037">
        <f>IF(F1037="","",DSUM('1.2_Vehículos y maquinaria'!$E$22:$S$44,"e3",$F$841:$F1037)-SUM(M$842:M1036))</f>
        <v>0</v>
      </c>
      <c r="N1037">
        <f>IF(F1037="","",DSUM('1.2_Vehículos y maquinaria'!$E$22:$S$44,"emissions",$F$841:$F1037)+DSUM('1.2_Vehículos y maquinaria'!$E$50:$S$70,"emissions",$F$841:$F1037)-SUM(N$842:N1036))</f>
        <v>0</v>
      </c>
      <c r="O1037">
        <f>IF(F1037="","",DSUM('1.2_Vehículos y maquinaria'!$E$82:$S$92,"e1",$F$841:$F1037)-SUM(O$842:O1036))</f>
        <v>0</v>
      </c>
      <c r="P1037">
        <f>IF(F1037="","",DSUM('1.2_Vehículos y maquinaria'!$E$82:$S$92,"e2",$F$841:$F1037)-SUM(P$842:P1036))</f>
        <v>0</v>
      </c>
      <c r="Q1037">
        <f>IF(F1037="","",DSUM('1.2_Vehículos y maquinaria'!$E$82:$S$92,"e3",$F$841:$F1037)-SUM(Q$842:Q1036))</f>
        <v>0</v>
      </c>
      <c r="R1037">
        <f>IF(F1037="","",DSUM('1.2_Vehículos y maquinaria'!$E$82:$S$92,"emissions",$F$841:$F1037)-SUM(R$842:R1036))</f>
        <v>0</v>
      </c>
      <c r="S1037">
        <f>IF(F1037="","",DSUM('1.2_Vehículos y maquinaria'!$E$99:$S$109,"e1",$F$841:$F1037)-SUM(S$842:S1036))</f>
        <v>0</v>
      </c>
      <c r="T1037">
        <f>IF(F1037="","",DSUM('1.2_Vehículos y maquinaria'!$E$99:$S$109,"e2",$F$841:$F1037)-SUM(T$842:T1036))</f>
        <v>0</v>
      </c>
      <c r="U1037">
        <f>IF(F1037="","",DSUM('1.2_Vehículos y maquinaria'!$E$99:$S$109,"e3",$F$841:$F1037)-SUM(U$842:U1036))</f>
        <v>0</v>
      </c>
      <c r="V1037">
        <f>IF(F1037="","",DSUM('1.2_Vehículos y maquinaria'!$E$99:$S$109,"emissions",$F$841:$F1037)-SUM(V$842:V1036))</f>
        <v>0</v>
      </c>
      <c r="W1037">
        <f>IF(F1037="","",DSUM('1.3_Emisiones de proceso'!$E$17:$M$32,"e1",$F$841:$F1037)-SUM(W$842:W1036))</f>
        <v>0</v>
      </c>
      <c r="X1037">
        <f>IF(F1037="","",DSUM('1.3_Emisiones de proceso'!$E$17:$M$32,"e2",$F$841:$F1037)-SUM(X$842:X1036))</f>
        <v>0</v>
      </c>
      <c r="Y1037">
        <f>IF(F1037="","",DSUM('1.3_Emisiones de proceso'!$E$17:$M$32,"e3",$F$841:$F1037)-SUM(Y$842:Y1036))</f>
        <v>0</v>
      </c>
      <c r="Z1037">
        <f>IF(F1037="","",DSUM('1.3_Emisiones de proceso'!$E$17:$M$32,"emissions",$F$841:$F1037)-SUM(Z$842:Z1036))</f>
        <v>0</v>
      </c>
      <c r="AA1037">
        <f>IF(F1037="","",DSUM('1.3_Emisiones de proceso'!$E$39:$M$54,"e1",$F$841:$F1037)-SUM(AA$842:AA1036))</f>
        <v>0</v>
      </c>
      <c r="AB1037">
        <f>IF(F1037="","",DSUM('1.3_Emisiones de proceso'!$E$39:$M$54,"e2",$F$841:$F1037)-SUM(AB$842:AB1036))</f>
        <v>0</v>
      </c>
      <c r="AC1037">
        <f>IF(F1037="","",DSUM('1.3_Emisiones de proceso'!$E$39:$M$54,"e3",$F$841:$F1037)-SUM(AC$842:AC1036))</f>
        <v>0</v>
      </c>
      <c r="AD1037">
        <f>IF(F1037="","",DSUM('1.3_Emisiones de proceso'!$E$39:$M$54,"emissions",$F$841:$F1037)-SUM(AD$842:AD1036))</f>
        <v>0</v>
      </c>
    </row>
    <row r="1038" spans="2:30" x14ac:dyDescent="0.25">
      <c r="B1038">
        <v>197</v>
      </c>
      <c r="C1038" t="str">
        <f>IF('0.1_Datos generales organiz.'!E240="","",'0.1_Datos generales organiz.'!E240)</f>
        <v/>
      </c>
      <c r="D1038" t="str">
        <f>IF(C1038="","",IF('0.1_Datos generales organiz.'!G240="no","",Dades!C1038))</f>
        <v/>
      </c>
      <c r="E1038" t="str">
        <f>IFERROR(INDEX($D$842:$D$1091,MATCH(0,INDEX(COUNTIF($E$841:E1037,$D$842:$D$1091),),)),"")</f>
        <v/>
      </c>
      <c r="F1038" t="str">
        <f t="shared" si="29"/>
        <v>=</v>
      </c>
      <c r="G1038">
        <f>IF(F1038="","",DSUM('1.1_Instalaciones fijas'!$E$14:$R$36,"e1",$F$841:$F1038)+DSUM('1.1_Instalaciones fijas'!$E$43:$L$58,"e1",$F$841:$F1038)-SUM(G$842:G1037))</f>
        <v>0</v>
      </c>
      <c r="H1038">
        <f>IF(F1038="","",DSUM('1.1_Instalaciones fijas'!$E$14:$R$36,"e2",$F$841:$F1038)+DSUM('1.1_Instalaciones fijas'!$E$43:$L$58,"e2",$F$841:$F1038)-SUM(H$842:H1037))</f>
        <v>0</v>
      </c>
      <c r="I1038">
        <f>IF(F1038="","",DSUM('1.1_Instalaciones fijas'!$E$14:$R$36,"e3",$F$841:$F1038)+DSUM('1.1_Instalaciones fijas'!$E$43:$L$58,"e3",$F$841:$F1038)-SUM(I$842:I1037))</f>
        <v>0</v>
      </c>
      <c r="J1038">
        <f>IF(F1038="","",DSUM('1.1_Instalaciones fijas'!$E$14:$R$36,"emissions",$F$841:$F1038)+DSUM('1.1_Instalaciones fijas'!$E$43:$L$58,"emissions",$F$841:$F1038)-SUM(J$842:J1037))</f>
        <v>0</v>
      </c>
      <c r="K1038">
        <f>IF(F1038="","",DSUM('1.2_Vehículos y maquinaria'!$E$22:$S$44,"e1",$F$841:$F1038)+DSUM('1.2_Vehículos y maquinaria'!$E$50:$S$70,"emissions",$F$841:$F1038)-SUM(K$842:K1037))</f>
        <v>0</v>
      </c>
      <c r="L1038">
        <f>IF(F1038="","",DSUM('1.2_Vehículos y maquinaria'!$E$22:$S$44,"e2",$F$841:$F1038)-SUM(L$842:L1037))</f>
        <v>0</v>
      </c>
      <c r="M1038">
        <f>IF(F1038="","",DSUM('1.2_Vehículos y maquinaria'!$E$22:$S$44,"e3",$F$841:$F1038)-SUM(M$842:M1037))</f>
        <v>0</v>
      </c>
      <c r="N1038">
        <f>IF(F1038="","",DSUM('1.2_Vehículos y maquinaria'!$E$22:$S$44,"emissions",$F$841:$F1038)+DSUM('1.2_Vehículos y maquinaria'!$E$50:$S$70,"emissions",$F$841:$F1038)-SUM(N$842:N1037))</f>
        <v>0</v>
      </c>
      <c r="O1038">
        <f>IF(F1038="","",DSUM('1.2_Vehículos y maquinaria'!$E$82:$S$92,"e1",$F$841:$F1038)-SUM(O$842:O1037))</f>
        <v>0</v>
      </c>
      <c r="P1038">
        <f>IF(F1038="","",DSUM('1.2_Vehículos y maquinaria'!$E$82:$S$92,"e2",$F$841:$F1038)-SUM(P$842:P1037))</f>
        <v>0</v>
      </c>
      <c r="Q1038">
        <f>IF(F1038="","",DSUM('1.2_Vehículos y maquinaria'!$E$82:$S$92,"e3",$F$841:$F1038)-SUM(Q$842:Q1037))</f>
        <v>0</v>
      </c>
      <c r="R1038">
        <f>IF(F1038="","",DSUM('1.2_Vehículos y maquinaria'!$E$82:$S$92,"emissions",$F$841:$F1038)-SUM(R$842:R1037))</f>
        <v>0</v>
      </c>
      <c r="S1038">
        <f>IF(F1038="","",DSUM('1.2_Vehículos y maquinaria'!$E$99:$S$109,"e1",$F$841:$F1038)-SUM(S$842:S1037))</f>
        <v>0</v>
      </c>
      <c r="T1038">
        <f>IF(F1038="","",DSUM('1.2_Vehículos y maquinaria'!$E$99:$S$109,"e2",$F$841:$F1038)-SUM(T$842:T1037))</f>
        <v>0</v>
      </c>
      <c r="U1038">
        <f>IF(F1038="","",DSUM('1.2_Vehículos y maquinaria'!$E$99:$S$109,"e3",$F$841:$F1038)-SUM(U$842:U1037))</f>
        <v>0</v>
      </c>
      <c r="V1038">
        <f>IF(F1038="","",DSUM('1.2_Vehículos y maquinaria'!$E$99:$S$109,"emissions",$F$841:$F1038)-SUM(V$842:V1037))</f>
        <v>0</v>
      </c>
      <c r="W1038">
        <f>IF(F1038="","",DSUM('1.3_Emisiones de proceso'!$E$17:$M$32,"e1",$F$841:$F1038)-SUM(W$842:W1037))</f>
        <v>0</v>
      </c>
      <c r="X1038">
        <f>IF(F1038="","",DSUM('1.3_Emisiones de proceso'!$E$17:$M$32,"e2",$F$841:$F1038)-SUM(X$842:X1037))</f>
        <v>0</v>
      </c>
      <c r="Y1038">
        <f>IF(F1038="","",DSUM('1.3_Emisiones de proceso'!$E$17:$M$32,"e3",$F$841:$F1038)-SUM(Y$842:Y1037))</f>
        <v>0</v>
      </c>
      <c r="Z1038">
        <f>IF(F1038="","",DSUM('1.3_Emisiones de proceso'!$E$17:$M$32,"emissions",$F$841:$F1038)-SUM(Z$842:Z1037))</f>
        <v>0</v>
      </c>
      <c r="AA1038">
        <f>IF(F1038="","",DSUM('1.3_Emisiones de proceso'!$E$39:$M$54,"e1",$F$841:$F1038)-SUM(AA$842:AA1037))</f>
        <v>0</v>
      </c>
      <c r="AB1038">
        <f>IF(F1038="","",DSUM('1.3_Emisiones de proceso'!$E$39:$M$54,"e2",$F$841:$F1038)-SUM(AB$842:AB1037))</f>
        <v>0</v>
      </c>
      <c r="AC1038">
        <f>IF(F1038="","",DSUM('1.3_Emisiones de proceso'!$E$39:$M$54,"e3",$F$841:$F1038)-SUM(AC$842:AC1037))</f>
        <v>0</v>
      </c>
      <c r="AD1038">
        <f>IF(F1038="","",DSUM('1.3_Emisiones de proceso'!$E$39:$M$54,"emissions",$F$841:$F1038)-SUM(AD$842:AD1037))</f>
        <v>0</v>
      </c>
    </row>
    <row r="1039" spans="2:30" x14ac:dyDescent="0.25">
      <c r="B1039">
        <v>198</v>
      </c>
      <c r="C1039" t="str">
        <f>IF('0.1_Datos generales organiz.'!E241="","",'0.1_Datos generales organiz.'!E241)</f>
        <v/>
      </c>
      <c r="D1039" t="str">
        <f>IF(C1039="","",IF('0.1_Datos generales organiz.'!G241="no","",Dades!C1039))</f>
        <v/>
      </c>
      <c r="E1039" t="str">
        <f>IFERROR(INDEX($D$842:$D$1091,MATCH(0,INDEX(COUNTIF($E$841:E1038,$D$842:$D$1091),),)),"")</f>
        <v/>
      </c>
      <c r="F1039" t="str">
        <f t="shared" si="29"/>
        <v>=</v>
      </c>
      <c r="G1039">
        <f>IF(F1039="","",DSUM('1.1_Instalaciones fijas'!$E$14:$R$36,"e1",$F$841:$F1039)+DSUM('1.1_Instalaciones fijas'!$E$43:$L$58,"e1",$F$841:$F1039)-SUM(G$842:G1038))</f>
        <v>0</v>
      </c>
      <c r="H1039">
        <f>IF(F1039="","",DSUM('1.1_Instalaciones fijas'!$E$14:$R$36,"e2",$F$841:$F1039)+DSUM('1.1_Instalaciones fijas'!$E$43:$L$58,"e2",$F$841:$F1039)-SUM(H$842:H1038))</f>
        <v>0</v>
      </c>
      <c r="I1039">
        <f>IF(F1039="","",DSUM('1.1_Instalaciones fijas'!$E$14:$R$36,"e3",$F$841:$F1039)+DSUM('1.1_Instalaciones fijas'!$E$43:$L$58,"e3",$F$841:$F1039)-SUM(I$842:I1038))</f>
        <v>0</v>
      </c>
      <c r="J1039">
        <f>IF(F1039="","",DSUM('1.1_Instalaciones fijas'!$E$14:$R$36,"emissions",$F$841:$F1039)+DSUM('1.1_Instalaciones fijas'!$E$43:$L$58,"emissions",$F$841:$F1039)-SUM(J$842:J1038))</f>
        <v>0</v>
      </c>
      <c r="K1039">
        <f>IF(F1039="","",DSUM('1.2_Vehículos y maquinaria'!$E$22:$S$44,"e1",$F$841:$F1039)+DSUM('1.2_Vehículos y maquinaria'!$E$50:$S$70,"emissions",$F$841:$F1039)-SUM(K$842:K1038))</f>
        <v>0</v>
      </c>
      <c r="L1039">
        <f>IF(F1039="","",DSUM('1.2_Vehículos y maquinaria'!$E$22:$S$44,"e2",$F$841:$F1039)-SUM(L$842:L1038))</f>
        <v>0</v>
      </c>
      <c r="M1039">
        <f>IF(F1039="","",DSUM('1.2_Vehículos y maquinaria'!$E$22:$S$44,"e3",$F$841:$F1039)-SUM(M$842:M1038))</f>
        <v>0</v>
      </c>
      <c r="N1039">
        <f>IF(F1039="","",DSUM('1.2_Vehículos y maquinaria'!$E$22:$S$44,"emissions",$F$841:$F1039)+DSUM('1.2_Vehículos y maquinaria'!$E$50:$S$70,"emissions",$F$841:$F1039)-SUM(N$842:N1038))</f>
        <v>0</v>
      </c>
      <c r="O1039">
        <f>IF(F1039="","",DSUM('1.2_Vehículos y maquinaria'!$E$82:$S$92,"e1",$F$841:$F1039)-SUM(O$842:O1038))</f>
        <v>0</v>
      </c>
      <c r="P1039">
        <f>IF(F1039="","",DSUM('1.2_Vehículos y maquinaria'!$E$82:$S$92,"e2",$F$841:$F1039)-SUM(P$842:P1038))</f>
        <v>0</v>
      </c>
      <c r="Q1039">
        <f>IF(F1039="","",DSUM('1.2_Vehículos y maquinaria'!$E$82:$S$92,"e3",$F$841:$F1039)-SUM(Q$842:Q1038))</f>
        <v>0</v>
      </c>
      <c r="R1039">
        <f>IF(F1039="","",DSUM('1.2_Vehículos y maquinaria'!$E$82:$S$92,"emissions",$F$841:$F1039)-SUM(R$842:R1038))</f>
        <v>0</v>
      </c>
      <c r="S1039">
        <f>IF(F1039="","",DSUM('1.2_Vehículos y maquinaria'!$E$99:$S$109,"e1",$F$841:$F1039)-SUM(S$842:S1038))</f>
        <v>0</v>
      </c>
      <c r="T1039">
        <f>IF(F1039="","",DSUM('1.2_Vehículos y maquinaria'!$E$99:$S$109,"e2",$F$841:$F1039)-SUM(T$842:T1038))</f>
        <v>0</v>
      </c>
      <c r="U1039">
        <f>IF(F1039="","",DSUM('1.2_Vehículos y maquinaria'!$E$99:$S$109,"e3",$F$841:$F1039)-SUM(U$842:U1038))</f>
        <v>0</v>
      </c>
      <c r="V1039">
        <f>IF(F1039="","",DSUM('1.2_Vehículos y maquinaria'!$E$99:$S$109,"emissions",$F$841:$F1039)-SUM(V$842:V1038))</f>
        <v>0</v>
      </c>
      <c r="W1039">
        <f>IF(F1039="","",DSUM('1.3_Emisiones de proceso'!$E$17:$M$32,"e1",$F$841:$F1039)-SUM(W$842:W1038))</f>
        <v>0</v>
      </c>
      <c r="X1039">
        <f>IF(F1039="","",DSUM('1.3_Emisiones de proceso'!$E$17:$M$32,"e2",$F$841:$F1039)-SUM(X$842:X1038))</f>
        <v>0</v>
      </c>
      <c r="Y1039">
        <f>IF(F1039="","",DSUM('1.3_Emisiones de proceso'!$E$17:$M$32,"e3",$F$841:$F1039)-SUM(Y$842:Y1038))</f>
        <v>0</v>
      </c>
      <c r="Z1039">
        <f>IF(F1039="","",DSUM('1.3_Emisiones de proceso'!$E$17:$M$32,"emissions",$F$841:$F1039)-SUM(Z$842:Z1038))</f>
        <v>0</v>
      </c>
      <c r="AA1039">
        <f>IF(F1039="","",DSUM('1.3_Emisiones de proceso'!$E$39:$M$54,"e1",$F$841:$F1039)-SUM(AA$842:AA1038))</f>
        <v>0</v>
      </c>
      <c r="AB1039">
        <f>IF(F1039="","",DSUM('1.3_Emisiones de proceso'!$E$39:$M$54,"e2",$F$841:$F1039)-SUM(AB$842:AB1038))</f>
        <v>0</v>
      </c>
      <c r="AC1039">
        <f>IF(F1039="","",DSUM('1.3_Emisiones de proceso'!$E$39:$M$54,"e3",$F$841:$F1039)-SUM(AC$842:AC1038))</f>
        <v>0</v>
      </c>
      <c r="AD1039">
        <f>IF(F1039="","",DSUM('1.3_Emisiones de proceso'!$E$39:$M$54,"emissions",$F$841:$F1039)-SUM(AD$842:AD1038))</f>
        <v>0</v>
      </c>
    </row>
    <row r="1040" spans="2:30" x14ac:dyDescent="0.25">
      <c r="B1040">
        <v>199</v>
      </c>
      <c r="C1040" t="str">
        <f>IF('0.1_Datos generales organiz.'!E242="","",'0.1_Datos generales organiz.'!E242)</f>
        <v/>
      </c>
      <c r="D1040" t="str">
        <f>IF(C1040="","",IF('0.1_Datos generales organiz.'!G242="no","",Dades!C1040))</f>
        <v/>
      </c>
      <c r="E1040" t="str">
        <f>IFERROR(INDEX($D$842:$D$1091,MATCH(0,INDEX(COUNTIF($E$841:E1039,$D$842:$D$1091),),)),"")</f>
        <v/>
      </c>
      <c r="F1040" t="str">
        <f t="shared" si="29"/>
        <v>=</v>
      </c>
      <c r="G1040">
        <f>IF(F1040="","",DSUM('1.1_Instalaciones fijas'!$E$14:$R$36,"e1",$F$841:$F1040)+DSUM('1.1_Instalaciones fijas'!$E$43:$L$58,"e1",$F$841:$F1040)-SUM(G$842:G1039))</f>
        <v>0</v>
      </c>
      <c r="H1040">
        <f>IF(F1040="","",DSUM('1.1_Instalaciones fijas'!$E$14:$R$36,"e2",$F$841:$F1040)+DSUM('1.1_Instalaciones fijas'!$E$43:$L$58,"e2",$F$841:$F1040)-SUM(H$842:H1039))</f>
        <v>0</v>
      </c>
      <c r="I1040">
        <f>IF(F1040="","",DSUM('1.1_Instalaciones fijas'!$E$14:$R$36,"e3",$F$841:$F1040)+DSUM('1.1_Instalaciones fijas'!$E$43:$L$58,"e3",$F$841:$F1040)-SUM(I$842:I1039))</f>
        <v>0</v>
      </c>
      <c r="J1040">
        <f>IF(F1040="","",DSUM('1.1_Instalaciones fijas'!$E$14:$R$36,"emissions",$F$841:$F1040)+DSUM('1.1_Instalaciones fijas'!$E$43:$L$58,"emissions",$F$841:$F1040)-SUM(J$842:J1039))</f>
        <v>0</v>
      </c>
      <c r="K1040">
        <f>IF(F1040="","",DSUM('1.2_Vehículos y maquinaria'!$E$22:$S$44,"e1",$F$841:$F1040)+DSUM('1.2_Vehículos y maquinaria'!$E$50:$S$70,"emissions",$F$841:$F1040)-SUM(K$842:K1039))</f>
        <v>0</v>
      </c>
      <c r="L1040">
        <f>IF(F1040="","",DSUM('1.2_Vehículos y maquinaria'!$E$22:$S$44,"e2",$F$841:$F1040)-SUM(L$842:L1039))</f>
        <v>0</v>
      </c>
      <c r="M1040">
        <f>IF(F1040="","",DSUM('1.2_Vehículos y maquinaria'!$E$22:$S$44,"e3",$F$841:$F1040)-SUM(M$842:M1039))</f>
        <v>0</v>
      </c>
      <c r="N1040">
        <f>IF(F1040="","",DSUM('1.2_Vehículos y maquinaria'!$E$22:$S$44,"emissions",$F$841:$F1040)+DSUM('1.2_Vehículos y maquinaria'!$E$50:$S$70,"emissions",$F$841:$F1040)-SUM(N$842:N1039))</f>
        <v>0</v>
      </c>
      <c r="O1040">
        <f>IF(F1040="","",DSUM('1.2_Vehículos y maquinaria'!$E$82:$S$92,"e1",$F$841:$F1040)-SUM(O$842:O1039))</f>
        <v>0</v>
      </c>
      <c r="P1040">
        <f>IF(F1040="","",DSUM('1.2_Vehículos y maquinaria'!$E$82:$S$92,"e2",$F$841:$F1040)-SUM(P$842:P1039))</f>
        <v>0</v>
      </c>
      <c r="Q1040">
        <f>IF(F1040="","",DSUM('1.2_Vehículos y maquinaria'!$E$82:$S$92,"e3",$F$841:$F1040)-SUM(Q$842:Q1039))</f>
        <v>0</v>
      </c>
      <c r="R1040">
        <f>IF(F1040="","",DSUM('1.2_Vehículos y maquinaria'!$E$82:$S$92,"emissions",$F$841:$F1040)-SUM(R$842:R1039))</f>
        <v>0</v>
      </c>
      <c r="S1040">
        <f>IF(F1040="","",DSUM('1.2_Vehículos y maquinaria'!$E$99:$S$109,"e1",$F$841:$F1040)-SUM(S$842:S1039))</f>
        <v>0</v>
      </c>
      <c r="T1040">
        <f>IF(F1040="","",DSUM('1.2_Vehículos y maquinaria'!$E$99:$S$109,"e2",$F$841:$F1040)-SUM(T$842:T1039))</f>
        <v>0</v>
      </c>
      <c r="U1040">
        <f>IF(F1040="","",DSUM('1.2_Vehículos y maquinaria'!$E$99:$S$109,"e3",$F$841:$F1040)-SUM(U$842:U1039))</f>
        <v>0</v>
      </c>
      <c r="V1040">
        <f>IF(F1040="","",DSUM('1.2_Vehículos y maquinaria'!$E$99:$S$109,"emissions",$F$841:$F1040)-SUM(V$842:V1039))</f>
        <v>0</v>
      </c>
      <c r="W1040">
        <f>IF(F1040="","",DSUM('1.3_Emisiones de proceso'!$E$17:$M$32,"e1",$F$841:$F1040)-SUM(W$842:W1039))</f>
        <v>0</v>
      </c>
      <c r="X1040">
        <f>IF(F1040="","",DSUM('1.3_Emisiones de proceso'!$E$17:$M$32,"e2",$F$841:$F1040)-SUM(X$842:X1039))</f>
        <v>0</v>
      </c>
      <c r="Y1040">
        <f>IF(F1040="","",DSUM('1.3_Emisiones de proceso'!$E$17:$M$32,"e3",$F$841:$F1040)-SUM(Y$842:Y1039))</f>
        <v>0</v>
      </c>
      <c r="Z1040">
        <f>IF(F1040="","",DSUM('1.3_Emisiones de proceso'!$E$17:$M$32,"emissions",$F$841:$F1040)-SUM(Z$842:Z1039))</f>
        <v>0</v>
      </c>
      <c r="AA1040">
        <f>IF(F1040="","",DSUM('1.3_Emisiones de proceso'!$E$39:$M$54,"e1",$F$841:$F1040)-SUM(AA$842:AA1039))</f>
        <v>0</v>
      </c>
      <c r="AB1040">
        <f>IF(F1040="","",DSUM('1.3_Emisiones de proceso'!$E$39:$M$54,"e2",$F$841:$F1040)-SUM(AB$842:AB1039))</f>
        <v>0</v>
      </c>
      <c r="AC1040">
        <f>IF(F1040="","",DSUM('1.3_Emisiones de proceso'!$E$39:$M$54,"e3",$F$841:$F1040)-SUM(AC$842:AC1039))</f>
        <v>0</v>
      </c>
      <c r="AD1040">
        <f>IF(F1040="","",DSUM('1.3_Emisiones de proceso'!$E$39:$M$54,"emissions",$F$841:$F1040)-SUM(AD$842:AD1039))</f>
        <v>0</v>
      </c>
    </row>
    <row r="1041" spans="2:30" x14ac:dyDescent="0.25">
      <c r="B1041">
        <v>200</v>
      </c>
      <c r="C1041" t="str">
        <f>IF('0.1_Datos generales organiz.'!E243="","",'0.1_Datos generales organiz.'!E243)</f>
        <v/>
      </c>
      <c r="D1041" t="str">
        <f>IF(C1041="","",IF('0.1_Datos generales organiz.'!G243="no","",Dades!C1041))</f>
        <v/>
      </c>
      <c r="E1041" t="str">
        <f>IFERROR(INDEX($D$842:$D$1091,MATCH(0,INDEX(COUNTIF($E$841:E1040,$D$842:$D$1091),),)),"")</f>
        <v/>
      </c>
      <c r="F1041" t="str">
        <f t="shared" si="29"/>
        <v>=</v>
      </c>
      <c r="G1041">
        <f>IF(F1041="","",DSUM('1.1_Instalaciones fijas'!$E$14:$R$36,"e1",$F$841:$F1041)+DSUM('1.1_Instalaciones fijas'!$E$43:$L$58,"e1",$F$841:$F1041)-SUM(G$842:G1040))</f>
        <v>0</v>
      </c>
      <c r="H1041">
        <f>IF(F1041="","",DSUM('1.1_Instalaciones fijas'!$E$14:$R$36,"e2",$F$841:$F1041)+DSUM('1.1_Instalaciones fijas'!$E$43:$L$58,"e2",$F$841:$F1041)-SUM(H$842:H1040))</f>
        <v>0</v>
      </c>
      <c r="I1041">
        <f>IF(F1041="","",DSUM('1.1_Instalaciones fijas'!$E$14:$R$36,"e3",$F$841:$F1041)+DSUM('1.1_Instalaciones fijas'!$E$43:$L$58,"e3",$F$841:$F1041)-SUM(I$842:I1040))</f>
        <v>0</v>
      </c>
      <c r="J1041">
        <f>IF(F1041="","",DSUM('1.1_Instalaciones fijas'!$E$14:$R$36,"emissions",$F$841:$F1041)+DSUM('1.1_Instalaciones fijas'!$E$43:$L$58,"emissions",$F$841:$F1041)-SUM(J$842:J1040))</f>
        <v>0</v>
      </c>
      <c r="K1041">
        <f>IF(F1041="","",DSUM('1.2_Vehículos y maquinaria'!$E$22:$S$44,"e1",$F$841:$F1041)+DSUM('1.2_Vehículos y maquinaria'!$E$50:$S$70,"emissions",$F$841:$F1041)-SUM(K$842:K1040))</f>
        <v>0</v>
      </c>
      <c r="L1041">
        <f>IF(F1041="","",DSUM('1.2_Vehículos y maquinaria'!$E$22:$S$44,"e2",$F$841:$F1041)-SUM(L$842:L1040))</f>
        <v>0</v>
      </c>
      <c r="M1041">
        <f>IF(F1041="","",DSUM('1.2_Vehículos y maquinaria'!$E$22:$S$44,"e3",$F$841:$F1041)-SUM(M$842:M1040))</f>
        <v>0</v>
      </c>
      <c r="N1041">
        <f>IF(F1041="","",DSUM('1.2_Vehículos y maquinaria'!$E$22:$S$44,"emissions",$F$841:$F1041)+DSUM('1.2_Vehículos y maquinaria'!$E$50:$S$70,"emissions",$F$841:$F1041)-SUM(N$842:N1040))</f>
        <v>0</v>
      </c>
      <c r="O1041">
        <f>IF(F1041="","",DSUM('1.2_Vehículos y maquinaria'!$E$82:$S$92,"e1",$F$841:$F1041)-SUM(O$842:O1040))</f>
        <v>0</v>
      </c>
      <c r="P1041">
        <f>IF(F1041="","",DSUM('1.2_Vehículos y maquinaria'!$E$82:$S$92,"e2",$F$841:$F1041)-SUM(P$842:P1040))</f>
        <v>0</v>
      </c>
      <c r="Q1041">
        <f>IF(F1041="","",DSUM('1.2_Vehículos y maquinaria'!$E$82:$S$92,"e3",$F$841:$F1041)-SUM(Q$842:Q1040))</f>
        <v>0</v>
      </c>
      <c r="R1041">
        <f>IF(F1041="","",DSUM('1.2_Vehículos y maquinaria'!$E$82:$S$92,"emissions",$F$841:$F1041)-SUM(R$842:R1040))</f>
        <v>0</v>
      </c>
      <c r="S1041">
        <f>IF(F1041="","",DSUM('1.2_Vehículos y maquinaria'!$E$99:$S$109,"e1",$F$841:$F1041)-SUM(S$842:S1040))</f>
        <v>0</v>
      </c>
      <c r="T1041">
        <f>IF(F1041="","",DSUM('1.2_Vehículos y maquinaria'!$E$99:$S$109,"e2",$F$841:$F1041)-SUM(T$842:T1040))</f>
        <v>0</v>
      </c>
      <c r="U1041">
        <f>IF(F1041="","",DSUM('1.2_Vehículos y maquinaria'!$E$99:$S$109,"e3",$F$841:$F1041)-SUM(U$842:U1040))</f>
        <v>0</v>
      </c>
      <c r="V1041">
        <f>IF(F1041="","",DSUM('1.2_Vehículos y maquinaria'!$E$99:$S$109,"emissions",$F$841:$F1041)-SUM(V$842:V1040))</f>
        <v>0</v>
      </c>
      <c r="W1041">
        <f>IF(F1041="","",DSUM('1.3_Emisiones de proceso'!$E$17:$M$32,"e1",$F$841:$F1041)-SUM(W$842:W1040))</f>
        <v>0</v>
      </c>
      <c r="X1041">
        <f>IF(F1041="","",DSUM('1.3_Emisiones de proceso'!$E$17:$M$32,"e2",$F$841:$F1041)-SUM(X$842:X1040))</f>
        <v>0</v>
      </c>
      <c r="Y1041">
        <f>IF(F1041="","",DSUM('1.3_Emisiones de proceso'!$E$17:$M$32,"e3",$F$841:$F1041)-SUM(Y$842:Y1040))</f>
        <v>0</v>
      </c>
      <c r="Z1041">
        <f>IF(F1041="","",DSUM('1.3_Emisiones de proceso'!$E$17:$M$32,"emissions",$F$841:$F1041)-SUM(Z$842:Z1040))</f>
        <v>0</v>
      </c>
      <c r="AA1041">
        <f>IF(F1041="","",DSUM('1.3_Emisiones de proceso'!$E$39:$M$54,"e1",$F$841:$F1041)-SUM(AA$842:AA1040))</f>
        <v>0</v>
      </c>
      <c r="AB1041">
        <f>IF(F1041="","",DSUM('1.3_Emisiones de proceso'!$E$39:$M$54,"e2",$F$841:$F1041)-SUM(AB$842:AB1040))</f>
        <v>0</v>
      </c>
      <c r="AC1041">
        <f>IF(F1041="","",DSUM('1.3_Emisiones de proceso'!$E$39:$M$54,"e3",$F$841:$F1041)-SUM(AC$842:AC1040))</f>
        <v>0</v>
      </c>
      <c r="AD1041">
        <f>IF(F1041="","",DSUM('1.3_Emisiones de proceso'!$E$39:$M$54,"emissions",$F$841:$F1041)-SUM(AD$842:AD1040))</f>
        <v>0</v>
      </c>
    </row>
    <row r="1042" spans="2:30" x14ac:dyDescent="0.25">
      <c r="B1042">
        <v>201</v>
      </c>
      <c r="C1042" t="str">
        <f>IF('0.1_Datos generales organiz.'!E244="","",'0.1_Datos generales organiz.'!E244)</f>
        <v/>
      </c>
      <c r="D1042" t="str">
        <f>IF(C1042="","",IF('0.1_Datos generales organiz.'!G244="no","",Dades!C1042))</f>
        <v/>
      </c>
      <c r="E1042" t="str">
        <f>IFERROR(INDEX($D$842:$D$1091,MATCH(0,INDEX(COUNTIF($E$841:E1041,$D$842:$D$1091),),)),"")</f>
        <v/>
      </c>
      <c r="F1042" t="str">
        <f t="shared" si="29"/>
        <v>=</v>
      </c>
      <c r="G1042">
        <f>IF(F1042="","",DSUM('1.1_Instalaciones fijas'!$E$14:$R$36,"e1",$F$841:$F1042)+DSUM('1.1_Instalaciones fijas'!$E$43:$L$58,"e1",$F$841:$F1042)-SUM(G$842:G1041))</f>
        <v>0</v>
      </c>
      <c r="H1042">
        <f>IF(F1042="","",DSUM('1.1_Instalaciones fijas'!$E$14:$R$36,"e2",$F$841:$F1042)+DSUM('1.1_Instalaciones fijas'!$E$43:$L$58,"e2",$F$841:$F1042)-SUM(H$842:H1041))</f>
        <v>0</v>
      </c>
      <c r="I1042">
        <f>IF(F1042="","",DSUM('1.1_Instalaciones fijas'!$E$14:$R$36,"e3",$F$841:$F1042)+DSUM('1.1_Instalaciones fijas'!$E$43:$L$58,"e3",$F$841:$F1042)-SUM(I$842:I1041))</f>
        <v>0</v>
      </c>
      <c r="J1042">
        <f>IF(F1042="","",DSUM('1.1_Instalaciones fijas'!$E$14:$R$36,"emissions",$F$841:$F1042)+DSUM('1.1_Instalaciones fijas'!$E$43:$L$58,"emissions",$F$841:$F1042)-SUM(J$842:J1041))</f>
        <v>0</v>
      </c>
      <c r="K1042">
        <f>IF(F1042="","",DSUM('1.2_Vehículos y maquinaria'!$E$22:$S$44,"e1",$F$841:$F1042)+DSUM('1.2_Vehículos y maquinaria'!$E$50:$S$70,"emissions",$F$841:$F1042)-SUM(K$842:K1041))</f>
        <v>0</v>
      </c>
      <c r="L1042">
        <f>IF(F1042="","",DSUM('1.2_Vehículos y maquinaria'!$E$22:$S$44,"e2",$F$841:$F1042)-SUM(L$842:L1041))</f>
        <v>0</v>
      </c>
      <c r="M1042">
        <f>IF(F1042="","",DSUM('1.2_Vehículos y maquinaria'!$E$22:$S$44,"e3",$F$841:$F1042)-SUM(M$842:M1041))</f>
        <v>0</v>
      </c>
      <c r="N1042">
        <f>IF(F1042="","",DSUM('1.2_Vehículos y maquinaria'!$E$22:$S$44,"emissions",$F$841:$F1042)+DSUM('1.2_Vehículos y maquinaria'!$E$50:$S$70,"emissions",$F$841:$F1042)-SUM(N$842:N1041))</f>
        <v>0</v>
      </c>
      <c r="O1042">
        <f>IF(F1042="","",DSUM('1.2_Vehículos y maquinaria'!$E$82:$S$92,"e1",$F$841:$F1042)-SUM(O$842:O1041))</f>
        <v>0</v>
      </c>
      <c r="P1042">
        <f>IF(F1042="","",DSUM('1.2_Vehículos y maquinaria'!$E$82:$S$92,"e2",$F$841:$F1042)-SUM(P$842:P1041))</f>
        <v>0</v>
      </c>
      <c r="Q1042">
        <f>IF(F1042="","",DSUM('1.2_Vehículos y maquinaria'!$E$82:$S$92,"e3",$F$841:$F1042)-SUM(Q$842:Q1041))</f>
        <v>0</v>
      </c>
      <c r="R1042">
        <f>IF(F1042="","",DSUM('1.2_Vehículos y maquinaria'!$E$82:$S$92,"emissions",$F$841:$F1042)-SUM(R$842:R1041))</f>
        <v>0</v>
      </c>
      <c r="S1042">
        <f>IF(F1042="","",DSUM('1.2_Vehículos y maquinaria'!$E$99:$S$109,"e1",$F$841:$F1042)-SUM(S$842:S1041))</f>
        <v>0</v>
      </c>
      <c r="T1042">
        <f>IF(F1042="","",DSUM('1.2_Vehículos y maquinaria'!$E$99:$S$109,"e2",$F$841:$F1042)-SUM(T$842:T1041))</f>
        <v>0</v>
      </c>
      <c r="U1042">
        <f>IF(F1042="","",DSUM('1.2_Vehículos y maquinaria'!$E$99:$S$109,"e3",$F$841:$F1042)-SUM(U$842:U1041))</f>
        <v>0</v>
      </c>
      <c r="V1042">
        <f>IF(F1042="","",DSUM('1.2_Vehículos y maquinaria'!$E$99:$S$109,"emissions",$F$841:$F1042)-SUM(V$842:V1041))</f>
        <v>0</v>
      </c>
      <c r="W1042">
        <f>IF(F1042="","",DSUM('1.3_Emisiones de proceso'!$E$17:$M$32,"e1",$F$841:$F1042)-SUM(W$842:W1041))</f>
        <v>0</v>
      </c>
      <c r="X1042">
        <f>IF(F1042="","",DSUM('1.3_Emisiones de proceso'!$E$17:$M$32,"e2",$F$841:$F1042)-SUM(X$842:X1041))</f>
        <v>0</v>
      </c>
      <c r="Y1042">
        <f>IF(F1042="","",DSUM('1.3_Emisiones de proceso'!$E$17:$M$32,"e3",$F$841:$F1042)-SUM(Y$842:Y1041))</f>
        <v>0</v>
      </c>
      <c r="Z1042">
        <f>IF(F1042="","",DSUM('1.3_Emisiones de proceso'!$E$17:$M$32,"emissions",$F$841:$F1042)-SUM(Z$842:Z1041))</f>
        <v>0</v>
      </c>
      <c r="AA1042">
        <f>IF(F1042="","",DSUM('1.3_Emisiones de proceso'!$E$39:$M$54,"e1",$F$841:$F1042)-SUM(AA$842:AA1041))</f>
        <v>0</v>
      </c>
      <c r="AB1042">
        <f>IF(F1042="","",DSUM('1.3_Emisiones de proceso'!$E$39:$M$54,"e2",$F$841:$F1042)-SUM(AB$842:AB1041))</f>
        <v>0</v>
      </c>
      <c r="AC1042">
        <f>IF(F1042="","",DSUM('1.3_Emisiones de proceso'!$E$39:$M$54,"e3",$F$841:$F1042)-SUM(AC$842:AC1041))</f>
        <v>0</v>
      </c>
      <c r="AD1042">
        <f>IF(F1042="","",DSUM('1.3_Emisiones de proceso'!$E$39:$M$54,"emissions",$F$841:$F1042)-SUM(AD$842:AD1041))</f>
        <v>0</v>
      </c>
    </row>
    <row r="1043" spans="2:30" x14ac:dyDescent="0.25">
      <c r="B1043">
        <v>202</v>
      </c>
      <c r="C1043" t="str">
        <f>IF('0.1_Datos generales organiz.'!E245="","",'0.1_Datos generales organiz.'!E245)</f>
        <v/>
      </c>
      <c r="D1043" t="str">
        <f>IF(C1043="","",IF('0.1_Datos generales organiz.'!G245="no","",Dades!C1043))</f>
        <v/>
      </c>
      <c r="E1043" t="str">
        <f>IFERROR(INDEX($D$842:$D$1091,MATCH(0,INDEX(COUNTIF($E$841:E1042,$D$842:$D$1091),),)),"")</f>
        <v/>
      </c>
      <c r="F1043" t="str">
        <f t="shared" si="29"/>
        <v>=</v>
      </c>
      <c r="G1043">
        <f>IF(F1043="","",DSUM('1.1_Instalaciones fijas'!$E$14:$R$36,"e1",$F$841:$F1043)+DSUM('1.1_Instalaciones fijas'!$E$43:$L$58,"e1",$F$841:$F1043)-SUM(G$842:G1042))</f>
        <v>0</v>
      </c>
      <c r="H1043">
        <f>IF(F1043="","",DSUM('1.1_Instalaciones fijas'!$E$14:$R$36,"e2",$F$841:$F1043)+DSUM('1.1_Instalaciones fijas'!$E$43:$L$58,"e2",$F$841:$F1043)-SUM(H$842:H1042))</f>
        <v>0</v>
      </c>
      <c r="I1043">
        <f>IF(F1043="","",DSUM('1.1_Instalaciones fijas'!$E$14:$R$36,"e3",$F$841:$F1043)+DSUM('1.1_Instalaciones fijas'!$E$43:$L$58,"e3",$F$841:$F1043)-SUM(I$842:I1042))</f>
        <v>0</v>
      </c>
      <c r="J1043">
        <f>IF(F1043="","",DSUM('1.1_Instalaciones fijas'!$E$14:$R$36,"emissions",$F$841:$F1043)+DSUM('1.1_Instalaciones fijas'!$E$43:$L$58,"emissions",$F$841:$F1043)-SUM(J$842:J1042))</f>
        <v>0</v>
      </c>
      <c r="K1043">
        <f>IF(F1043="","",DSUM('1.2_Vehículos y maquinaria'!$E$22:$S$44,"e1",$F$841:$F1043)+DSUM('1.2_Vehículos y maquinaria'!$E$50:$S$70,"emissions",$F$841:$F1043)-SUM(K$842:K1042))</f>
        <v>0</v>
      </c>
      <c r="L1043">
        <f>IF(F1043="","",DSUM('1.2_Vehículos y maquinaria'!$E$22:$S$44,"e2",$F$841:$F1043)-SUM(L$842:L1042))</f>
        <v>0</v>
      </c>
      <c r="M1043">
        <f>IF(F1043="","",DSUM('1.2_Vehículos y maquinaria'!$E$22:$S$44,"e3",$F$841:$F1043)-SUM(M$842:M1042))</f>
        <v>0</v>
      </c>
      <c r="N1043">
        <f>IF(F1043="","",DSUM('1.2_Vehículos y maquinaria'!$E$22:$S$44,"emissions",$F$841:$F1043)+DSUM('1.2_Vehículos y maquinaria'!$E$50:$S$70,"emissions",$F$841:$F1043)-SUM(N$842:N1042))</f>
        <v>0</v>
      </c>
      <c r="O1043">
        <f>IF(F1043="","",DSUM('1.2_Vehículos y maquinaria'!$E$82:$S$92,"e1",$F$841:$F1043)-SUM(O$842:O1042))</f>
        <v>0</v>
      </c>
      <c r="P1043">
        <f>IF(F1043="","",DSUM('1.2_Vehículos y maquinaria'!$E$82:$S$92,"e2",$F$841:$F1043)-SUM(P$842:P1042))</f>
        <v>0</v>
      </c>
      <c r="Q1043">
        <f>IF(F1043="","",DSUM('1.2_Vehículos y maquinaria'!$E$82:$S$92,"e3",$F$841:$F1043)-SUM(Q$842:Q1042))</f>
        <v>0</v>
      </c>
      <c r="R1043">
        <f>IF(F1043="","",DSUM('1.2_Vehículos y maquinaria'!$E$82:$S$92,"emissions",$F$841:$F1043)-SUM(R$842:R1042))</f>
        <v>0</v>
      </c>
      <c r="S1043">
        <f>IF(F1043="","",DSUM('1.2_Vehículos y maquinaria'!$E$99:$S$109,"e1",$F$841:$F1043)-SUM(S$842:S1042))</f>
        <v>0</v>
      </c>
      <c r="T1043">
        <f>IF(F1043="","",DSUM('1.2_Vehículos y maquinaria'!$E$99:$S$109,"e2",$F$841:$F1043)-SUM(T$842:T1042))</f>
        <v>0</v>
      </c>
      <c r="U1043">
        <f>IF(F1043="","",DSUM('1.2_Vehículos y maquinaria'!$E$99:$S$109,"e3",$F$841:$F1043)-SUM(U$842:U1042))</f>
        <v>0</v>
      </c>
      <c r="V1043">
        <f>IF(F1043="","",DSUM('1.2_Vehículos y maquinaria'!$E$99:$S$109,"emissions",$F$841:$F1043)-SUM(V$842:V1042))</f>
        <v>0</v>
      </c>
      <c r="W1043">
        <f>IF(F1043="","",DSUM('1.3_Emisiones de proceso'!$E$17:$M$32,"e1",$F$841:$F1043)-SUM(W$842:W1042))</f>
        <v>0</v>
      </c>
      <c r="X1043">
        <f>IF(F1043="","",DSUM('1.3_Emisiones de proceso'!$E$17:$M$32,"e2",$F$841:$F1043)-SUM(X$842:X1042))</f>
        <v>0</v>
      </c>
      <c r="Y1043">
        <f>IF(F1043="","",DSUM('1.3_Emisiones de proceso'!$E$17:$M$32,"e3",$F$841:$F1043)-SUM(Y$842:Y1042))</f>
        <v>0</v>
      </c>
      <c r="Z1043">
        <f>IF(F1043="","",DSUM('1.3_Emisiones de proceso'!$E$17:$M$32,"emissions",$F$841:$F1043)-SUM(Z$842:Z1042))</f>
        <v>0</v>
      </c>
      <c r="AA1043">
        <f>IF(F1043="","",DSUM('1.3_Emisiones de proceso'!$E$39:$M$54,"e1",$F$841:$F1043)-SUM(AA$842:AA1042))</f>
        <v>0</v>
      </c>
      <c r="AB1043">
        <f>IF(F1043="","",DSUM('1.3_Emisiones de proceso'!$E$39:$M$54,"e2",$F$841:$F1043)-SUM(AB$842:AB1042))</f>
        <v>0</v>
      </c>
      <c r="AC1043">
        <f>IF(F1043="","",DSUM('1.3_Emisiones de proceso'!$E$39:$M$54,"e3",$F$841:$F1043)-SUM(AC$842:AC1042))</f>
        <v>0</v>
      </c>
      <c r="AD1043">
        <f>IF(F1043="","",DSUM('1.3_Emisiones de proceso'!$E$39:$M$54,"emissions",$F$841:$F1043)-SUM(AD$842:AD1042))</f>
        <v>0</v>
      </c>
    </row>
    <row r="1044" spans="2:30" x14ac:dyDescent="0.25">
      <c r="B1044">
        <v>203</v>
      </c>
      <c r="C1044" t="str">
        <f>IF('0.1_Datos generales organiz.'!E246="","",'0.1_Datos generales organiz.'!E246)</f>
        <v/>
      </c>
      <c r="D1044" t="str">
        <f>IF(C1044="","",IF('0.1_Datos generales organiz.'!G246="no","",Dades!C1044))</f>
        <v/>
      </c>
      <c r="E1044" t="str">
        <f>IFERROR(INDEX($D$842:$D$1091,MATCH(0,INDEX(COUNTIF($E$841:E1043,$D$842:$D$1091),),)),"")</f>
        <v/>
      </c>
      <c r="F1044" t="str">
        <f t="shared" si="29"/>
        <v>=</v>
      </c>
      <c r="G1044">
        <f>IF(F1044="","",DSUM('1.1_Instalaciones fijas'!$E$14:$R$36,"e1",$F$841:$F1044)+DSUM('1.1_Instalaciones fijas'!$E$43:$L$58,"e1",$F$841:$F1044)-SUM(G$842:G1043))</f>
        <v>0</v>
      </c>
      <c r="H1044">
        <f>IF(F1044="","",DSUM('1.1_Instalaciones fijas'!$E$14:$R$36,"e2",$F$841:$F1044)+DSUM('1.1_Instalaciones fijas'!$E$43:$L$58,"e2",$F$841:$F1044)-SUM(H$842:H1043))</f>
        <v>0</v>
      </c>
      <c r="I1044">
        <f>IF(F1044="","",DSUM('1.1_Instalaciones fijas'!$E$14:$R$36,"e3",$F$841:$F1044)+DSUM('1.1_Instalaciones fijas'!$E$43:$L$58,"e3",$F$841:$F1044)-SUM(I$842:I1043))</f>
        <v>0</v>
      </c>
      <c r="J1044">
        <f>IF(F1044="","",DSUM('1.1_Instalaciones fijas'!$E$14:$R$36,"emissions",$F$841:$F1044)+DSUM('1.1_Instalaciones fijas'!$E$43:$L$58,"emissions",$F$841:$F1044)-SUM(J$842:J1043))</f>
        <v>0</v>
      </c>
      <c r="K1044">
        <f>IF(F1044="","",DSUM('1.2_Vehículos y maquinaria'!$E$22:$S$44,"e1",$F$841:$F1044)+DSUM('1.2_Vehículos y maquinaria'!$E$50:$S$70,"emissions",$F$841:$F1044)-SUM(K$842:K1043))</f>
        <v>0</v>
      </c>
      <c r="L1044">
        <f>IF(F1044="","",DSUM('1.2_Vehículos y maquinaria'!$E$22:$S$44,"e2",$F$841:$F1044)-SUM(L$842:L1043))</f>
        <v>0</v>
      </c>
      <c r="M1044">
        <f>IF(F1044="","",DSUM('1.2_Vehículos y maquinaria'!$E$22:$S$44,"e3",$F$841:$F1044)-SUM(M$842:M1043))</f>
        <v>0</v>
      </c>
      <c r="N1044">
        <f>IF(F1044="","",DSUM('1.2_Vehículos y maquinaria'!$E$22:$S$44,"emissions",$F$841:$F1044)+DSUM('1.2_Vehículos y maquinaria'!$E$50:$S$70,"emissions",$F$841:$F1044)-SUM(N$842:N1043))</f>
        <v>0</v>
      </c>
      <c r="O1044">
        <f>IF(F1044="","",DSUM('1.2_Vehículos y maquinaria'!$E$82:$S$92,"e1",$F$841:$F1044)-SUM(O$842:O1043))</f>
        <v>0</v>
      </c>
      <c r="P1044">
        <f>IF(F1044="","",DSUM('1.2_Vehículos y maquinaria'!$E$82:$S$92,"e2",$F$841:$F1044)-SUM(P$842:P1043))</f>
        <v>0</v>
      </c>
      <c r="Q1044">
        <f>IF(F1044="","",DSUM('1.2_Vehículos y maquinaria'!$E$82:$S$92,"e3",$F$841:$F1044)-SUM(Q$842:Q1043))</f>
        <v>0</v>
      </c>
      <c r="R1044">
        <f>IF(F1044="","",DSUM('1.2_Vehículos y maquinaria'!$E$82:$S$92,"emissions",$F$841:$F1044)-SUM(R$842:R1043))</f>
        <v>0</v>
      </c>
      <c r="S1044">
        <f>IF(F1044="","",DSUM('1.2_Vehículos y maquinaria'!$E$99:$S$109,"e1",$F$841:$F1044)-SUM(S$842:S1043))</f>
        <v>0</v>
      </c>
      <c r="T1044">
        <f>IF(F1044="","",DSUM('1.2_Vehículos y maquinaria'!$E$99:$S$109,"e2",$F$841:$F1044)-SUM(T$842:T1043))</f>
        <v>0</v>
      </c>
      <c r="U1044">
        <f>IF(F1044="","",DSUM('1.2_Vehículos y maquinaria'!$E$99:$S$109,"e3",$F$841:$F1044)-SUM(U$842:U1043))</f>
        <v>0</v>
      </c>
      <c r="V1044">
        <f>IF(F1044="","",DSUM('1.2_Vehículos y maquinaria'!$E$99:$S$109,"emissions",$F$841:$F1044)-SUM(V$842:V1043))</f>
        <v>0</v>
      </c>
      <c r="W1044">
        <f>IF(F1044="","",DSUM('1.3_Emisiones de proceso'!$E$17:$M$32,"e1",$F$841:$F1044)-SUM(W$842:W1043))</f>
        <v>0</v>
      </c>
      <c r="X1044">
        <f>IF(F1044="","",DSUM('1.3_Emisiones de proceso'!$E$17:$M$32,"e2",$F$841:$F1044)-SUM(X$842:X1043))</f>
        <v>0</v>
      </c>
      <c r="Y1044">
        <f>IF(F1044="","",DSUM('1.3_Emisiones de proceso'!$E$17:$M$32,"e3",$F$841:$F1044)-SUM(Y$842:Y1043))</f>
        <v>0</v>
      </c>
      <c r="Z1044">
        <f>IF(F1044="","",DSUM('1.3_Emisiones de proceso'!$E$17:$M$32,"emissions",$F$841:$F1044)-SUM(Z$842:Z1043))</f>
        <v>0</v>
      </c>
      <c r="AA1044">
        <f>IF(F1044="","",DSUM('1.3_Emisiones de proceso'!$E$39:$M$54,"e1",$F$841:$F1044)-SUM(AA$842:AA1043))</f>
        <v>0</v>
      </c>
      <c r="AB1044">
        <f>IF(F1044="","",DSUM('1.3_Emisiones de proceso'!$E$39:$M$54,"e2",$F$841:$F1044)-SUM(AB$842:AB1043))</f>
        <v>0</v>
      </c>
      <c r="AC1044">
        <f>IF(F1044="","",DSUM('1.3_Emisiones de proceso'!$E$39:$M$54,"e3",$F$841:$F1044)-SUM(AC$842:AC1043))</f>
        <v>0</v>
      </c>
      <c r="AD1044">
        <f>IF(F1044="","",DSUM('1.3_Emisiones de proceso'!$E$39:$M$54,"emissions",$F$841:$F1044)-SUM(AD$842:AD1043))</f>
        <v>0</v>
      </c>
    </row>
    <row r="1045" spans="2:30" x14ac:dyDescent="0.25">
      <c r="B1045">
        <v>204</v>
      </c>
      <c r="C1045" t="str">
        <f>IF('0.1_Datos generales organiz.'!E247="","",'0.1_Datos generales organiz.'!E247)</f>
        <v/>
      </c>
      <c r="D1045" t="str">
        <f>IF(C1045="","",IF('0.1_Datos generales organiz.'!G247="no","",Dades!C1045))</f>
        <v/>
      </c>
      <c r="E1045" t="str">
        <f>IFERROR(INDEX($D$842:$D$1091,MATCH(0,INDEX(COUNTIF($E$841:E1044,$D$842:$D$1091),),)),"")</f>
        <v/>
      </c>
      <c r="F1045" t="str">
        <f t="shared" si="29"/>
        <v>=</v>
      </c>
      <c r="G1045">
        <f>IF(F1045="","",DSUM('1.1_Instalaciones fijas'!$E$14:$R$36,"e1",$F$841:$F1045)+DSUM('1.1_Instalaciones fijas'!$E$43:$L$58,"e1",$F$841:$F1045)-SUM(G$842:G1044))</f>
        <v>0</v>
      </c>
      <c r="H1045">
        <f>IF(F1045="","",DSUM('1.1_Instalaciones fijas'!$E$14:$R$36,"e2",$F$841:$F1045)+DSUM('1.1_Instalaciones fijas'!$E$43:$L$58,"e2",$F$841:$F1045)-SUM(H$842:H1044))</f>
        <v>0</v>
      </c>
      <c r="I1045">
        <f>IF(F1045="","",DSUM('1.1_Instalaciones fijas'!$E$14:$R$36,"e3",$F$841:$F1045)+DSUM('1.1_Instalaciones fijas'!$E$43:$L$58,"e3",$F$841:$F1045)-SUM(I$842:I1044))</f>
        <v>0</v>
      </c>
      <c r="J1045">
        <f>IF(F1045="","",DSUM('1.1_Instalaciones fijas'!$E$14:$R$36,"emissions",$F$841:$F1045)+DSUM('1.1_Instalaciones fijas'!$E$43:$L$58,"emissions",$F$841:$F1045)-SUM(J$842:J1044))</f>
        <v>0</v>
      </c>
      <c r="K1045">
        <f>IF(F1045="","",DSUM('1.2_Vehículos y maquinaria'!$E$22:$S$44,"e1",$F$841:$F1045)+DSUM('1.2_Vehículos y maquinaria'!$E$50:$S$70,"emissions",$F$841:$F1045)-SUM(K$842:K1044))</f>
        <v>0</v>
      </c>
      <c r="L1045">
        <f>IF(F1045="","",DSUM('1.2_Vehículos y maquinaria'!$E$22:$S$44,"e2",$F$841:$F1045)-SUM(L$842:L1044))</f>
        <v>0</v>
      </c>
      <c r="M1045">
        <f>IF(F1045="","",DSUM('1.2_Vehículos y maquinaria'!$E$22:$S$44,"e3",$F$841:$F1045)-SUM(M$842:M1044))</f>
        <v>0</v>
      </c>
      <c r="N1045">
        <f>IF(F1045="","",DSUM('1.2_Vehículos y maquinaria'!$E$22:$S$44,"emissions",$F$841:$F1045)+DSUM('1.2_Vehículos y maquinaria'!$E$50:$S$70,"emissions",$F$841:$F1045)-SUM(N$842:N1044))</f>
        <v>0</v>
      </c>
      <c r="O1045">
        <f>IF(F1045="","",DSUM('1.2_Vehículos y maquinaria'!$E$82:$S$92,"e1",$F$841:$F1045)-SUM(O$842:O1044))</f>
        <v>0</v>
      </c>
      <c r="P1045">
        <f>IF(F1045="","",DSUM('1.2_Vehículos y maquinaria'!$E$82:$S$92,"e2",$F$841:$F1045)-SUM(P$842:P1044))</f>
        <v>0</v>
      </c>
      <c r="Q1045">
        <f>IF(F1045="","",DSUM('1.2_Vehículos y maquinaria'!$E$82:$S$92,"e3",$F$841:$F1045)-SUM(Q$842:Q1044))</f>
        <v>0</v>
      </c>
      <c r="R1045">
        <f>IF(F1045="","",DSUM('1.2_Vehículos y maquinaria'!$E$82:$S$92,"emissions",$F$841:$F1045)-SUM(R$842:R1044))</f>
        <v>0</v>
      </c>
      <c r="S1045">
        <f>IF(F1045="","",DSUM('1.2_Vehículos y maquinaria'!$E$99:$S$109,"e1",$F$841:$F1045)-SUM(S$842:S1044))</f>
        <v>0</v>
      </c>
      <c r="T1045">
        <f>IF(F1045="","",DSUM('1.2_Vehículos y maquinaria'!$E$99:$S$109,"e2",$F$841:$F1045)-SUM(T$842:T1044))</f>
        <v>0</v>
      </c>
      <c r="U1045">
        <f>IF(F1045="","",DSUM('1.2_Vehículos y maquinaria'!$E$99:$S$109,"e3",$F$841:$F1045)-SUM(U$842:U1044))</f>
        <v>0</v>
      </c>
      <c r="V1045">
        <f>IF(F1045="","",DSUM('1.2_Vehículos y maquinaria'!$E$99:$S$109,"emissions",$F$841:$F1045)-SUM(V$842:V1044))</f>
        <v>0</v>
      </c>
      <c r="W1045">
        <f>IF(F1045="","",DSUM('1.3_Emisiones de proceso'!$E$17:$M$32,"e1",$F$841:$F1045)-SUM(W$842:W1044))</f>
        <v>0</v>
      </c>
      <c r="X1045">
        <f>IF(F1045="","",DSUM('1.3_Emisiones de proceso'!$E$17:$M$32,"e2",$F$841:$F1045)-SUM(X$842:X1044))</f>
        <v>0</v>
      </c>
      <c r="Y1045">
        <f>IF(F1045="","",DSUM('1.3_Emisiones de proceso'!$E$17:$M$32,"e3",$F$841:$F1045)-SUM(Y$842:Y1044))</f>
        <v>0</v>
      </c>
      <c r="Z1045">
        <f>IF(F1045="","",DSUM('1.3_Emisiones de proceso'!$E$17:$M$32,"emissions",$F$841:$F1045)-SUM(Z$842:Z1044))</f>
        <v>0</v>
      </c>
      <c r="AA1045">
        <f>IF(F1045="","",DSUM('1.3_Emisiones de proceso'!$E$39:$M$54,"e1",$F$841:$F1045)-SUM(AA$842:AA1044))</f>
        <v>0</v>
      </c>
      <c r="AB1045">
        <f>IF(F1045="","",DSUM('1.3_Emisiones de proceso'!$E$39:$M$54,"e2",$F$841:$F1045)-SUM(AB$842:AB1044))</f>
        <v>0</v>
      </c>
      <c r="AC1045">
        <f>IF(F1045="","",DSUM('1.3_Emisiones de proceso'!$E$39:$M$54,"e3",$F$841:$F1045)-SUM(AC$842:AC1044))</f>
        <v>0</v>
      </c>
      <c r="AD1045">
        <f>IF(F1045="","",DSUM('1.3_Emisiones de proceso'!$E$39:$M$54,"emissions",$F$841:$F1045)-SUM(AD$842:AD1044))</f>
        <v>0</v>
      </c>
    </row>
    <row r="1046" spans="2:30" x14ac:dyDescent="0.25">
      <c r="B1046">
        <v>205</v>
      </c>
      <c r="C1046" t="str">
        <f>IF('0.1_Datos generales organiz.'!E248="","",'0.1_Datos generales organiz.'!E248)</f>
        <v/>
      </c>
      <c r="D1046" t="str">
        <f>IF(C1046="","",IF('0.1_Datos generales organiz.'!G248="no","",Dades!C1046))</f>
        <v/>
      </c>
      <c r="E1046" t="str">
        <f>IFERROR(INDEX($D$842:$D$1091,MATCH(0,INDEX(COUNTIF($E$841:E1045,$D$842:$D$1091),),)),"")</f>
        <v/>
      </c>
      <c r="F1046" t="str">
        <f t="shared" si="29"/>
        <v>=</v>
      </c>
      <c r="G1046">
        <f>IF(F1046="","",DSUM('1.1_Instalaciones fijas'!$E$14:$R$36,"e1",$F$841:$F1046)+DSUM('1.1_Instalaciones fijas'!$E$43:$L$58,"e1",$F$841:$F1046)-SUM(G$842:G1045))</f>
        <v>0</v>
      </c>
      <c r="H1046">
        <f>IF(F1046="","",DSUM('1.1_Instalaciones fijas'!$E$14:$R$36,"e2",$F$841:$F1046)+DSUM('1.1_Instalaciones fijas'!$E$43:$L$58,"e2",$F$841:$F1046)-SUM(H$842:H1045))</f>
        <v>0</v>
      </c>
      <c r="I1046">
        <f>IF(F1046="","",DSUM('1.1_Instalaciones fijas'!$E$14:$R$36,"e3",$F$841:$F1046)+DSUM('1.1_Instalaciones fijas'!$E$43:$L$58,"e3",$F$841:$F1046)-SUM(I$842:I1045))</f>
        <v>0</v>
      </c>
      <c r="J1046">
        <f>IF(F1046="","",DSUM('1.1_Instalaciones fijas'!$E$14:$R$36,"emissions",$F$841:$F1046)+DSUM('1.1_Instalaciones fijas'!$E$43:$L$58,"emissions",$F$841:$F1046)-SUM(J$842:J1045))</f>
        <v>0</v>
      </c>
      <c r="K1046">
        <f>IF(F1046="","",DSUM('1.2_Vehículos y maquinaria'!$E$22:$S$44,"e1",$F$841:$F1046)+DSUM('1.2_Vehículos y maquinaria'!$E$50:$S$70,"emissions",$F$841:$F1046)-SUM(K$842:K1045))</f>
        <v>0</v>
      </c>
      <c r="L1046">
        <f>IF(F1046="","",DSUM('1.2_Vehículos y maquinaria'!$E$22:$S$44,"e2",$F$841:$F1046)-SUM(L$842:L1045))</f>
        <v>0</v>
      </c>
      <c r="M1046">
        <f>IF(F1046="","",DSUM('1.2_Vehículos y maquinaria'!$E$22:$S$44,"e3",$F$841:$F1046)-SUM(M$842:M1045))</f>
        <v>0</v>
      </c>
      <c r="N1046">
        <f>IF(F1046="","",DSUM('1.2_Vehículos y maquinaria'!$E$22:$S$44,"emissions",$F$841:$F1046)+DSUM('1.2_Vehículos y maquinaria'!$E$50:$S$70,"emissions",$F$841:$F1046)-SUM(N$842:N1045))</f>
        <v>0</v>
      </c>
      <c r="O1046">
        <f>IF(F1046="","",DSUM('1.2_Vehículos y maquinaria'!$E$82:$S$92,"e1",$F$841:$F1046)-SUM(O$842:O1045))</f>
        <v>0</v>
      </c>
      <c r="P1046">
        <f>IF(F1046="","",DSUM('1.2_Vehículos y maquinaria'!$E$82:$S$92,"e2",$F$841:$F1046)-SUM(P$842:P1045))</f>
        <v>0</v>
      </c>
      <c r="Q1046">
        <f>IF(F1046="","",DSUM('1.2_Vehículos y maquinaria'!$E$82:$S$92,"e3",$F$841:$F1046)-SUM(Q$842:Q1045))</f>
        <v>0</v>
      </c>
      <c r="R1046">
        <f>IF(F1046="","",DSUM('1.2_Vehículos y maquinaria'!$E$82:$S$92,"emissions",$F$841:$F1046)-SUM(R$842:R1045))</f>
        <v>0</v>
      </c>
      <c r="S1046">
        <f>IF(F1046="","",DSUM('1.2_Vehículos y maquinaria'!$E$99:$S$109,"e1",$F$841:$F1046)-SUM(S$842:S1045))</f>
        <v>0</v>
      </c>
      <c r="T1046">
        <f>IF(F1046="","",DSUM('1.2_Vehículos y maquinaria'!$E$99:$S$109,"e2",$F$841:$F1046)-SUM(T$842:T1045))</f>
        <v>0</v>
      </c>
      <c r="U1046">
        <f>IF(F1046="","",DSUM('1.2_Vehículos y maquinaria'!$E$99:$S$109,"e3",$F$841:$F1046)-SUM(U$842:U1045))</f>
        <v>0</v>
      </c>
      <c r="V1046">
        <f>IF(F1046="","",DSUM('1.2_Vehículos y maquinaria'!$E$99:$S$109,"emissions",$F$841:$F1046)-SUM(V$842:V1045))</f>
        <v>0</v>
      </c>
      <c r="W1046">
        <f>IF(F1046="","",DSUM('1.3_Emisiones de proceso'!$E$17:$M$32,"e1",$F$841:$F1046)-SUM(W$842:W1045))</f>
        <v>0</v>
      </c>
      <c r="X1046">
        <f>IF(F1046="","",DSUM('1.3_Emisiones de proceso'!$E$17:$M$32,"e2",$F$841:$F1046)-SUM(X$842:X1045))</f>
        <v>0</v>
      </c>
      <c r="Y1046">
        <f>IF(F1046="","",DSUM('1.3_Emisiones de proceso'!$E$17:$M$32,"e3",$F$841:$F1046)-SUM(Y$842:Y1045))</f>
        <v>0</v>
      </c>
      <c r="Z1046">
        <f>IF(F1046="","",DSUM('1.3_Emisiones de proceso'!$E$17:$M$32,"emissions",$F$841:$F1046)-SUM(Z$842:Z1045))</f>
        <v>0</v>
      </c>
      <c r="AA1046">
        <f>IF(F1046="","",DSUM('1.3_Emisiones de proceso'!$E$39:$M$54,"e1",$F$841:$F1046)-SUM(AA$842:AA1045))</f>
        <v>0</v>
      </c>
      <c r="AB1046">
        <f>IF(F1046="","",DSUM('1.3_Emisiones de proceso'!$E$39:$M$54,"e2",$F$841:$F1046)-SUM(AB$842:AB1045))</f>
        <v>0</v>
      </c>
      <c r="AC1046">
        <f>IF(F1046="","",DSUM('1.3_Emisiones de proceso'!$E$39:$M$54,"e3",$F$841:$F1046)-SUM(AC$842:AC1045))</f>
        <v>0</v>
      </c>
      <c r="AD1046">
        <f>IF(F1046="","",DSUM('1.3_Emisiones de proceso'!$E$39:$M$54,"emissions",$F$841:$F1046)-SUM(AD$842:AD1045))</f>
        <v>0</v>
      </c>
    </row>
    <row r="1047" spans="2:30" x14ac:dyDescent="0.25">
      <c r="B1047">
        <v>206</v>
      </c>
      <c r="C1047" t="str">
        <f>IF('0.1_Datos generales organiz.'!E249="","",'0.1_Datos generales organiz.'!E249)</f>
        <v/>
      </c>
      <c r="D1047" t="str">
        <f>IF(C1047="","",IF('0.1_Datos generales organiz.'!G249="no","",Dades!C1047))</f>
        <v/>
      </c>
      <c r="E1047" t="str">
        <f>IFERROR(INDEX($D$842:$D$1091,MATCH(0,INDEX(COUNTIF($E$841:E1046,$D$842:$D$1091),),)),"")</f>
        <v/>
      </c>
      <c r="F1047" t="str">
        <f t="shared" si="29"/>
        <v>=</v>
      </c>
      <c r="G1047">
        <f>IF(F1047="","",DSUM('1.1_Instalaciones fijas'!$E$14:$R$36,"e1",$F$841:$F1047)+DSUM('1.1_Instalaciones fijas'!$E$43:$L$58,"e1",$F$841:$F1047)-SUM(G$842:G1046))</f>
        <v>0</v>
      </c>
      <c r="H1047">
        <f>IF(F1047="","",DSUM('1.1_Instalaciones fijas'!$E$14:$R$36,"e2",$F$841:$F1047)+DSUM('1.1_Instalaciones fijas'!$E$43:$L$58,"e2",$F$841:$F1047)-SUM(H$842:H1046))</f>
        <v>0</v>
      </c>
      <c r="I1047">
        <f>IF(F1047="","",DSUM('1.1_Instalaciones fijas'!$E$14:$R$36,"e3",$F$841:$F1047)+DSUM('1.1_Instalaciones fijas'!$E$43:$L$58,"e3",$F$841:$F1047)-SUM(I$842:I1046))</f>
        <v>0</v>
      </c>
      <c r="J1047">
        <f>IF(F1047="","",DSUM('1.1_Instalaciones fijas'!$E$14:$R$36,"emissions",$F$841:$F1047)+DSUM('1.1_Instalaciones fijas'!$E$43:$L$58,"emissions",$F$841:$F1047)-SUM(J$842:J1046))</f>
        <v>0</v>
      </c>
      <c r="K1047">
        <f>IF(F1047="","",DSUM('1.2_Vehículos y maquinaria'!$E$22:$S$44,"e1",$F$841:$F1047)+DSUM('1.2_Vehículos y maquinaria'!$E$50:$S$70,"emissions",$F$841:$F1047)-SUM(K$842:K1046))</f>
        <v>0</v>
      </c>
      <c r="L1047">
        <f>IF(F1047="","",DSUM('1.2_Vehículos y maquinaria'!$E$22:$S$44,"e2",$F$841:$F1047)-SUM(L$842:L1046))</f>
        <v>0</v>
      </c>
      <c r="M1047">
        <f>IF(F1047="","",DSUM('1.2_Vehículos y maquinaria'!$E$22:$S$44,"e3",$F$841:$F1047)-SUM(M$842:M1046))</f>
        <v>0</v>
      </c>
      <c r="N1047">
        <f>IF(F1047="","",DSUM('1.2_Vehículos y maquinaria'!$E$22:$S$44,"emissions",$F$841:$F1047)+DSUM('1.2_Vehículos y maquinaria'!$E$50:$S$70,"emissions",$F$841:$F1047)-SUM(N$842:N1046))</f>
        <v>0</v>
      </c>
      <c r="O1047">
        <f>IF(F1047="","",DSUM('1.2_Vehículos y maquinaria'!$E$82:$S$92,"e1",$F$841:$F1047)-SUM(O$842:O1046))</f>
        <v>0</v>
      </c>
      <c r="P1047">
        <f>IF(F1047="","",DSUM('1.2_Vehículos y maquinaria'!$E$82:$S$92,"e2",$F$841:$F1047)-SUM(P$842:P1046))</f>
        <v>0</v>
      </c>
      <c r="Q1047">
        <f>IF(F1047="","",DSUM('1.2_Vehículos y maquinaria'!$E$82:$S$92,"e3",$F$841:$F1047)-SUM(Q$842:Q1046))</f>
        <v>0</v>
      </c>
      <c r="R1047">
        <f>IF(F1047="","",DSUM('1.2_Vehículos y maquinaria'!$E$82:$S$92,"emissions",$F$841:$F1047)-SUM(R$842:R1046))</f>
        <v>0</v>
      </c>
      <c r="S1047">
        <f>IF(F1047="","",DSUM('1.2_Vehículos y maquinaria'!$E$99:$S$109,"e1",$F$841:$F1047)-SUM(S$842:S1046))</f>
        <v>0</v>
      </c>
      <c r="T1047">
        <f>IF(F1047="","",DSUM('1.2_Vehículos y maquinaria'!$E$99:$S$109,"e2",$F$841:$F1047)-SUM(T$842:T1046))</f>
        <v>0</v>
      </c>
      <c r="U1047">
        <f>IF(F1047="","",DSUM('1.2_Vehículos y maquinaria'!$E$99:$S$109,"e3",$F$841:$F1047)-SUM(U$842:U1046))</f>
        <v>0</v>
      </c>
      <c r="V1047">
        <f>IF(F1047="","",DSUM('1.2_Vehículos y maquinaria'!$E$99:$S$109,"emissions",$F$841:$F1047)-SUM(V$842:V1046))</f>
        <v>0</v>
      </c>
      <c r="W1047">
        <f>IF(F1047="","",DSUM('1.3_Emisiones de proceso'!$E$17:$M$32,"e1",$F$841:$F1047)-SUM(W$842:W1046))</f>
        <v>0</v>
      </c>
      <c r="X1047">
        <f>IF(F1047="","",DSUM('1.3_Emisiones de proceso'!$E$17:$M$32,"e2",$F$841:$F1047)-SUM(X$842:X1046))</f>
        <v>0</v>
      </c>
      <c r="Y1047">
        <f>IF(F1047="","",DSUM('1.3_Emisiones de proceso'!$E$17:$M$32,"e3",$F$841:$F1047)-SUM(Y$842:Y1046))</f>
        <v>0</v>
      </c>
      <c r="Z1047">
        <f>IF(F1047="","",DSUM('1.3_Emisiones de proceso'!$E$17:$M$32,"emissions",$F$841:$F1047)-SUM(Z$842:Z1046))</f>
        <v>0</v>
      </c>
      <c r="AA1047">
        <f>IF(F1047="","",DSUM('1.3_Emisiones de proceso'!$E$39:$M$54,"e1",$F$841:$F1047)-SUM(AA$842:AA1046))</f>
        <v>0</v>
      </c>
      <c r="AB1047">
        <f>IF(F1047="","",DSUM('1.3_Emisiones de proceso'!$E$39:$M$54,"e2",$F$841:$F1047)-SUM(AB$842:AB1046))</f>
        <v>0</v>
      </c>
      <c r="AC1047">
        <f>IF(F1047="","",DSUM('1.3_Emisiones de proceso'!$E$39:$M$54,"e3",$F$841:$F1047)-SUM(AC$842:AC1046))</f>
        <v>0</v>
      </c>
      <c r="AD1047">
        <f>IF(F1047="","",DSUM('1.3_Emisiones de proceso'!$E$39:$M$54,"emissions",$F$841:$F1047)-SUM(AD$842:AD1046))</f>
        <v>0</v>
      </c>
    </row>
    <row r="1048" spans="2:30" x14ac:dyDescent="0.25">
      <c r="B1048">
        <v>207</v>
      </c>
      <c r="C1048" t="str">
        <f>IF('0.1_Datos generales organiz.'!E250="","",'0.1_Datos generales organiz.'!E250)</f>
        <v/>
      </c>
      <c r="D1048" t="str">
        <f>IF(C1048="","",IF('0.1_Datos generales organiz.'!G250="no","",Dades!C1048))</f>
        <v/>
      </c>
      <c r="E1048" t="str">
        <f>IFERROR(INDEX($D$842:$D$1091,MATCH(0,INDEX(COUNTIF($E$841:E1047,$D$842:$D$1091),),)),"")</f>
        <v/>
      </c>
      <c r="F1048" t="str">
        <f t="shared" si="29"/>
        <v>=</v>
      </c>
      <c r="G1048">
        <f>IF(F1048="","",DSUM('1.1_Instalaciones fijas'!$E$14:$R$36,"e1",$F$841:$F1048)+DSUM('1.1_Instalaciones fijas'!$E$43:$L$58,"e1",$F$841:$F1048)-SUM(G$842:G1047))</f>
        <v>0</v>
      </c>
      <c r="H1048">
        <f>IF(F1048="","",DSUM('1.1_Instalaciones fijas'!$E$14:$R$36,"e2",$F$841:$F1048)+DSUM('1.1_Instalaciones fijas'!$E$43:$L$58,"e2",$F$841:$F1048)-SUM(H$842:H1047))</f>
        <v>0</v>
      </c>
      <c r="I1048">
        <f>IF(F1048="","",DSUM('1.1_Instalaciones fijas'!$E$14:$R$36,"e3",$F$841:$F1048)+DSUM('1.1_Instalaciones fijas'!$E$43:$L$58,"e3",$F$841:$F1048)-SUM(I$842:I1047))</f>
        <v>0</v>
      </c>
      <c r="J1048">
        <f>IF(F1048="","",DSUM('1.1_Instalaciones fijas'!$E$14:$R$36,"emissions",$F$841:$F1048)+DSUM('1.1_Instalaciones fijas'!$E$43:$L$58,"emissions",$F$841:$F1048)-SUM(J$842:J1047))</f>
        <v>0</v>
      </c>
      <c r="K1048">
        <f>IF(F1048="","",DSUM('1.2_Vehículos y maquinaria'!$E$22:$S$44,"e1",$F$841:$F1048)+DSUM('1.2_Vehículos y maquinaria'!$E$50:$S$70,"emissions",$F$841:$F1048)-SUM(K$842:K1047))</f>
        <v>0</v>
      </c>
      <c r="L1048">
        <f>IF(F1048="","",DSUM('1.2_Vehículos y maquinaria'!$E$22:$S$44,"e2",$F$841:$F1048)-SUM(L$842:L1047))</f>
        <v>0</v>
      </c>
      <c r="M1048">
        <f>IF(F1048="","",DSUM('1.2_Vehículos y maquinaria'!$E$22:$S$44,"e3",$F$841:$F1048)-SUM(M$842:M1047))</f>
        <v>0</v>
      </c>
      <c r="N1048">
        <f>IF(F1048="","",DSUM('1.2_Vehículos y maquinaria'!$E$22:$S$44,"emissions",$F$841:$F1048)+DSUM('1.2_Vehículos y maquinaria'!$E$50:$S$70,"emissions",$F$841:$F1048)-SUM(N$842:N1047))</f>
        <v>0</v>
      </c>
      <c r="O1048">
        <f>IF(F1048="","",DSUM('1.2_Vehículos y maquinaria'!$E$82:$S$92,"e1",$F$841:$F1048)-SUM(O$842:O1047))</f>
        <v>0</v>
      </c>
      <c r="P1048">
        <f>IF(F1048="","",DSUM('1.2_Vehículos y maquinaria'!$E$82:$S$92,"e2",$F$841:$F1048)-SUM(P$842:P1047))</f>
        <v>0</v>
      </c>
      <c r="Q1048">
        <f>IF(F1048="","",DSUM('1.2_Vehículos y maquinaria'!$E$82:$S$92,"e3",$F$841:$F1048)-SUM(Q$842:Q1047))</f>
        <v>0</v>
      </c>
      <c r="R1048">
        <f>IF(F1048="","",DSUM('1.2_Vehículos y maquinaria'!$E$82:$S$92,"emissions",$F$841:$F1048)-SUM(R$842:R1047))</f>
        <v>0</v>
      </c>
      <c r="S1048">
        <f>IF(F1048="","",DSUM('1.2_Vehículos y maquinaria'!$E$99:$S$109,"e1",$F$841:$F1048)-SUM(S$842:S1047))</f>
        <v>0</v>
      </c>
      <c r="T1048">
        <f>IF(F1048="","",DSUM('1.2_Vehículos y maquinaria'!$E$99:$S$109,"e2",$F$841:$F1048)-SUM(T$842:T1047))</f>
        <v>0</v>
      </c>
      <c r="U1048">
        <f>IF(F1048="","",DSUM('1.2_Vehículos y maquinaria'!$E$99:$S$109,"e3",$F$841:$F1048)-SUM(U$842:U1047))</f>
        <v>0</v>
      </c>
      <c r="V1048">
        <f>IF(F1048="","",DSUM('1.2_Vehículos y maquinaria'!$E$99:$S$109,"emissions",$F$841:$F1048)-SUM(V$842:V1047))</f>
        <v>0</v>
      </c>
      <c r="W1048">
        <f>IF(F1048="","",DSUM('1.3_Emisiones de proceso'!$E$17:$M$32,"e1",$F$841:$F1048)-SUM(W$842:W1047))</f>
        <v>0</v>
      </c>
      <c r="X1048">
        <f>IF(F1048="","",DSUM('1.3_Emisiones de proceso'!$E$17:$M$32,"e2",$F$841:$F1048)-SUM(X$842:X1047))</f>
        <v>0</v>
      </c>
      <c r="Y1048">
        <f>IF(F1048="","",DSUM('1.3_Emisiones de proceso'!$E$17:$M$32,"e3",$F$841:$F1048)-SUM(Y$842:Y1047))</f>
        <v>0</v>
      </c>
      <c r="Z1048">
        <f>IF(F1048="","",DSUM('1.3_Emisiones de proceso'!$E$17:$M$32,"emissions",$F$841:$F1048)-SUM(Z$842:Z1047))</f>
        <v>0</v>
      </c>
      <c r="AA1048">
        <f>IF(F1048="","",DSUM('1.3_Emisiones de proceso'!$E$39:$M$54,"e1",$F$841:$F1048)-SUM(AA$842:AA1047))</f>
        <v>0</v>
      </c>
      <c r="AB1048">
        <f>IF(F1048="","",DSUM('1.3_Emisiones de proceso'!$E$39:$M$54,"e2",$F$841:$F1048)-SUM(AB$842:AB1047))</f>
        <v>0</v>
      </c>
      <c r="AC1048">
        <f>IF(F1048="","",DSUM('1.3_Emisiones de proceso'!$E$39:$M$54,"e3",$F$841:$F1048)-SUM(AC$842:AC1047))</f>
        <v>0</v>
      </c>
      <c r="AD1048">
        <f>IF(F1048="","",DSUM('1.3_Emisiones de proceso'!$E$39:$M$54,"emissions",$F$841:$F1048)-SUM(AD$842:AD1047))</f>
        <v>0</v>
      </c>
    </row>
    <row r="1049" spans="2:30" x14ac:dyDescent="0.25">
      <c r="B1049">
        <v>208</v>
      </c>
      <c r="C1049" t="str">
        <f>IF('0.1_Datos generales organiz.'!E251="","",'0.1_Datos generales organiz.'!E251)</f>
        <v/>
      </c>
      <c r="D1049" t="str">
        <f>IF(C1049="","",IF('0.1_Datos generales organiz.'!G251="no","",Dades!C1049))</f>
        <v/>
      </c>
      <c r="E1049" t="str">
        <f>IFERROR(INDEX($D$842:$D$1091,MATCH(0,INDEX(COUNTIF($E$841:E1048,$D$842:$D$1091),),)),"")</f>
        <v/>
      </c>
      <c r="F1049" t="str">
        <f t="shared" si="29"/>
        <v>=</v>
      </c>
      <c r="G1049">
        <f>IF(F1049="","",DSUM('1.1_Instalaciones fijas'!$E$14:$R$36,"e1",$F$841:$F1049)+DSUM('1.1_Instalaciones fijas'!$E$43:$L$58,"e1",$F$841:$F1049)-SUM(G$842:G1048))</f>
        <v>0</v>
      </c>
      <c r="H1049">
        <f>IF(F1049="","",DSUM('1.1_Instalaciones fijas'!$E$14:$R$36,"e2",$F$841:$F1049)+DSUM('1.1_Instalaciones fijas'!$E$43:$L$58,"e2",$F$841:$F1049)-SUM(H$842:H1048))</f>
        <v>0</v>
      </c>
      <c r="I1049">
        <f>IF(F1049="","",DSUM('1.1_Instalaciones fijas'!$E$14:$R$36,"e3",$F$841:$F1049)+DSUM('1.1_Instalaciones fijas'!$E$43:$L$58,"e3",$F$841:$F1049)-SUM(I$842:I1048))</f>
        <v>0</v>
      </c>
      <c r="J1049">
        <f>IF(F1049="","",DSUM('1.1_Instalaciones fijas'!$E$14:$R$36,"emissions",$F$841:$F1049)+DSUM('1.1_Instalaciones fijas'!$E$43:$L$58,"emissions",$F$841:$F1049)-SUM(J$842:J1048))</f>
        <v>0</v>
      </c>
      <c r="K1049">
        <f>IF(F1049="","",DSUM('1.2_Vehículos y maquinaria'!$E$22:$S$44,"e1",$F$841:$F1049)+DSUM('1.2_Vehículos y maquinaria'!$E$50:$S$70,"emissions",$F$841:$F1049)-SUM(K$842:K1048))</f>
        <v>0</v>
      </c>
      <c r="L1049">
        <f>IF(F1049="","",DSUM('1.2_Vehículos y maquinaria'!$E$22:$S$44,"e2",$F$841:$F1049)-SUM(L$842:L1048))</f>
        <v>0</v>
      </c>
      <c r="M1049">
        <f>IF(F1049="","",DSUM('1.2_Vehículos y maquinaria'!$E$22:$S$44,"e3",$F$841:$F1049)-SUM(M$842:M1048))</f>
        <v>0</v>
      </c>
      <c r="N1049">
        <f>IF(F1049="","",DSUM('1.2_Vehículos y maquinaria'!$E$22:$S$44,"emissions",$F$841:$F1049)+DSUM('1.2_Vehículos y maquinaria'!$E$50:$S$70,"emissions",$F$841:$F1049)-SUM(N$842:N1048))</f>
        <v>0</v>
      </c>
      <c r="O1049">
        <f>IF(F1049="","",DSUM('1.2_Vehículos y maquinaria'!$E$82:$S$92,"e1",$F$841:$F1049)-SUM(O$842:O1048))</f>
        <v>0</v>
      </c>
      <c r="P1049">
        <f>IF(F1049="","",DSUM('1.2_Vehículos y maquinaria'!$E$82:$S$92,"e2",$F$841:$F1049)-SUM(P$842:P1048))</f>
        <v>0</v>
      </c>
      <c r="Q1049">
        <f>IF(F1049="","",DSUM('1.2_Vehículos y maquinaria'!$E$82:$S$92,"e3",$F$841:$F1049)-SUM(Q$842:Q1048))</f>
        <v>0</v>
      </c>
      <c r="R1049">
        <f>IF(F1049="","",DSUM('1.2_Vehículos y maquinaria'!$E$82:$S$92,"emissions",$F$841:$F1049)-SUM(R$842:R1048))</f>
        <v>0</v>
      </c>
      <c r="S1049">
        <f>IF(F1049="","",DSUM('1.2_Vehículos y maquinaria'!$E$99:$S$109,"e1",$F$841:$F1049)-SUM(S$842:S1048))</f>
        <v>0</v>
      </c>
      <c r="T1049">
        <f>IF(F1049="","",DSUM('1.2_Vehículos y maquinaria'!$E$99:$S$109,"e2",$F$841:$F1049)-SUM(T$842:T1048))</f>
        <v>0</v>
      </c>
      <c r="U1049">
        <f>IF(F1049="","",DSUM('1.2_Vehículos y maquinaria'!$E$99:$S$109,"e3",$F$841:$F1049)-SUM(U$842:U1048))</f>
        <v>0</v>
      </c>
      <c r="V1049">
        <f>IF(F1049="","",DSUM('1.2_Vehículos y maquinaria'!$E$99:$S$109,"emissions",$F$841:$F1049)-SUM(V$842:V1048))</f>
        <v>0</v>
      </c>
      <c r="W1049">
        <f>IF(F1049="","",DSUM('1.3_Emisiones de proceso'!$E$17:$M$32,"e1",$F$841:$F1049)-SUM(W$842:W1048))</f>
        <v>0</v>
      </c>
      <c r="X1049">
        <f>IF(F1049="","",DSUM('1.3_Emisiones de proceso'!$E$17:$M$32,"e2",$F$841:$F1049)-SUM(X$842:X1048))</f>
        <v>0</v>
      </c>
      <c r="Y1049">
        <f>IF(F1049="","",DSUM('1.3_Emisiones de proceso'!$E$17:$M$32,"e3",$F$841:$F1049)-SUM(Y$842:Y1048))</f>
        <v>0</v>
      </c>
      <c r="Z1049">
        <f>IF(F1049="","",DSUM('1.3_Emisiones de proceso'!$E$17:$M$32,"emissions",$F$841:$F1049)-SUM(Z$842:Z1048))</f>
        <v>0</v>
      </c>
      <c r="AA1049">
        <f>IF(F1049="","",DSUM('1.3_Emisiones de proceso'!$E$39:$M$54,"e1",$F$841:$F1049)-SUM(AA$842:AA1048))</f>
        <v>0</v>
      </c>
      <c r="AB1049">
        <f>IF(F1049="","",DSUM('1.3_Emisiones de proceso'!$E$39:$M$54,"e2",$F$841:$F1049)-SUM(AB$842:AB1048))</f>
        <v>0</v>
      </c>
      <c r="AC1049">
        <f>IF(F1049="","",DSUM('1.3_Emisiones de proceso'!$E$39:$M$54,"e3",$F$841:$F1049)-SUM(AC$842:AC1048))</f>
        <v>0</v>
      </c>
      <c r="AD1049">
        <f>IF(F1049="","",DSUM('1.3_Emisiones de proceso'!$E$39:$M$54,"emissions",$F$841:$F1049)-SUM(AD$842:AD1048))</f>
        <v>0</v>
      </c>
    </row>
    <row r="1050" spans="2:30" x14ac:dyDescent="0.25">
      <c r="B1050">
        <v>209</v>
      </c>
      <c r="C1050" t="str">
        <f>IF('0.1_Datos generales organiz.'!E252="","",'0.1_Datos generales organiz.'!E252)</f>
        <v/>
      </c>
      <c r="D1050" t="str">
        <f>IF(C1050="","",IF('0.1_Datos generales organiz.'!G252="no","",Dades!C1050))</f>
        <v/>
      </c>
      <c r="E1050" t="str">
        <f>IFERROR(INDEX($D$842:$D$1091,MATCH(0,INDEX(COUNTIF($E$841:E1049,$D$842:$D$1091),),)),"")</f>
        <v/>
      </c>
      <c r="F1050" t="str">
        <f t="shared" si="29"/>
        <v>=</v>
      </c>
      <c r="G1050">
        <f>IF(F1050="","",DSUM('1.1_Instalaciones fijas'!$E$14:$R$36,"e1",$F$841:$F1050)+DSUM('1.1_Instalaciones fijas'!$E$43:$L$58,"e1",$F$841:$F1050)-SUM(G$842:G1049))</f>
        <v>0</v>
      </c>
      <c r="H1050">
        <f>IF(F1050="","",DSUM('1.1_Instalaciones fijas'!$E$14:$R$36,"e2",$F$841:$F1050)+DSUM('1.1_Instalaciones fijas'!$E$43:$L$58,"e2",$F$841:$F1050)-SUM(H$842:H1049))</f>
        <v>0</v>
      </c>
      <c r="I1050">
        <f>IF(F1050="","",DSUM('1.1_Instalaciones fijas'!$E$14:$R$36,"e3",$F$841:$F1050)+DSUM('1.1_Instalaciones fijas'!$E$43:$L$58,"e3",$F$841:$F1050)-SUM(I$842:I1049))</f>
        <v>0</v>
      </c>
      <c r="J1050">
        <f>IF(F1050="","",DSUM('1.1_Instalaciones fijas'!$E$14:$R$36,"emissions",$F$841:$F1050)+DSUM('1.1_Instalaciones fijas'!$E$43:$L$58,"emissions",$F$841:$F1050)-SUM(J$842:J1049))</f>
        <v>0</v>
      </c>
      <c r="K1050">
        <f>IF(F1050="","",DSUM('1.2_Vehículos y maquinaria'!$E$22:$S$44,"e1",$F$841:$F1050)+DSUM('1.2_Vehículos y maquinaria'!$E$50:$S$70,"emissions",$F$841:$F1050)-SUM(K$842:K1049))</f>
        <v>0</v>
      </c>
      <c r="L1050">
        <f>IF(F1050="","",DSUM('1.2_Vehículos y maquinaria'!$E$22:$S$44,"e2",$F$841:$F1050)-SUM(L$842:L1049))</f>
        <v>0</v>
      </c>
      <c r="M1050">
        <f>IF(F1050="","",DSUM('1.2_Vehículos y maquinaria'!$E$22:$S$44,"e3",$F$841:$F1050)-SUM(M$842:M1049))</f>
        <v>0</v>
      </c>
      <c r="N1050">
        <f>IF(F1050="","",DSUM('1.2_Vehículos y maquinaria'!$E$22:$S$44,"emissions",$F$841:$F1050)+DSUM('1.2_Vehículos y maquinaria'!$E$50:$S$70,"emissions",$F$841:$F1050)-SUM(N$842:N1049))</f>
        <v>0</v>
      </c>
      <c r="O1050">
        <f>IF(F1050="","",DSUM('1.2_Vehículos y maquinaria'!$E$82:$S$92,"e1",$F$841:$F1050)-SUM(O$842:O1049))</f>
        <v>0</v>
      </c>
      <c r="P1050">
        <f>IF(F1050="","",DSUM('1.2_Vehículos y maquinaria'!$E$82:$S$92,"e2",$F$841:$F1050)-SUM(P$842:P1049))</f>
        <v>0</v>
      </c>
      <c r="Q1050">
        <f>IF(F1050="","",DSUM('1.2_Vehículos y maquinaria'!$E$82:$S$92,"e3",$F$841:$F1050)-SUM(Q$842:Q1049))</f>
        <v>0</v>
      </c>
      <c r="R1050">
        <f>IF(F1050="","",DSUM('1.2_Vehículos y maquinaria'!$E$82:$S$92,"emissions",$F$841:$F1050)-SUM(R$842:R1049))</f>
        <v>0</v>
      </c>
      <c r="S1050">
        <f>IF(F1050="","",DSUM('1.2_Vehículos y maquinaria'!$E$99:$S$109,"e1",$F$841:$F1050)-SUM(S$842:S1049))</f>
        <v>0</v>
      </c>
      <c r="T1050">
        <f>IF(F1050="","",DSUM('1.2_Vehículos y maquinaria'!$E$99:$S$109,"e2",$F$841:$F1050)-SUM(T$842:T1049))</f>
        <v>0</v>
      </c>
      <c r="U1050">
        <f>IF(F1050="","",DSUM('1.2_Vehículos y maquinaria'!$E$99:$S$109,"e3",$F$841:$F1050)-SUM(U$842:U1049))</f>
        <v>0</v>
      </c>
      <c r="V1050">
        <f>IF(F1050="","",DSUM('1.2_Vehículos y maquinaria'!$E$99:$S$109,"emissions",$F$841:$F1050)-SUM(V$842:V1049))</f>
        <v>0</v>
      </c>
      <c r="W1050">
        <f>IF(F1050="","",DSUM('1.3_Emisiones de proceso'!$E$17:$M$32,"e1",$F$841:$F1050)-SUM(W$842:W1049))</f>
        <v>0</v>
      </c>
      <c r="X1050">
        <f>IF(F1050="","",DSUM('1.3_Emisiones de proceso'!$E$17:$M$32,"e2",$F$841:$F1050)-SUM(X$842:X1049))</f>
        <v>0</v>
      </c>
      <c r="Y1050">
        <f>IF(F1050="","",DSUM('1.3_Emisiones de proceso'!$E$17:$M$32,"e3",$F$841:$F1050)-SUM(Y$842:Y1049))</f>
        <v>0</v>
      </c>
      <c r="Z1050">
        <f>IF(F1050="","",DSUM('1.3_Emisiones de proceso'!$E$17:$M$32,"emissions",$F$841:$F1050)-SUM(Z$842:Z1049))</f>
        <v>0</v>
      </c>
      <c r="AA1050">
        <f>IF(F1050="","",DSUM('1.3_Emisiones de proceso'!$E$39:$M$54,"e1",$F$841:$F1050)-SUM(AA$842:AA1049))</f>
        <v>0</v>
      </c>
      <c r="AB1050">
        <f>IF(F1050="","",DSUM('1.3_Emisiones de proceso'!$E$39:$M$54,"e2",$F$841:$F1050)-SUM(AB$842:AB1049))</f>
        <v>0</v>
      </c>
      <c r="AC1050">
        <f>IF(F1050="","",DSUM('1.3_Emisiones de proceso'!$E$39:$M$54,"e3",$F$841:$F1050)-SUM(AC$842:AC1049))</f>
        <v>0</v>
      </c>
      <c r="AD1050">
        <f>IF(F1050="","",DSUM('1.3_Emisiones de proceso'!$E$39:$M$54,"emissions",$F$841:$F1050)-SUM(AD$842:AD1049))</f>
        <v>0</v>
      </c>
    </row>
    <row r="1051" spans="2:30" x14ac:dyDescent="0.25">
      <c r="B1051">
        <v>210</v>
      </c>
      <c r="C1051" t="str">
        <f>IF('0.1_Datos generales organiz.'!E253="","",'0.1_Datos generales organiz.'!E253)</f>
        <v/>
      </c>
      <c r="D1051" t="str">
        <f>IF(C1051="","",IF('0.1_Datos generales organiz.'!G253="no","",Dades!C1051))</f>
        <v/>
      </c>
      <c r="E1051" t="str">
        <f>IFERROR(INDEX($D$842:$D$1091,MATCH(0,INDEX(COUNTIF($E$841:E1050,$D$842:$D$1091),),)),"")</f>
        <v/>
      </c>
      <c r="F1051" t="str">
        <f t="shared" si="29"/>
        <v>=</v>
      </c>
      <c r="G1051">
        <f>IF(F1051="","",DSUM('1.1_Instalaciones fijas'!$E$14:$R$36,"e1",$F$841:$F1051)+DSUM('1.1_Instalaciones fijas'!$E$43:$L$58,"e1",$F$841:$F1051)-SUM(G$842:G1050))</f>
        <v>0</v>
      </c>
      <c r="H1051">
        <f>IF(F1051="","",DSUM('1.1_Instalaciones fijas'!$E$14:$R$36,"e2",$F$841:$F1051)+DSUM('1.1_Instalaciones fijas'!$E$43:$L$58,"e2",$F$841:$F1051)-SUM(H$842:H1050))</f>
        <v>0</v>
      </c>
      <c r="I1051">
        <f>IF(F1051="","",DSUM('1.1_Instalaciones fijas'!$E$14:$R$36,"e3",$F$841:$F1051)+DSUM('1.1_Instalaciones fijas'!$E$43:$L$58,"e3",$F$841:$F1051)-SUM(I$842:I1050))</f>
        <v>0</v>
      </c>
      <c r="J1051">
        <f>IF(F1051="","",DSUM('1.1_Instalaciones fijas'!$E$14:$R$36,"emissions",$F$841:$F1051)+DSUM('1.1_Instalaciones fijas'!$E$43:$L$58,"emissions",$F$841:$F1051)-SUM(J$842:J1050))</f>
        <v>0</v>
      </c>
      <c r="K1051">
        <f>IF(F1051="","",DSUM('1.2_Vehículos y maquinaria'!$E$22:$S$44,"e1",$F$841:$F1051)+DSUM('1.2_Vehículos y maquinaria'!$E$50:$S$70,"emissions",$F$841:$F1051)-SUM(K$842:K1050))</f>
        <v>0</v>
      </c>
      <c r="L1051">
        <f>IF(F1051="","",DSUM('1.2_Vehículos y maquinaria'!$E$22:$S$44,"e2",$F$841:$F1051)-SUM(L$842:L1050))</f>
        <v>0</v>
      </c>
      <c r="M1051">
        <f>IF(F1051="","",DSUM('1.2_Vehículos y maquinaria'!$E$22:$S$44,"e3",$F$841:$F1051)-SUM(M$842:M1050))</f>
        <v>0</v>
      </c>
      <c r="N1051">
        <f>IF(F1051="","",DSUM('1.2_Vehículos y maquinaria'!$E$22:$S$44,"emissions",$F$841:$F1051)+DSUM('1.2_Vehículos y maquinaria'!$E$50:$S$70,"emissions",$F$841:$F1051)-SUM(N$842:N1050))</f>
        <v>0</v>
      </c>
      <c r="O1051">
        <f>IF(F1051="","",DSUM('1.2_Vehículos y maquinaria'!$E$82:$S$92,"e1",$F$841:$F1051)-SUM(O$842:O1050))</f>
        <v>0</v>
      </c>
      <c r="P1051">
        <f>IF(F1051="","",DSUM('1.2_Vehículos y maquinaria'!$E$82:$S$92,"e2",$F$841:$F1051)-SUM(P$842:P1050))</f>
        <v>0</v>
      </c>
      <c r="Q1051">
        <f>IF(F1051="","",DSUM('1.2_Vehículos y maquinaria'!$E$82:$S$92,"e3",$F$841:$F1051)-SUM(Q$842:Q1050))</f>
        <v>0</v>
      </c>
      <c r="R1051">
        <f>IF(F1051="","",DSUM('1.2_Vehículos y maquinaria'!$E$82:$S$92,"emissions",$F$841:$F1051)-SUM(R$842:R1050))</f>
        <v>0</v>
      </c>
      <c r="S1051">
        <f>IF(F1051="","",DSUM('1.2_Vehículos y maquinaria'!$E$99:$S$109,"e1",$F$841:$F1051)-SUM(S$842:S1050))</f>
        <v>0</v>
      </c>
      <c r="T1051">
        <f>IF(F1051="","",DSUM('1.2_Vehículos y maquinaria'!$E$99:$S$109,"e2",$F$841:$F1051)-SUM(T$842:T1050))</f>
        <v>0</v>
      </c>
      <c r="U1051">
        <f>IF(F1051="","",DSUM('1.2_Vehículos y maquinaria'!$E$99:$S$109,"e3",$F$841:$F1051)-SUM(U$842:U1050))</f>
        <v>0</v>
      </c>
      <c r="V1051">
        <f>IF(F1051="","",DSUM('1.2_Vehículos y maquinaria'!$E$99:$S$109,"emissions",$F$841:$F1051)-SUM(V$842:V1050))</f>
        <v>0</v>
      </c>
      <c r="W1051">
        <f>IF(F1051="","",DSUM('1.3_Emisiones de proceso'!$E$17:$M$32,"e1",$F$841:$F1051)-SUM(W$842:W1050))</f>
        <v>0</v>
      </c>
      <c r="X1051">
        <f>IF(F1051="","",DSUM('1.3_Emisiones de proceso'!$E$17:$M$32,"e2",$F$841:$F1051)-SUM(X$842:X1050))</f>
        <v>0</v>
      </c>
      <c r="Y1051">
        <f>IF(F1051="","",DSUM('1.3_Emisiones de proceso'!$E$17:$M$32,"e3",$F$841:$F1051)-SUM(Y$842:Y1050))</f>
        <v>0</v>
      </c>
      <c r="Z1051">
        <f>IF(F1051="","",DSUM('1.3_Emisiones de proceso'!$E$17:$M$32,"emissions",$F$841:$F1051)-SUM(Z$842:Z1050))</f>
        <v>0</v>
      </c>
      <c r="AA1051">
        <f>IF(F1051="","",DSUM('1.3_Emisiones de proceso'!$E$39:$M$54,"e1",$F$841:$F1051)-SUM(AA$842:AA1050))</f>
        <v>0</v>
      </c>
      <c r="AB1051">
        <f>IF(F1051="","",DSUM('1.3_Emisiones de proceso'!$E$39:$M$54,"e2",$F$841:$F1051)-SUM(AB$842:AB1050))</f>
        <v>0</v>
      </c>
      <c r="AC1051">
        <f>IF(F1051="","",DSUM('1.3_Emisiones de proceso'!$E$39:$M$54,"e3",$F$841:$F1051)-SUM(AC$842:AC1050))</f>
        <v>0</v>
      </c>
      <c r="AD1051">
        <f>IF(F1051="","",DSUM('1.3_Emisiones de proceso'!$E$39:$M$54,"emissions",$F$841:$F1051)-SUM(AD$842:AD1050))</f>
        <v>0</v>
      </c>
    </row>
    <row r="1052" spans="2:30" x14ac:dyDescent="0.25">
      <c r="B1052">
        <v>211</v>
      </c>
      <c r="C1052" t="str">
        <f>IF('0.1_Datos generales organiz.'!E254="","",'0.1_Datos generales organiz.'!E254)</f>
        <v/>
      </c>
      <c r="D1052" t="str">
        <f>IF(C1052="","",IF('0.1_Datos generales organiz.'!G254="no","",Dades!C1052))</f>
        <v/>
      </c>
      <c r="E1052" t="str">
        <f>IFERROR(INDEX($D$842:$D$1091,MATCH(0,INDEX(COUNTIF($E$841:E1051,$D$842:$D$1091),),)),"")</f>
        <v/>
      </c>
      <c r="F1052" t="str">
        <f t="shared" si="29"/>
        <v>=</v>
      </c>
      <c r="G1052">
        <f>IF(F1052="","",DSUM('1.1_Instalaciones fijas'!$E$14:$R$36,"e1",$F$841:$F1052)+DSUM('1.1_Instalaciones fijas'!$E$43:$L$58,"e1",$F$841:$F1052)-SUM(G$842:G1051))</f>
        <v>0</v>
      </c>
      <c r="H1052">
        <f>IF(F1052="","",DSUM('1.1_Instalaciones fijas'!$E$14:$R$36,"e2",$F$841:$F1052)+DSUM('1.1_Instalaciones fijas'!$E$43:$L$58,"e2",$F$841:$F1052)-SUM(H$842:H1051))</f>
        <v>0</v>
      </c>
      <c r="I1052">
        <f>IF(F1052="","",DSUM('1.1_Instalaciones fijas'!$E$14:$R$36,"e3",$F$841:$F1052)+DSUM('1.1_Instalaciones fijas'!$E$43:$L$58,"e3",$F$841:$F1052)-SUM(I$842:I1051))</f>
        <v>0</v>
      </c>
      <c r="J1052">
        <f>IF(F1052="","",DSUM('1.1_Instalaciones fijas'!$E$14:$R$36,"emissions",$F$841:$F1052)+DSUM('1.1_Instalaciones fijas'!$E$43:$L$58,"emissions",$F$841:$F1052)-SUM(J$842:J1051))</f>
        <v>0</v>
      </c>
      <c r="K1052">
        <f>IF(F1052="","",DSUM('1.2_Vehículos y maquinaria'!$E$22:$S$44,"e1",$F$841:$F1052)+DSUM('1.2_Vehículos y maquinaria'!$E$50:$S$70,"emissions",$F$841:$F1052)-SUM(K$842:K1051))</f>
        <v>0</v>
      </c>
      <c r="L1052">
        <f>IF(F1052="","",DSUM('1.2_Vehículos y maquinaria'!$E$22:$S$44,"e2",$F$841:$F1052)-SUM(L$842:L1051))</f>
        <v>0</v>
      </c>
      <c r="M1052">
        <f>IF(F1052="","",DSUM('1.2_Vehículos y maquinaria'!$E$22:$S$44,"e3",$F$841:$F1052)-SUM(M$842:M1051))</f>
        <v>0</v>
      </c>
      <c r="N1052">
        <f>IF(F1052="","",DSUM('1.2_Vehículos y maquinaria'!$E$22:$S$44,"emissions",$F$841:$F1052)+DSUM('1.2_Vehículos y maquinaria'!$E$50:$S$70,"emissions",$F$841:$F1052)-SUM(N$842:N1051))</f>
        <v>0</v>
      </c>
      <c r="O1052">
        <f>IF(F1052="","",DSUM('1.2_Vehículos y maquinaria'!$E$82:$S$92,"e1",$F$841:$F1052)-SUM(O$842:O1051))</f>
        <v>0</v>
      </c>
      <c r="P1052">
        <f>IF(F1052="","",DSUM('1.2_Vehículos y maquinaria'!$E$82:$S$92,"e2",$F$841:$F1052)-SUM(P$842:P1051))</f>
        <v>0</v>
      </c>
      <c r="Q1052">
        <f>IF(F1052="","",DSUM('1.2_Vehículos y maquinaria'!$E$82:$S$92,"e3",$F$841:$F1052)-SUM(Q$842:Q1051))</f>
        <v>0</v>
      </c>
      <c r="R1052">
        <f>IF(F1052="","",DSUM('1.2_Vehículos y maquinaria'!$E$82:$S$92,"emissions",$F$841:$F1052)-SUM(R$842:R1051))</f>
        <v>0</v>
      </c>
      <c r="S1052">
        <f>IF(F1052="","",DSUM('1.2_Vehículos y maquinaria'!$E$99:$S$109,"e1",$F$841:$F1052)-SUM(S$842:S1051))</f>
        <v>0</v>
      </c>
      <c r="T1052">
        <f>IF(F1052="","",DSUM('1.2_Vehículos y maquinaria'!$E$99:$S$109,"e2",$F$841:$F1052)-SUM(T$842:T1051))</f>
        <v>0</v>
      </c>
      <c r="U1052">
        <f>IF(F1052="","",DSUM('1.2_Vehículos y maquinaria'!$E$99:$S$109,"e3",$F$841:$F1052)-SUM(U$842:U1051))</f>
        <v>0</v>
      </c>
      <c r="V1052">
        <f>IF(F1052="","",DSUM('1.2_Vehículos y maquinaria'!$E$99:$S$109,"emissions",$F$841:$F1052)-SUM(V$842:V1051))</f>
        <v>0</v>
      </c>
      <c r="W1052">
        <f>IF(F1052="","",DSUM('1.3_Emisiones de proceso'!$E$17:$M$32,"e1",$F$841:$F1052)-SUM(W$842:W1051))</f>
        <v>0</v>
      </c>
      <c r="X1052">
        <f>IF(F1052="","",DSUM('1.3_Emisiones de proceso'!$E$17:$M$32,"e2",$F$841:$F1052)-SUM(X$842:X1051))</f>
        <v>0</v>
      </c>
      <c r="Y1052">
        <f>IF(F1052="","",DSUM('1.3_Emisiones de proceso'!$E$17:$M$32,"e3",$F$841:$F1052)-SUM(Y$842:Y1051))</f>
        <v>0</v>
      </c>
      <c r="Z1052">
        <f>IF(F1052="","",DSUM('1.3_Emisiones de proceso'!$E$17:$M$32,"emissions",$F$841:$F1052)-SUM(Z$842:Z1051))</f>
        <v>0</v>
      </c>
      <c r="AA1052">
        <f>IF(F1052="","",DSUM('1.3_Emisiones de proceso'!$E$39:$M$54,"e1",$F$841:$F1052)-SUM(AA$842:AA1051))</f>
        <v>0</v>
      </c>
      <c r="AB1052">
        <f>IF(F1052="","",DSUM('1.3_Emisiones de proceso'!$E$39:$M$54,"e2",$F$841:$F1052)-SUM(AB$842:AB1051))</f>
        <v>0</v>
      </c>
      <c r="AC1052">
        <f>IF(F1052="","",DSUM('1.3_Emisiones de proceso'!$E$39:$M$54,"e3",$F$841:$F1052)-SUM(AC$842:AC1051))</f>
        <v>0</v>
      </c>
      <c r="AD1052">
        <f>IF(F1052="","",DSUM('1.3_Emisiones de proceso'!$E$39:$M$54,"emissions",$F$841:$F1052)-SUM(AD$842:AD1051))</f>
        <v>0</v>
      </c>
    </row>
    <row r="1053" spans="2:30" x14ac:dyDescent="0.25">
      <c r="B1053">
        <v>212</v>
      </c>
      <c r="C1053" t="str">
        <f>IF('0.1_Datos generales organiz.'!E255="","",'0.1_Datos generales organiz.'!E255)</f>
        <v/>
      </c>
      <c r="D1053" t="str">
        <f>IF(C1053="","",IF('0.1_Datos generales organiz.'!G255="no","",Dades!C1053))</f>
        <v/>
      </c>
      <c r="E1053" t="str">
        <f>IFERROR(INDEX($D$842:$D$1091,MATCH(0,INDEX(COUNTIF($E$841:E1052,$D$842:$D$1091),),)),"")</f>
        <v/>
      </c>
      <c r="F1053" t="str">
        <f t="shared" si="29"/>
        <v>=</v>
      </c>
      <c r="G1053">
        <f>IF(F1053="","",DSUM('1.1_Instalaciones fijas'!$E$14:$R$36,"e1",$F$841:$F1053)+DSUM('1.1_Instalaciones fijas'!$E$43:$L$58,"e1",$F$841:$F1053)-SUM(G$842:G1052))</f>
        <v>0</v>
      </c>
      <c r="H1053">
        <f>IF(F1053="","",DSUM('1.1_Instalaciones fijas'!$E$14:$R$36,"e2",$F$841:$F1053)+DSUM('1.1_Instalaciones fijas'!$E$43:$L$58,"e2",$F$841:$F1053)-SUM(H$842:H1052))</f>
        <v>0</v>
      </c>
      <c r="I1053">
        <f>IF(F1053="","",DSUM('1.1_Instalaciones fijas'!$E$14:$R$36,"e3",$F$841:$F1053)+DSUM('1.1_Instalaciones fijas'!$E$43:$L$58,"e3",$F$841:$F1053)-SUM(I$842:I1052))</f>
        <v>0</v>
      </c>
      <c r="J1053">
        <f>IF(F1053="","",DSUM('1.1_Instalaciones fijas'!$E$14:$R$36,"emissions",$F$841:$F1053)+DSUM('1.1_Instalaciones fijas'!$E$43:$L$58,"emissions",$F$841:$F1053)-SUM(J$842:J1052))</f>
        <v>0</v>
      </c>
      <c r="K1053">
        <f>IF(F1053="","",DSUM('1.2_Vehículos y maquinaria'!$E$22:$S$44,"e1",$F$841:$F1053)+DSUM('1.2_Vehículos y maquinaria'!$E$50:$S$70,"emissions",$F$841:$F1053)-SUM(K$842:K1052))</f>
        <v>0</v>
      </c>
      <c r="L1053">
        <f>IF(F1053="","",DSUM('1.2_Vehículos y maquinaria'!$E$22:$S$44,"e2",$F$841:$F1053)-SUM(L$842:L1052))</f>
        <v>0</v>
      </c>
      <c r="M1053">
        <f>IF(F1053="","",DSUM('1.2_Vehículos y maquinaria'!$E$22:$S$44,"e3",$F$841:$F1053)-SUM(M$842:M1052))</f>
        <v>0</v>
      </c>
      <c r="N1053">
        <f>IF(F1053="","",DSUM('1.2_Vehículos y maquinaria'!$E$22:$S$44,"emissions",$F$841:$F1053)+DSUM('1.2_Vehículos y maquinaria'!$E$50:$S$70,"emissions",$F$841:$F1053)-SUM(N$842:N1052))</f>
        <v>0</v>
      </c>
      <c r="O1053">
        <f>IF(F1053="","",DSUM('1.2_Vehículos y maquinaria'!$E$82:$S$92,"e1",$F$841:$F1053)-SUM(O$842:O1052))</f>
        <v>0</v>
      </c>
      <c r="P1053">
        <f>IF(F1053="","",DSUM('1.2_Vehículos y maquinaria'!$E$82:$S$92,"e2",$F$841:$F1053)-SUM(P$842:P1052))</f>
        <v>0</v>
      </c>
      <c r="Q1053">
        <f>IF(F1053="","",DSUM('1.2_Vehículos y maquinaria'!$E$82:$S$92,"e3",$F$841:$F1053)-SUM(Q$842:Q1052))</f>
        <v>0</v>
      </c>
      <c r="R1053">
        <f>IF(F1053="","",DSUM('1.2_Vehículos y maquinaria'!$E$82:$S$92,"emissions",$F$841:$F1053)-SUM(R$842:R1052))</f>
        <v>0</v>
      </c>
      <c r="S1053">
        <f>IF(F1053="","",DSUM('1.2_Vehículos y maquinaria'!$E$99:$S$109,"e1",$F$841:$F1053)-SUM(S$842:S1052))</f>
        <v>0</v>
      </c>
      <c r="T1053">
        <f>IF(F1053="","",DSUM('1.2_Vehículos y maquinaria'!$E$99:$S$109,"e2",$F$841:$F1053)-SUM(T$842:T1052))</f>
        <v>0</v>
      </c>
      <c r="U1053">
        <f>IF(F1053="","",DSUM('1.2_Vehículos y maquinaria'!$E$99:$S$109,"e3",$F$841:$F1053)-SUM(U$842:U1052))</f>
        <v>0</v>
      </c>
      <c r="V1053">
        <f>IF(F1053="","",DSUM('1.2_Vehículos y maquinaria'!$E$99:$S$109,"emissions",$F$841:$F1053)-SUM(V$842:V1052))</f>
        <v>0</v>
      </c>
      <c r="W1053">
        <f>IF(F1053="","",DSUM('1.3_Emisiones de proceso'!$E$17:$M$32,"e1",$F$841:$F1053)-SUM(W$842:W1052))</f>
        <v>0</v>
      </c>
      <c r="X1053">
        <f>IF(F1053="","",DSUM('1.3_Emisiones de proceso'!$E$17:$M$32,"e2",$F$841:$F1053)-SUM(X$842:X1052))</f>
        <v>0</v>
      </c>
      <c r="Y1053">
        <f>IF(F1053="","",DSUM('1.3_Emisiones de proceso'!$E$17:$M$32,"e3",$F$841:$F1053)-SUM(Y$842:Y1052))</f>
        <v>0</v>
      </c>
      <c r="Z1053">
        <f>IF(F1053="","",DSUM('1.3_Emisiones de proceso'!$E$17:$M$32,"emissions",$F$841:$F1053)-SUM(Z$842:Z1052))</f>
        <v>0</v>
      </c>
      <c r="AA1053">
        <f>IF(F1053="","",DSUM('1.3_Emisiones de proceso'!$E$39:$M$54,"e1",$F$841:$F1053)-SUM(AA$842:AA1052))</f>
        <v>0</v>
      </c>
      <c r="AB1053">
        <f>IF(F1053="","",DSUM('1.3_Emisiones de proceso'!$E$39:$M$54,"e2",$F$841:$F1053)-SUM(AB$842:AB1052))</f>
        <v>0</v>
      </c>
      <c r="AC1053">
        <f>IF(F1053="","",DSUM('1.3_Emisiones de proceso'!$E$39:$M$54,"e3",$F$841:$F1053)-SUM(AC$842:AC1052))</f>
        <v>0</v>
      </c>
      <c r="AD1053">
        <f>IF(F1053="","",DSUM('1.3_Emisiones de proceso'!$E$39:$M$54,"emissions",$F$841:$F1053)-SUM(AD$842:AD1052))</f>
        <v>0</v>
      </c>
    </row>
    <row r="1054" spans="2:30" x14ac:dyDescent="0.25">
      <c r="B1054">
        <v>213</v>
      </c>
      <c r="C1054" t="str">
        <f>IF('0.1_Datos generales organiz.'!E256="","",'0.1_Datos generales organiz.'!E256)</f>
        <v/>
      </c>
      <c r="D1054" t="str">
        <f>IF(C1054="","",IF('0.1_Datos generales organiz.'!G256="no","",Dades!C1054))</f>
        <v/>
      </c>
      <c r="E1054" t="str">
        <f>IFERROR(INDEX($D$842:$D$1091,MATCH(0,INDEX(COUNTIF($E$841:E1053,$D$842:$D$1091),),)),"")</f>
        <v/>
      </c>
      <c r="F1054" t="str">
        <f t="shared" si="29"/>
        <v>=</v>
      </c>
      <c r="G1054">
        <f>IF(F1054="","",DSUM('1.1_Instalaciones fijas'!$E$14:$R$36,"e1",$F$841:$F1054)+DSUM('1.1_Instalaciones fijas'!$E$43:$L$58,"e1",$F$841:$F1054)-SUM(G$842:G1053))</f>
        <v>0</v>
      </c>
      <c r="H1054">
        <f>IF(F1054="","",DSUM('1.1_Instalaciones fijas'!$E$14:$R$36,"e2",$F$841:$F1054)+DSUM('1.1_Instalaciones fijas'!$E$43:$L$58,"e2",$F$841:$F1054)-SUM(H$842:H1053))</f>
        <v>0</v>
      </c>
      <c r="I1054">
        <f>IF(F1054="","",DSUM('1.1_Instalaciones fijas'!$E$14:$R$36,"e3",$F$841:$F1054)+DSUM('1.1_Instalaciones fijas'!$E$43:$L$58,"e3",$F$841:$F1054)-SUM(I$842:I1053))</f>
        <v>0</v>
      </c>
      <c r="J1054">
        <f>IF(F1054="","",DSUM('1.1_Instalaciones fijas'!$E$14:$R$36,"emissions",$F$841:$F1054)+DSUM('1.1_Instalaciones fijas'!$E$43:$L$58,"emissions",$F$841:$F1054)-SUM(J$842:J1053))</f>
        <v>0</v>
      </c>
      <c r="K1054">
        <f>IF(F1054="","",DSUM('1.2_Vehículos y maquinaria'!$E$22:$S$44,"e1",$F$841:$F1054)+DSUM('1.2_Vehículos y maquinaria'!$E$50:$S$70,"emissions",$F$841:$F1054)-SUM(K$842:K1053))</f>
        <v>0</v>
      </c>
      <c r="L1054">
        <f>IF(F1054="","",DSUM('1.2_Vehículos y maquinaria'!$E$22:$S$44,"e2",$F$841:$F1054)-SUM(L$842:L1053))</f>
        <v>0</v>
      </c>
      <c r="M1054">
        <f>IF(F1054="","",DSUM('1.2_Vehículos y maquinaria'!$E$22:$S$44,"e3",$F$841:$F1054)-SUM(M$842:M1053))</f>
        <v>0</v>
      </c>
      <c r="N1054">
        <f>IF(F1054="","",DSUM('1.2_Vehículos y maquinaria'!$E$22:$S$44,"emissions",$F$841:$F1054)+DSUM('1.2_Vehículos y maquinaria'!$E$50:$S$70,"emissions",$F$841:$F1054)-SUM(N$842:N1053))</f>
        <v>0</v>
      </c>
      <c r="O1054">
        <f>IF(F1054="","",DSUM('1.2_Vehículos y maquinaria'!$E$82:$S$92,"e1",$F$841:$F1054)-SUM(O$842:O1053))</f>
        <v>0</v>
      </c>
      <c r="P1054">
        <f>IF(F1054="","",DSUM('1.2_Vehículos y maquinaria'!$E$82:$S$92,"e2",$F$841:$F1054)-SUM(P$842:P1053))</f>
        <v>0</v>
      </c>
      <c r="Q1054">
        <f>IF(F1054="","",DSUM('1.2_Vehículos y maquinaria'!$E$82:$S$92,"e3",$F$841:$F1054)-SUM(Q$842:Q1053))</f>
        <v>0</v>
      </c>
      <c r="R1054">
        <f>IF(F1054="","",DSUM('1.2_Vehículos y maquinaria'!$E$82:$S$92,"emissions",$F$841:$F1054)-SUM(R$842:R1053))</f>
        <v>0</v>
      </c>
      <c r="S1054">
        <f>IF(F1054="","",DSUM('1.2_Vehículos y maquinaria'!$E$99:$S$109,"e1",$F$841:$F1054)-SUM(S$842:S1053))</f>
        <v>0</v>
      </c>
      <c r="T1054">
        <f>IF(F1054="","",DSUM('1.2_Vehículos y maquinaria'!$E$99:$S$109,"e2",$F$841:$F1054)-SUM(T$842:T1053))</f>
        <v>0</v>
      </c>
      <c r="U1054">
        <f>IF(F1054="","",DSUM('1.2_Vehículos y maquinaria'!$E$99:$S$109,"e3",$F$841:$F1054)-SUM(U$842:U1053))</f>
        <v>0</v>
      </c>
      <c r="V1054">
        <f>IF(F1054="","",DSUM('1.2_Vehículos y maquinaria'!$E$99:$S$109,"emissions",$F$841:$F1054)-SUM(V$842:V1053))</f>
        <v>0</v>
      </c>
      <c r="W1054">
        <f>IF(F1054="","",DSUM('1.3_Emisiones de proceso'!$E$17:$M$32,"e1",$F$841:$F1054)-SUM(W$842:W1053))</f>
        <v>0</v>
      </c>
      <c r="X1054">
        <f>IF(F1054="","",DSUM('1.3_Emisiones de proceso'!$E$17:$M$32,"e2",$F$841:$F1054)-SUM(X$842:X1053))</f>
        <v>0</v>
      </c>
      <c r="Y1054">
        <f>IF(F1054="","",DSUM('1.3_Emisiones de proceso'!$E$17:$M$32,"e3",$F$841:$F1054)-SUM(Y$842:Y1053))</f>
        <v>0</v>
      </c>
      <c r="Z1054">
        <f>IF(F1054="","",DSUM('1.3_Emisiones de proceso'!$E$17:$M$32,"emissions",$F$841:$F1054)-SUM(Z$842:Z1053))</f>
        <v>0</v>
      </c>
      <c r="AA1054">
        <f>IF(F1054="","",DSUM('1.3_Emisiones de proceso'!$E$39:$M$54,"e1",$F$841:$F1054)-SUM(AA$842:AA1053))</f>
        <v>0</v>
      </c>
      <c r="AB1054">
        <f>IF(F1054="","",DSUM('1.3_Emisiones de proceso'!$E$39:$M$54,"e2",$F$841:$F1054)-SUM(AB$842:AB1053))</f>
        <v>0</v>
      </c>
      <c r="AC1054">
        <f>IF(F1054="","",DSUM('1.3_Emisiones de proceso'!$E$39:$M$54,"e3",$F$841:$F1054)-SUM(AC$842:AC1053))</f>
        <v>0</v>
      </c>
      <c r="AD1054">
        <f>IF(F1054="","",DSUM('1.3_Emisiones de proceso'!$E$39:$M$54,"emissions",$F$841:$F1054)-SUM(AD$842:AD1053))</f>
        <v>0</v>
      </c>
    </row>
    <row r="1055" spans="2:30" x14ac:dyDescent="0.25">
      <c r="B1055">
        <v>214</v>
      </c>
      <c r="C1055" t="str">
        <f>IF('0.1_Datos generales organiz.'!E257="","",'0.1_Datos generales organiz.'!E257)</f>
        <v/>
      </c>
      <c r="D1055" t="str">
        <f>IF(C1055="","",IF('0.1_Datos generales organiz.'!G257="no","",Dades!C1055))</f>
        <v/>
      </c>
      <c r="E1055" t="str">
        <f>IFERROR(INDEX($D$842:$D$1091,MATCH(0,INDEX(COUNTIF($E$841:E1054,$D$842:$D$1091),),)),"")</f>
        <v/>
      </c>
      <c r="F1055" t="str">
        <f t="shared" si="29"/>
        <v>=</v>
      </c>
      <c r="G1055">
        <f>IF(F1055="","",DSUM('1.1_Instalaciones fijas'!$E$14:$R$36,"e1",$F$841:$F1055)+DSUM('1.1_Instalaciones fijas'!$E$43:$L$58,"e1",$F$841:$F1055)-SUM(G$842:G1054))</f>
        <v>0</v>
      </c>
      <c r="H1055">
        <f>IF(F1055="","",DSUM('1.1_Instalaciones fijas'!$E$14:$R$36,"e2",$F$841:$F1055)+DSUM('1.1_Instalaciones fijas'!$E$43:$L$58,"e2",$F$841:$F1055)-SUM(H$842:H1054))</f>
        <v>0</v>
      </c>
      <c r="I1055">
        <f>IF(F1055="","",DSUM('1.1_Instalaciones fijas'!$E$14:$R$36,"e3",$F$841:$F1055)+DSUM('1.1_Instalaciones fijas'!$E$43:$L$58,"e3",$F$841:$F1055)-SUM(I$842:I1054))</f>
        <v>0</v>
      </c>
      <c r="J1055">
        <f>IF(F1055="","",DSUM('1.1_Instalaciones fijas'!$E$14:$R$36,"emissions",$F$841:$F1055)+DSUM('1.1_Instalaciones fijas'!$E$43:$L$58,"emissions",$F$841:$F1055)-SUM(J$842:J1054))</f>
        <v>0</v>
      </c>
      <c r="K1055">
        <f>IF(F1055="","",DSUM('1.2_Vehículos y maquinaria'!$E$22:$S$44,"e1",$F$841:$F1055)+DSUM('1.2_Vehículos y maquinaria'!$E$50:$S$70,"emissions",$F$841:$F1055)-SUM(K$842:K1054))</f>
        <v>0</v>
      </c>
      <c r="L1055">
        <f>IF(F1055="","",DSUM('1.2_Vehículos y maquinaria'!$E$22:$S$44,"e2",$F$841:$F1055)-SUM(L$842:L1054))</f>
        <v>0</v>
      </c>
      <c r="M1055">
        <f>IF(F1055="","",DSUM('1.2_Vehículos y maquinaria'!$E$22:$S$44,"e3",$F$841:$F1055)-SUM(M$842:M1054))</f>
        <v>0</v>
      </c>
      <c r="N1055">
        <f>IF(F1055="","",DSUM('1.2_Vehículos y maquinaria'!$E$22:$S$44,"emissions",$F$841:$F1055)+DSUM('1.2_Vehículos y maquinaria'!$E$50:$S$70,"emissions",$F$841:$F1055)-SUM(N$842:N1054))</f>
        <v>0</v>
      </c>
      <c r="O1055">
        <f>IF(F1055="","",DSUM('1.2_Vehículos y maquinaria'!$E$82:$S$92,"e1",$F$841:$F1055)-SUM(O$842:O1054))</f>
        <v>0</v>
      </c>
      <c r="P1055">
        <f>IF(F1055="","",DSUM('1.2_Vehículos y maquinaria'!$E$82:$S$92,"e2",$F$841:$F1055)-SUM(P$842:P1054))</f>
        <v>0</v>
      </c>
      <c r="Q1055">
        <f>IF(F1055="","",DSUM('1.2_Vehículos y maquinaria'!$E$82:$S$92,"e3",$F$841:$F1055)-SUM(Q$842:Q1054))</f>
        <v>0</v>
      </c>
      <c r="R1055">
        <f>IF(F1055="","",DSUM('1.2_Vehículos y maquinaria'!$E$82:$S$92,"emissions",$F$841:$F1055)-SUM(R$842:R1054))</f>
        <v>0</v>
      </c>
      <c r="S1055">
        <f>IF(F1055="","",DSUM('1.2_Vehículos y maquinaria'!$E$99:$S$109,"e1",$F$841:$F1055)-SUM(S$842:S1054))</f>
        <v>0</v>
      </c>
      <c r="T1055">
        <f>IF(F1055="","",DSUM('1.2_Vehículos y maquinaria'!$E$99:$S$109,"e2",$F$841:$F1055)-SUM(T$842:T1054))</f>
        <v>0</v>
      </c>
      <c r="U1055">
        <f>IF(F1055="","",DSUM('1.2_Vehículos y maquinaria'!$E$99:$S$109,"e3",$F$841:$F1055)-SUM(U$842:U1054))</f>
        <v>0</v>
      </c>
      <c r="V1055">
        <f>IF(F1055="","",DSUM('1.2_Vehículos y maquinaria'!$E$99:$S$109,"emissions",$F$841:$F1055)-SUM(V$842:V1054))</f>
        <v>0</v>
      </c>
      <c r="W1055">
        <f>IF(F1055="","",DSUM('1.3_Emisiones de proceso'!$E$17:$M$32,"e1",$F$841:$F1055)-SUM(W$842:W1054))</f>
        <v>0</v>
      </c>
      <c r="X1055">
        <f>IF(F1055="","",DSUM('1.3_Emisiones de proceso'!$E$17:$M$32,"e2",$F$841:$F1055)-SUM(X$842:X1054))</f>
        <v>0</v>
      </c>
      <c r="Y1055">
        <f>IF(F1055="","",DSUM('1.3_Emisiones de proceso'!$E$17:$M$32,"e3",$F$841:$F1055)-SUM(Y$842:Y1054))</f>
        <v>0</v>
      </c>
      <c r="Z1055">
        <f>IF(F1055="","",DSUM('1.3_Emisiones de proceso'!$E$17:$M$32,"emissions",$F$841:$F1055)-SUM(Z$842:Z1054))</f>
        <v>0</v>
      </c>
      <c r="AA1055">
        <f>IF(F1055="","",DSUM('1.3_Emisiones de proceso'!$E$39:$M$54,"e1",$F$841:$F1055)-SUM(AA$842:AA1054))</f>
        <v>0</v>
      </c>
      <c r="AB1055">
        <f>IF(F1055="","",DSUM('1.3_Emisiones de proceso'!$E$39:$M$54,"e2",$F$841:$F1055)-SUM(AB$842:AB1054))</f>
        <v>0</v>
      </c>
      <c r="AC1055">
        <f>IF(F1055="","",DSUM('1.3_Emisiones de proceso'!$E$39:$M$54,"e3",$F$841:$F1055)-SUM(AC$842:AC1054))</f>
        <v>0</v>
      </c>
      <c r="AD1055">
        <f>IF(F1055="","",DSUM('1.3_Emisiones de proceso'!$E$39:$M$54,"emissions",$F$841:$F1055)-SUM(AD$842:AD1054))</f>
        <v>0</v>
      </c>
    </row>
    <row r="1056" spans="2:30" x14ac:dyDescent="0.25">
      <c r="B1056">
        <v>215</v>
      </c>
      <c r="C1056" t="str">
        <f>IF('0.1_Datos generales organiz.'!E258="","",'0.1_Datos generales organiz.'!E258)</f>
        <v/>
      </c>
      <c r="D1056" t="str">
        <f>IF(C1056="","",IF('0.1_Datos generales organiz.'!G258="no","",Dades!C1056))</f>
        <v/>
      </c>
      <c r="E1056" t="str">
        <f>IFERROR(INDEX($D$842:$D$1091,MATCH(0,INDEX(COUNTIF($E$841:E1055,$D$842:$D$1091),),)),"")</f>
        <v/>
      </c>
      <c r="F1056" t="str">
        <f t="shared" si="29"/>
        <v>=</v>
      </c>
      <c r="G1056">
        <f>IF(F1056="","",DSUM('1.1_Instalaciones fijas'!$E$14:$R$36,"e1",$F$841:$F1056)+DSUM('1.1_Instalaciones fijas'!$E$43:$L$58,"e1",$F$841:$F1056)-SUM(G$842:G1055))</f>
        <v>0</v>
      </c>
      <c r="H1056">
        <f>IF(F1056="","",DSUM('1.1_Instalaciones fijas'!$E$14:$R$36,"e2",$F$841:$F1056)+DSUM('1.1_Instalaciones fijas'!$E$43:$L$58,"e2",$F$841:$F1056)-SUM(H$842:H1055))</f>
        <v>0</v>
      </c>
      <c r="I1056">
        <f>IF(F1056="","",DSUM('1.1_Instalaciones fijas'!$E$14:$R$36,"e3",$F$841:$F1056)+DSUM('1.1_Instalaciones fijas'!$E$43:$L$58,"e3",$F$841:$F1056)-SUM(I$842:I1055))</f>
        <v>0</v>
      </c>
      <c r="J1056">
        <f>IF(F1056="","",DSUM('1.1_Instalaciones fijas'!$E$14:$R$36,"emissions",$F$841:$F1056)+DSUM('1.1_Instalaciones fijas'!$E$43:$L$58,"emissions",$F$841:$F1056)-SUM(J$842:J1055))</f>
        <v>0</v>
      </c>
      <c r="K1056">
        <f>IF(F1056="","",DSUM('1.2_Vehículos y maquinaria'!$E$22:$S$44,"e1",$F$841:$F1056)+DSUM('1.2_Vehículos y maquinaria'!$E$50:$S$70,"emissions",$F$841:$F1056)-SUM(K$842:K1055))</f>
        <v>0</v>
      </c>
      <c r="L1056">
        <f>IF(F1056="","",DSUM('1.2_Vehículos y maquinaria'!$E$22:$S$44,"e2",$F$841:$F1056)-SUM(L$842:L1055))</f>
        <v>0</v>
      </c>
      <c r="M1056">
        <f>IF(F1056="","",DSUM('1.2_Vehículos y maquinaria'!$E$22:$S$44,"e3",$F$841:$F1056)-SUM(M$842:M1055))</f>
        <v>0</v>
      </c>
      <c r="N1056">
        <f>IF(F1056="","",DSUM('1.2_Vehículos y maquinaria'!$E$22:$S$44,"emissions",$F$841:$F1056)+DSUM('1.2_Vehículos y maquinaria'!$E$50:$S$70,"emissions",$F$841:$F1056)-SUM(N$842:N1055))</f>
        <v>0</v>
      </c>
      <c r="O1056">
        <f>IF(F1056="","",DSUM('1.2_Vehículos y maquinaria'!$E$82:$S$92,"e1",$F$841:$F1056)-SUM(O$842:O1055))</f>
        <v>0</v>
      </c>
      <c r="P1056">
        <f>IF(F1056="","",DSUM('1.2_Vehículos y maquinaria'!$E$82:$S$92,"e2",$F$841:$F1056)-SUM(P$842:P1055))</f>
        <v>0</v>
      </c>
      <c r="Q1056">
        <f>IF(F1056="","",DSUM('1.2_Vehículos y maquinaria'!$E$82:$S$92,"e3",$F$841:$F1056)-SUM(Q$842:Q1055))</f>
        <v>0</v>
      </c>
      <c r="R1056">
        <f>IF(F1056="","",DSUM('1.2_Vehículos y maquinaria'!$E$82:$S$92,"emissions",$F$841:$F1056)-SUM(R$842:R1055))</f>
        <v>0</v>
      </c>
      <c r="S1056">
        <f>IF(F1056="","",DSUM('1.2_Vehículos y maquinaria'!$E$99:$S$109,"e1",$F$841:$F1056)-SUM(S$842:S1055))</f>
        <v>0</v>
      </c>
      <c r="T1056">
        <f>IF(F1056="","",DSUM('1.2_Vehículos y maquinaria'!$E$99:$S$109,"e2",$F$841:$F1056)-SUM(T$842:T1055))</f>
        <v>0</v>
      </c>
      <c r="U1056">
        <f>IF(F1056="","",DSUM('1.2_Vehículos y maquinaria'!$E$99:$S$109,"e3",$F$841:$F1056)-SUM(U$842:U1055))</f>
        <v>0</v>
      </c>
      <c r="V1056">
        <f>IF(F1056="","",DSUM('1.2_Vehículos y maquinaria'!$E$99:$S$109,"emissions",$F$841:$F1056)-SUM(V$842:V1055))</f>
        <v>0</v>
      </c>
      <c r="W1056">
        <f>IF(F1056="","",DSUM('1.3_Emisiones de proceso'!$E$17:$M$32,"e1",$F$841:$F1056)-SUM(W$842:W1055))</f>
        <v>0</v>
      </c>
      <c r="X1056">
        <f>IF(F1056="","",DSUM('1.3_Emisiones de proceso'!$E$17:$M$32,"e2",$F$841:$F1056)-SUM(X$842:X1055))</f>
        <v>0</v>
      </c>
      <c r="Y1056">
        <f>IF(F1056="","",DSUM('1.3_Emisiones de proceso'!$E$17:$M$32,"e3",$F$841:$F1056)-SUM(Y$842:Y1055))</f>
        <v>0</v>
      </c>
      <c r="Z1056">
        <f>IF(F1056="","",DSUM('1.3_Emisiones de proceso'!$E$17:$M$32,"emissions",$F$841:$F1056)-SUM(Z$842:Z1055))</f>
        <v>0</v>
      </c>
      <c r="AA1056">
        <f>IF(F1056="","",DSUM('1.3_Emisiones de proceso'!$E$39:$M$54,"e1",$F$841:$F1056)-SUM(AA$842:AA1055))</f>
        <v>0</v>
      </c>
      <c r="AB1056">
        <f>IF(F1056="","",DSUM('1.3_Emisiones de proceso'!$E$39:$M$54,"e2",$F$841:$F1056)-SUM(AB$842:AB1055))</f>
        <v>0</v>
      </c>
      <c r="AC1056">
        <f>IF(F1056="","",DSUM('1.3_Emisiones de proceso'!$E$39:$M$54,"e3",$F$841:$F1056)-SUM(AC$842:AC1055))</f>
        <v>0</v>
      </c>
      <c r="AD1056">
        <f>IF(F1056="","",DSUM('1.3_Emisiones de proceso'!$E$39:$M$54,"emissions",$F$841:$F1056)-SUM(AD$842:AD1055))</f>
        <v>0</v>
      </c>
    </row>
    <row r="1057" spans="2:30" x14ac:dyDescent="0.25">
      <c r="B1057">
        <v>216</v>
      </c>
      <c r="C1057" t="str">
        <f>IF('0.1_Datos generales organiz.'!E259="","",'0.1_Datos generales organiz.'!E259)</f>
        <v/>
      </c>
      <c r="D1057" t="str">
        <f>IF(C1057="","",IF('0.1_Datos generales organiz.'!G259="no","",Dades!C1057))</f>
        <v/>
      </c>
      <c r="E1057" t="str">
        <f>IFERROR(INDEX($D$842:$D$1091,MATCH(0,INDEX(COUNTIF($E$841:E1056,$D$842:$D$1091),),)),"")</f>
        <v/>
      </c>
      <c r="F1057" t="str">
        <f t="shared" si="29"/>
        <v>=</v>
      </c>
      <c r="G1057">
        <f>IF(F1057="","",DSUM('1.1_Instalaciones fijas'!$E$14:$R$36,"e1",$F$841:$F1057)+DSUM('1.1_Instalaciones fijas'!$E$43:$L$58,"e1",$F$841:$F1057)-SUM(G$842:G1056))</f>
        <v>0</v>
      </c>
      <c r="H1057">
        <f>IF(F1057="","",DSUM('1.1_Instalaciones fijas'!$E$14:$R$36,"e2",$F$841:$F1057)+DSUM('1.1_Instalaciones fijas'!$E$43:$L$58,"e2",$F$841:$F1057)-SUM(H$842:H1056))</f>
        <v>0</v>
      </c>
      <c r="I1057">
        <f>IF(F1057="","",DSUM('1.1_Instalaciones fijas'!$E$14:$R$36,"e3",$F$841:$F1057)+DSUM('1.1_Instalaciones fijas'!$E$43:$L$58,"e3",$F$841:$F1057)-SUM(I$842:I1056))</f>
        <v>0</v>
      </c>
      <c r="J1057">
        <f>IF(F1057="","",DSUM('1.1_Instalaciones fijas'!$E$14:$R$36,"emissions",$F$841:$F1057)+DSUM('1.1_Instalaciones fijas'!$E$43:$L$58,"emissions",$F$841:$F1057)-SUM(J$842:J1056))</f>
        <v>0</v>
      </c>
      <c r="K1057">
        <f>IF(F1057="","",DSUM('1.2_Vehículos y maquinaria'!$E$22:$S$44,"e1",$F$841:$F1057)+DSUM('1.2_Vehículos y maquinaria'!$E$50:$S$70,"emissions",$F$841:$F1057)-SUM(K$842:K1056))</f>
        <v>0</v>
      </c>
      <c r="L1057">
        <f>IF(F1057="","",DSUM('1.2_Vehículos y maquinaria'!$E$22:$S$44,"e2",$F$841:$F1057)-SUM(L$842:L1056))</f>
        <v>0</v>
      </c>
      <c r="M1057">
        <f>IF(F1057="","",DSUM('1.2_Vehículos y maquinaria'!$E$22:$S$44,"e3",$F$841:$F1057)-SUM(M$842:M1056))</f>
        <v>0</v>
      </c>
      <c r="N1057">
        <f>IF(F1057="","",DSUM('1.2_Vehículos y maquinaria'!$E$22:$S$44,"emissions",$F$841:$F1057)+DSUM('1.2_Vehículos y maquinaria'!$E$50:$S$70,"emissions",$F$841:$F1057)-SUM(N$842:N1056))</f>
        <v>0</v>
      </c>
      <c r="O1057">
        <f>IF(F1057="","",DSUM('1.2_Vehículos y maquinaria'!$E$82:$S$92,"e1",$F$841:$F1057)-SUM(O$842:O1056))</f>
        <v>0</v>
      </c>
      <c r="P1057">
        <f>IF(F1057="","",DSUM('1.2_Vehículos y maquinaria'!$E$82:$S$92,"e2",$F$841:$F1057)-SUM(P$842:P1056))</f>
        <v>0</v>
      </c>
      <c r="Q1057">
        <f>IF(F1057="","",DSUM('1.2_Vehículos y maquinaria'!$E$82:$S$92,"e3",$F$841:$F1057)-SUM(Q$842:Q1056))</f>
        <v>0</v>
      </c>
      <c r="R1057">
        <f>IF(F1057="","",DSUM('1.2_Vehículos y maquinaria'!$E$82:$S$92,"emissions",$F$841:$F1057)-SUM(R$842:R1056))</f>
        <v>0</v>
      </c>
      <c r="S1057">
        <f>IF(F1057="","",DSUM('1.2_Vehículos y maquinaria'!$E$99:$S$109,"e1",$F$841:$F1057)-SUM(S$842:S1056))</f>
        <v>0</v>
      </c>
      <c r="T1057">
        <f>IF(F1057="","",DSUM('1.2_Vehículos y maquinaria'!$E$99:$S$109,"e2",$F$841:$F1057)-SUM(T$842:T1056))</f>
        <v>0</v>
      </c>
      <c r="U1057">
        <f>IF(F1057="","",DSUM('1.2_Vehículos y maquinaria'!$E$99:$S$109,"e3",$F$841:$F1057)-SUM(U$842:U1056))</f>
        <v>0</v>
      </c>
      <c r="V1057">
        <f>IF(F1057="","",DSUM('1.2_Vehículos y maquinaria'!$E$99:$S$109,"emissions",$F$841:$F1057)-SUM(V$842:V1056))</f>
        <v>0</v>
      </c>
      <c r="W1057">
        <f>IF(F1057="","",DSUM('1.3_Emisiones de proceso'!$E$17:$M$32,"e1",$F$841:$F1057)-SUM(W$842:W1056))</f>
        <v>0</v>
      </c>
      <c r="X1057">
        <f>IF(F1057="","",DSUM('1.3_Emisiones de proceso'!$E$17:$M$32,"e2",$F$841:$F1057)-SUM(X$842:X1056))</f>
        <v>0</v>
      </c>
      <c r="Y1057">
        <f>IF(F1057="","",DSUM('1.3_Emisiones de proceso'!$E$17:$M$32,"e3",$F$841:$F1057)-SUM(Y$842:Y1056))</f>
        <v>0</v>
      </c>
      <c r="Z1057">
        <f>IF(F1057="","",DSUM('1.3_Emisiones de proceso'!$E$17:$M$32,"emissions",$F$841:$F1057)-SUM(Z$842:Z1056))</f>
        <v>0</v>
      </c>
      <c r="AA1057">
        <f>IF(F1057="","",DSUM('1.3_Emisiones de proceso'!$E$39:$M$54,"e1",$F$841:$F1057)-SUM(AA$842:AA1056))</f>
        <v>0</v>
      </c>
      <c r="AB1057">
        <f>IF(F1057="","",DSUM('1.3_Emisiones de proceso'!$E$39:$M$54,"e2",$F$841:$F1057)-SUM(AB$842:AB1056))</f>
        <v>0</v>
      </c>
      <c r="AC1057">
        <f>IF(F1057="","",DSUM('1.3_Emisiones de proceso'!$E$39:$M$54,"e3",$F$841:$F1057)-SUM(AC$842:AC1056))</f>
        <v>0</v>
      </c>
      <c r="AD1057">
        <f>IF(F1057="","",DSUM('1.3_Emisiones de proceso'!$E$39:$M$54,"emissions",$F$841:$F1057)-SUM(AD$842:AD1056))</f>
        <v>0</v>
      </c>
    </row>
    <row r="1058" spans="2:30" x14ac:dyDescent="0.25">
      <c r="B1058">
        <v>217</v>
      </c>
      <c r="C1058" t="str">
        <f>IF('0.1_Datos generales organiz.'!E260="","",'0.1_Datos generales organiz.'!E260)</f>
        <v/>
      </c>
      <c r="D1058" t="str">
        <f>IF(C1058="","",IF('0.1_Datos generales organiz.'!G260="no","",Dades!C1058))</f>
        <v/>
      </c>
      <c r="E1058" t="str">
        <f>IFERROR(INDEX($D$842:$D$1091,MATCH(0,INDEX(COUNTIF($E$841:E1057,$D$842:$D$1091),),)),"")</f>
        <v/>
      </c>
      <c r="F1058" t="str">
        <f t="shared" si="29"/>
        <v>=</v>
      </c>
      <c r="G1058">
        <f>IF(F1058="","",DSUM('1.1_Instalaciones fijas'!$E$14:$R$36,"e1",$F$841:$F1058)+DSUM('1.1_Instalaciones fijas'!$E$43:$L$58,"e1",$F$841:$F1058)-SUM(G$842:G1057))</f>
        <v>0</v>
      </c>
      <c r="H1058">
        <f>IF(F1058="","",DSUM('1.1_Instalaciones fijas'!$E$14:$R$36,"e2",$F$841:$F1058)+DSUM('1.1_Instalaciones fijas'!$E$43:$L$58,"e2",$F$841:$F1058)-SUM(H$842:H1057))</f>
        <v>0</v>
      </c>
      <c r="I1058">
        <f>IF(F1058="","",DSUM('1.1_Instalaciones fijas'!$E$14:$R$36,"e3",$F$841:$F1058)+DSUM('1.1_Instalaciones fijas'!$E$43:$L$58,"e3",$F$841:$F1058)-SUM(I$842:I1057))</f>
        <v>0</v>
      </c>
      <c r="J1058">
        <f>IF(F1058="","",DSUM('1.1_Instalaciones fijas'!$E$14:$R$36,"emissions",$F$841:$F1058)+DSUM('1.1_Instalaciones fijas'!$E$43:$L$58,"emissions",$F$841:$F1058)-SUM(J$842:J1057))</f>
        <v>0</v>
      </c>
      <c r="K1058">
        <f>IF(F1058="","",DSUM('1.2_Vehículos y maquinaria'!$E$22:$S$44,"e1",$F$841:$F1058)+DSUM('1.2_Vehículos y maquinaria'!$E$50:$S$70,"emissions",$F$841:$F1058)-SUM(K$842:K1057))</f>
        <v>0</v>
      </c>
      <c r="L1058">
        <f>IF(F1058="","",DSUM('1.2_Vehículos y maquinaria'!$E$22:$S$44,"e2",$F$841:$F1058)-SUM(L$842:L1057))</f>
        <v>0</v>
      </c>
      <c r="M1058">
        <f>IF(F1058="","",DSUM('1.2_Vehículos y maquinaria'!$E$22:$S$44,"e3",$F$841:$F1058)-SUM(M$842:M1057))</f>
        <v>0</v>
      </c>
      <c r="N1058">
        <f>IF(F1058="","",DSUM('1.2_Vehículos y maquinaria'!$E$22:$S$44,"emissions",$F$841:$F1058)+DSUM('1.2_Vehículos y maquinaria'!$E$50:$S$70,"emissions",$F$841:$F1058)-SUM(N$842:N1057))</f>
        <v>0</v>
      </c>
      <c r="O1058">
        <f>IF(F1058="","",DSUM('1.2_Vehículos y maquinaria'!$E$82:$S$92,"e1",$F$841:$F1058)-SUM(O$842:O1057))</f>
        <v>0</v>
      </c>
      <c r="P1058">
        <f>IF(F1058="","",DSUM('1.2_Vehículos y maquinaria'!$E$82:$S$92,"e2",$F$841:$F1058)-SUM(P$842:P1057))</f>
        <v>0</v>
      </c>
      <c r="Q1058">
        <f>IF(F1058="","",DSUM('1.2_Vehículos y maquinaria'!$E$82:$S$92,"e3",$F$841:$F1058)-SUM(Q$842:Q1057))</f>
        <v>0</v>
      </c>
      <c r="R1058">
        <f>IF(F1058="","",DSUM('1.2_Vehículos y maquinaria'!$E$82:$S$92,"emissions",$F$841:$F1058)-SUM(R$842:R1057))</f>
        <v>0</v>
      </c>
      <c r="S1058">
        <f>IF(F1058="","",DSUM('1.2_Vehículos y maquinaria'!$E$99:$S$109,"e1",$F$841:$F1058)-SUM(S$842:S1057))</f>
        <v>0</v>
      </c>
      <c r="T1058">
        <f>IF(F1058="","",DSUM('1.2_Vehículos y maquinaria'!$E$99:$S$109,"e2",$F$841:$F1058)-SUM(T$842:T1057))</f>
        <v>0</v>
      </c>
      <c r="U1058">
        <f>IF(F1058="","",DSUM('1.2_Vehículos y maquinaria'!$E$99:$S$109,"e3",$F$841:$F1058)-SUM(U$842:U1057))</f>
        <v>0</v>
      </c>
      <c r="V1058">
        <f>IF(F1058="","",DSUM('1.2_Vehículos y maquinaria'!$E$99:$S$109,"emissions",$F$841:$F1058)-SUM(V$842:V1057))</f>
        <v>0</v>
      </c>
      <c r="W1058">
        <f>IF(F1058="","",DSUM('1.3_Emisiones de proceso'!$E$17:$M$32,"e1",$F$841:$F1058)-SUM(W$842:W1057))</f>
        <v>0</v>
      </c>
      <c r="X1058">
        <f>IF(F1058="","",DSUM('1.3_Emisiones de proceso'!$E$17:$M$32,"e2",$F$841:$F1058)-SUM(X$842:X1057))</f>
        <v>0</v>
      </c>
      <c r="Y1058">
        <f>IF(F1058="","",DSUM('1.3_Emisiones de proceso'!$E$17:$M$32,"e3",$F$841:$F1058)-SUM(Y$842:Y1057))</f>
        <v>0</v>
      </c>
      <c r="Z1058">
        <f>IF(F1058="","",DSUM('1.3_Emisiones de proceso'!$E$17:$M$32,"emissions",$F$841:$F1058)-SUM(Z$842:Z1057))</f>
        <v>0</v>
      </c>
      <c r="AA1058">
        <f>IF(F1058="","",DSUM('1.3_Emisiones de proceso'!$E$39:$M$54,"e1",$F$841:$F1058)-SUM(AA$842:AA1057))</f>
        <v>0</v>
      </c>
      <c r="AB1058">
        <f>IF(F1058="","",DSUM('1.3_Emisiones de proceso'!$E$39:$M$54,"e2",$F$841:$F1058)-SUM(AB$842:AB1057))</f>
        <v>0</v>
      </c>
      <c r="AC1058">
        <f>IF(F1058="","",DSUM('1.3_Emisiones de proceso'!$E$39:$M$54,"e3",$F$841:$F1058)-SUM(AC$842:AC1057))</f>
        <v>0</v>
      </c>
      <c r="AD1058">
        <f>IF(F1058="","",DSUM('1.3_Emisiones de proceso'!$E$39:$M$54,"emissions",$F$841:$F1058)-SUM(AD$842:AD1057))</f>
        <v>0</v>
      </c>
    </row>
    <row r="1059" spans="2:30" x14ac:dyDescent="0.25">
      <c r="B1059">
        <v>218</v>
      </c>
      <c r="C1059" t="str">
        <f>IF('0.1_Datos generales organiz.'!E261="","",'0.1_Datos generales organiz.'!E261)</f>
        <v/>
      </c>
      <c r="D1059" t="str">
        <f>IF(C1059="","",IF('0.1_Datos generales organiz.'!G261="no","",Dades!C1059))</f>
        <v/>
      </c>
      <c r="E1059" t="str">
        <f>IFERROR(INDEX($D$842:$D$1091,MATCH(0,INDEX(COUNTIF($E$841:E1058,$D$842:$D$1091),),)),"")</f>
        <v/>
      </c>
      <c r="F1059" t="str">
        <f t="shared" si="29"/>
        <v>=</v>
      </c>
      <c r="G1059">
        <f>IF(F1059="","",DSUM('1.1_Instalaciones fijas'!$E$14:$R$36,"e1",$F$841:$F1059)+DSUM('1.1_Instalaciones fijas'!$E$43:$L$58,"e1",$F$841:$F1059)-SUM(G$842:G1058))</f>
        <v>0</v>
      </c>
      <c r="H1059">
        <f>IF(F1059="","",DSUM('1.1_Instalaciones fijas'!$E$14:$R$36,"e2",$F$841:$F1059)+DSUM('1.1_Instalaciones fijas'!$E$43:$L$58,"e2",$F$841:$F1059)-SUM(H$842:H1058))</f>
        <v>0</v>
      </c>
      <c r="I1059">
        <f>IF(F1059="","",DSUM('1.1_Instalaciones fijas'!$E$14:$R$36,"e3",$F$841:$F1059)+DSUM('1.1_Instalaciones fijas'!$E$43:$L$58,"e3",$F$841:$F1059)-SUM(I$842:I1058))</f>
        <v>0</v>
      </c>
      <c r="J1059">
        <f>IF(F1059="","",DSUM('1.1_Instalaciones fijas'!$E$14:$R$36,"emissions",$F$841:$F1059)+DSUM('1.1_Instalaciones fijas'!$E$43:$L$58,"emissions",$F$841:$F1059)-SUM(J$842:J1058))</f>
        <v>0</v>
      </c>
      <c r="K1059">
        <f>IF(F1059="","",DSUM('1.2_Vehículos y maquinaria'!$E$22:$S$44,"e1",$F$841:$F1059)+DSUM('1.2_Vehículos y maquinaria'!$E$50:$S$70,"emissions",$F$841:$F1059)-SUM(K$842:K1058))</f>
        <v>0</v>
      </c>
      <c r="L1059">
        <f>IF(F1059="","",DSUM('1.2_Vehículos y maquinaria'!$E$22:$S$44,"e2",$F$841:$F1059)-SUM(L$842:L1058))</f>
        <v>0</v>
      </c>
      <c r="M1059">
        <f>IF(F1059="","",DSUM('1.2_Vehículos y maquinaria'!$E$22:$S$44,"e3",$F$841:$F1059)-SUM(M$842:M1058))</f>
        <v>0</v>
      </c>
      <c r="N1059">
        <f>IF(F1059="","",DSUM('1.2_Vehículos y maquinaria'!$E$22:$S$44,"emissions",$F$841:$F1059)+DSUM('1.2_Vehículos y maquinaria'!$E$50:$S$70,"emissions",$F$841:$F1059)-SUM(N$842:N1058))</f>
        <v>0</v>
      </c>
      <c r="O1059">
        <f>IF(F1059="","",DSUM('1.2_Vehículos y maquinaria'!$E$82:$S$92,"e1",$F$841:$F1059)-SUM(O$842:O1058))</f>
        <v>0</v>
      </c>
      <c r="P1059">
        <f>IF(F1059="","",DSUM('1.2_Vehículos y maquinaria'!$E$82:$S$92,"e2",$F$841:$F1059)-SUM(P$842:P1058))</f>
        <v>0</v>
      </c>
      <c r="Q1059">
        <f>IF(F1059="","",DSUM('1.2_Vehículos y maquinaria'!$E$82:$S$92,"e3",$F$841:$F1059)-SUM(Q$842:Q1058))</f>
        <v>0</v>
      </c>
      <c r="R1059">
        <f>IF(F1059="","",DSUM('1.2_Vehículos y maquinaria'!$E$82:$S$92,"emissions",$F$841:$F1059)-SUM(R$842:R1058))</f>
        <v>0</v>
      </c>
      <c r="S1059">
        <f>IF(F1059="","",DSUM('1.2_Vehículos y maquinaria'!$E$99:$S$109,"e1",$F$841:$F1059)-SUM(S$842:S1058))</f>
        <v>0</v>
      </c>
      <c r="T1059">
        <f>IF(F1059="","",DSUM('1.2_Vehículos y maquinaria'!$E$99:$S$109,"e2",$F$841:$F1059)-SUM(T$842:T1058))</f>
        <v>0</v>
      </c>
      <c r="U1059">
        <f>IF(F1059="","",DSUM('1.2_Vehículos y maquinaria'!$E$99:$S$109,"e3",$F$841:$F1059)-SUM(U$842:U1058))</f>
        <v>0</v>
      </c>
      <c r="V1059">
        <f>IF(F1059="","",DSUM('1.2_Vehículos y maquinaria'!$E$99:$S$109,"emissions",$F$841:$F1059)-SUM(V$842:V1058))</f>
        <v>0</v>
      </c>
      <c r="W1059">
        <f>IF(F1059="","",DSUM('1.3_Emisiones de proceso'!$E$17:$M$32,"e1",$F$841:$F1059)-SUM(W$842:W1058))</f>
        <v>0</v>
      </c>
      <c r="X1059">
        <f>IF(F1059="","",DSUM('1.3_Emisiones de proceso'!$E$17:$M$32,"e2",$F$841:$F1059)-SUM(X$842:X1058))</f>
        <v>0</v>
      </c>
      <c r="Y1059">
        <f>IF(F1059="","",DSUM('1.3_Emisiones de proceso'!$E$17:$M$32,"e3",$F$841:$F1059)-SUM(Y$842:Y1058))</f>
        <v>0</v>
      </c>
      <c r="Z1059">
        <f>IF(F1059="","",DSUM('1.3_Emisiones de proceso'!$E$17:$M$32,"emissions",$F$841:$F1059)-SUM(Z$842:Z1058))</f>
        <v>0</v>
      </c>
      <c r="AA1059">
        <f>IF(F1059="","",DSUM('1.3_Emisiones de proceso'!$E$39:$M$54,"e1",$F$841:$F1059)-SUM(AA$842:AA1058))</f>
        <v>0</v>
      </c>
      <c r="AB1059">
        <f>IF(F1059="","",DSUM('1.3_Emisiones de proceso'!$E$39:$M$54,"e2",$F$841:$F1059)-SUM(AB$842:AB1058))</f>
        <v>0</v>
      </c>
      <c r="AC1059">
        <f>IF(F1059="","",DSUM('1.3_Emisiones de proceso'!$E$39:$M$54,"e3",$F$841:$F1059)-SUM(AC$842:AC1058))</f>
        <v>0</v>
      </c>
      <c r="AD1059">
        <f>IF(F1059="","",DSUM('1.3_Emisiones de proceso'!$E$39:$M$54,"emissions",$F$841:$F1059)-SUM(AD$842:AD1058))</f>
        <v>0</v>
      </c>
    </row>
    <row r="1060" spans="2:30" x14ac:dyDescent="0.25">
      <c r="B1060">
        <v>219</v>
      </c>
      <c r="C1060" t="str">
        <f>IF('0.1_Datos generales organiz.'!E262="","",'0.1_Datos generales organiz.'!E262)</f>
        <v/>
      </c>
      <c r="D1060" t="str">
        <f>IF(C1060="","",IF('0.1_Datos generales organiz.'!G262="no","",Dades!C1060))</f>
        <v/>
      </c>
      <c r="E1060" t="str">
        <f>IFERROR(INDEX($D$842:$D$1091,MATCH(0,INDEX(COUNTIF($E$841:E1059,$D$842:$D$1091),),)),"")</f>
        <v/>
      </c>
      <c r="F1060" t="str">
        <f t="shared" si="29"/>
        <v>=</v>
      </c>
      <c r="G1060">
        <f>IF(F1060="","",DSUM('1.1_Instalaciones fijas'!$E$14:$R$36,"e1",$F$841:$F1060)+DSUM('1.1_Instalaciones fijas'!$E$43:$L$58,"e1",$F$841:$F1060)-SUM(G$842:G1059))</f>
        <v>0</v>
      </c>
      <c r="H1060">
        <f>IF(F1060="","",DSUM('1.1_Instalaciones fijas'!$E$14:$R$36,"e2",$F$841:$F1060)+DSUM('1.1_Instalaciones fijas'!$E$43:$L$58,"e2",$F$841:$F1060)-SUM(H$842:H1059))</f>
        <v>0</v>
      </c>
      <c r="I1060">
        <f>IF(F1060="","",DSUM('1.1_Instalaciones fijas'!$E$14:$R$36,"e3",$F$841:$F1060)+DSUM('1.1_Instalaciones fijas'!$E$43:$L$58,"e3",$F$841:$F1060)-SUM(I$842:I1059))</f>
        <v>0</v>
      </c>
      <c r="J1060">
        <f>IF(F1060="","",DSUM('1.1_Instalaciones fijas'!$E$14:$R$36,"emissions",$F$841:$F1060)+DSUM('1.1_Instalaciones fijas'!$E$43:$L$58,"emissions",$F$841:$F1060)-SUM(J$842:J1059))</f>
        <v>0</v>
      </c>
      <c r="K1060">
        <f>IF(F1060="","",DSUM('1.2_Vehículos y maquinaria'!$E$22:$S$44,"e1",$F$841:$F1060)+DSUM('1.2_Vehículos y maquinaria'!$E$50:$S$70,"emissions",$F$841:$F1060)-SUM(K$842:K1059))</f>
        <v>0</v>
      </c>
      <c r="L1060">
        <f>IF(F1060="","",DSUM('1.2_Vehículos y maquinaria'!$E$22:$S$44,"e2",$F$841:$F1060)-SUM(L$842:L1059))</f>
        <v>0</v>
      </c>
      <c r="M1060">
        <f>IF(F1060="","",DSUM('1.2_Vehículos y maquinaria'!$E$22:$S$44,"e3",$F$841:$F1060)-SUM(M$842:M1059))</f>
        <v>0</v>
      </c>
      <c r="N1060">
        <f>IF(F1060="","",DSUM('1.2_Vehículos y maquinaria'!$E$22:$S$44,"emissions",$F$841:$F1060)+DSUM('1.2_Vehículos y maquinaria'!$E$50:$S$70,"emissions",$F$841:$F1060)-SUM(N$842:N1059))</f>
        <v>0</v>
      </c>
      <c r="O1060">
        <f>IF(F1060="","",DSUM('1.2_Vehículos y maquinaria'!$E$82:$S$92,"e1",$F$841:$F1060)-SUM(O$842:O1059))</f>
        <v>0</v>
      </c>
      <c r="P1060">
        <f>IF(F1060="","",DSUM('1.2_Vehículos y maquinaria'!$E$82:$S$92,"e2",$F$841:$F1060)-SUM(P$842:P1059))</f>
        <v>0</v>
      </c>
      <c r="Q1060">
        <f>IF(F1060="","",DSUM('1.2_Vehículos y maquinaria'!$E$82:$S$92,"e3",$F$841:$F1060)-SUM(Q$842:Q1059))</f>
        <v>0</v>
      </c>
      <c r="R1060">
        <f>IF(F1060="","",DSUM('1.2_Vehículos y maquinaria'!$E$82:$S$92,"emissions",$F$841:$F1060)-SUM(R$842:R1059))</f>
        <v>0</v>
      </c>
      <c r="S1060">
        <f>IF(F1060="","",DSUM('1.2_Vehículos y maquinaria'!$E$99:$S$109,"e1",$F$841:$F1060)-SUM(S$842:S1059))</f>
        <v>0</v>
      </c>
      <c r="T1060">
        <f>IF(F1060="","",DSUM('1.2_Vehículos y maquinaria'!$E$99:$S$109,"e2",$F$841:$F1060)-SUM(T$842:T1059))</f>
        <v>0</v>
      </c>
      <c r="U1060">
        <f>IF(F1060="","",DSUM('1.2_Vehículos y maquinaria'!$E$99:$S$109,"e3",$F$841:$F1060)-SUM(U$842:U1059))</f>
        <v>0</v>
      </c>
      <c r="V1060">
        <f>IF(F1060="","",DSUM('1.2_Vehículos y maquinaria'!$E$99:$S$109,"emissions",$F$841:$F1060)-SUM(V$842:V1059))</f>
        <v>0</v>
      </c>
      <c r="W1060">
        <f>IF(F1060="","",DSUM('1.3_Emisiones de proceso'!$E$17:$M$32,"e1",$F$841:$F1060)-SUM(W$842:W1059))</f>
        <v>0</v>
      </c>
      <c r="X1060">
        <f>IF(F1060="","",DSUM('1.3_Emisiones de proceso'!$E$17:$M$32,"e2",$F$841:$F1060)-SUM(X$842:X1059))</f>
        <v>0</v>
      </c>
      <c r="Y1060">
        <f>IF(F1060="","",DSUM('1.3_Emisiones de proceso'!$E$17:$M$32,"e3",$F$841:$F1060)-SUM(Y$842:Y1059))</f>
        <v>0</v>
      </c>
      <c r="Z1060">
        <f>IF(F1060="","",DSUM('1.3_Emisiones de proceso'!$E$17:$M$32,"emissions",$F$841:$F1060)-SUM(Z$842:Z1059))</f>
        <v>0</v>
      </c>
      <c r="AA1060">
        <f>IF(F1060="","",DSUM('1.3_Emisiones de proceso'!$E$39:$M$54,"e1",$F$841:$F1060)-SUM(AA$842:AA1059))</f>
        <v>0</v>
      </c>
      <c r="AB1060">
        <f>IF(F1060="","",DSUM('1.3_Emisiones de proceso'!$E$39:$M$54,"e2",$F$841:$F1060)-SUM(AB$842:AB1059))</f>
        <v>0</v>
      </c>
      <c r="AC1060">
        <f>IF(F1060="","",DSUM('1.3_Emisiones de proceso'!$E$39:$M$54,"e3",$F$841:$F1060)-SUM(AC$842:AC1059))</f>
        <v>0</v>
      </c>
      <c r="AD1060">
        <f>IF(F1060="","",DSUM('1.3_Emisiones de proceso'!$E$39:$M$54,"emissions",$F$841:$F1060)-SUM(AD$842:AD1059))</f>
        <v>0</v>
      </c>
    </row>
    <row r="1061" spans="2:30" x14ac:dyDescent="0.25">
      <c r="B1061">
        <v>220</v>
      </c>
      <c r="C1061" t="str">
        <f>IF('0.1_Datos generales organiz.'!E263="","",'0.1_Datos generales organiz.'!E263)</f>
        <v/>
      </c>
      <c r="D1061" t="str">
        <f>IF(C1061="","",IF('0.1_Datos generales organiz.'!G263="no","",Dades!C1061))</f>
        <v/>
      </c>
      <c r="E1061" t="str">
        <f>IFERROR(INDEX($D$842:$D$1091,MATCH(0,INDEX(COUNTIF($E$841:E1060,$D$842:$D$1091),),)),"")</f>
        <v/>
      </c>
      <c r="F1061" t="str">
        <f t="shared" si="29"/>
        <v>=</v>
      </c>
      <c r="G1061">
        <f>IF(F1061="","",DSUM('1.1_Instalaciones fijas'!$E$14:$R$36,"e1",$F$841:$F1061)+DSUM('1.1_Instalaciones fijas'!$E$43:$L$58,"e1",$F$841:$F1061)-SUM(G$842:G1060))</f>
        <v>0</v>
      </c>
      <c r="H1061">
        <f>IF(F1061="","",DSUM('1.1_Instalaciones fijas'!$E$14:$R$36,"e2",$F$841:$F1061)+DSUM('1.1_Instalaciones fijas'!$E$43:$L$58,"e2",$F$841:$F1061)-SUM(H$842:H1060))</f>
        <v>0</v>
      </c>
      <c r="I1061">
        <f>IF(F1061="","",DSUM('1.1_Instalaciones fijas'!$E$14:$R$36,"e3",$F$841:$F1061)+DSUM('1.1_Instalaciones fijas'!$E$43:$L$58,"e3",$F$841:$F1061)-SUM(I$842:I1060))</f>
        <v>0</v>
      </c>
      <c r="J1061">
        <f>IF(F1061="","",DSUM('1.1_Instalaciones fijas'!$E$14:$R$36,"emissions",$F$841:$F1061)+DSUM('1.1_Instalaciones fijas'!$E$43:$L$58,"emissions",$F$841:$F1061)-SUM(J$842:J1060))</f>
        <v>0</v>
      </c>
      <c r="K1061">
        <f>IF(F1061="","",DSUM('1.2_Vehículos y maquinaria'!$E$22:$S$44,"e1",$F$841:$F1061)+DSUM('1.2_Vehículos y maquinaria'!$E$50:$S$70,"emissions",$F$841:$F1061)-SUM(K$842:K1060))</f>
        <v>0</v>
      </c>
      <c r="L1061">
        <f>IF(F1061="","",DSUM('1.2_Vehículos y maquinaria'!$E$22:$S$44,"e2",$F$841:$F1061)-SUM(L$842:L1060))</f>
        <v>0</v>
      </c>
      <c r="M1061">
        <f>IF(F1061="","",DSUM('1.2_Vehículos y maquinaria'!$E$22:$S$44,"e3",$F$841:$F1061)-SUM(M$842:M1060))</f>
        <v>0</v>
      </c>
      <c r="N1061">
        <f>IF(F1061="","",DSUM('1.2_Vehículos y maquinaria'!$E$22:$S$44,"emissions",$F$841:$F1061)+DSUM('1.2_Vehículos y maquinaria'!$E$50:$S$70,"emissions",$F$841:$F1061)-SUM(N$842:N1060))</f>
        <v>0</v>
      </c>
      <c r="O1061">
        <f>IF(F1061="","",DSUM('1.2_Vehículos y maquinaria'!$E$82:$S$92,"e1",$F$841:$F1061)-SUM(O$842:O1060))</f>
        <v>0</v>
      </c>
      <c r="P1061">
        <f>IF(F1061="","",DSUM('1.2_Vehículos y maquinaria'!$E$82:$S$92,"e2",$F$841:$F1061)-SUM(P$842:P1060))</f>
        <v>0</v>
      </c>
      <c r="Q1061">
        <f>IF(F1061="","",DSUM('1.2_Vehículos y maquinaria'!$E$82:$S$92,"e3",$F$841:$F1061)-SUM(Q$842:Q1060))</f>
        <v>0</v>
      </c>
      <c r="R1061">
        <f>IF(F1061="","",DSUM('1.2_Vehículos y maquinaria'!$E$82:$S$92,"emissions",$F$841:$F1061)-SUM(R$842:R1060))</f>
        <v>0</v>
      </c>
      <c r="S1061">
        <f>IF(F1061="","",DSUM('1.2_Vehículos y maquinaria'!$E$99:$S$109,"e1",$F$841:$F1061)-SUM(S$842:S1060))</f>
        <v>0</v>
      </c>
      <c r="T1061">
        <f>IF(F1061="","",DSUM('1.2_Vehículos y maquinaria'!$E$99:$S$109,"e2",$F$841:$F1061)-SUM(T$842:T1060))</f>
        <v>0</v>
      </c>
      <c r="U1061">
        <f>IF(F1061="","",DSUM('1.2_Vehículos y maquinaria'!$E$99:$S$109,"e3",$F$841:$F1061)-SUM(U$842:U1060))</f>
        <v>0</v>
      </c>
      <c r="V1061">
        <f>IF(F1061="","",DSUM('1.2_Vehículos y maquinaria'!$E$99:$S$109,"emissions",$F$841:$F1061)-SUM(V$842:V1060))</f>
        <v>0</v>
      </c>
      <c r="W1061">
        <f>IF(F1061="","",DSUM('1.3_Emisiones de proceso'!$E$17:$M$32,"e1",$F$841:$F1061)-SUM(W$842:W1060))</f>
        <v>0</v>
      </c>
      <c r="X1061">
        <f>IF(F1061="","",DSUM('1.3_Emisiones de proceso'!$E$17:$M$32,"e2",$F$841:$F1061)-SUM(X$842:X1060))</f>
        <v>0</v>
      </c>
      <c r="Y1061">
        <f>IF(F1061="","",DSUM('1.3_Emisiones de proceso'!$E$17:$M$32,"e3",$F$841:$F1061)-SUM(Y$842:Y1060))</f>
        <v>0</v>
      </c>
      <c r="Z1061">
        <f>IF(F1061="","",DSUM('1.3_Emisiones de proceso'!$E$17:$M$32,"emissions",$F$841:$F1061)-SUM(Z$842:Z1060))</f>
        <v>0</v>
      </c>
      <c r="AA1061">
        <f>IF(F1061="","",DSUM('1.3_Emisiones de proceso'!$E$39:$M$54,"e1",$F$841:$F1061)-SUM(AA$842:AA1060))</f>
        <v>0</v>
      </c>
      <c r="AB1061">
        <f>IF(F1061="","",DSUM('1.3_Emisiones de proceso'!$E$39:$M$54,"e2",$F$841:$F1061)-SUM(AB$842:AB1060))</f>
        <v>0</v>
      </c>
      <c r="AC1061">
        <f>IF(F1061="","",DSUM('1.3_Emisiones de proceso'!$E$39:$M$54,"e3",$F$841:$F1061)-SUM(AC$842:AC1060))</f>
        <v>0</v>
      </c>
      <c r="AD1061">
        <f>IF(F1061="","",DSUM('1.3_Emisiones de proceso'!$E$39:$M$54,"emissions",$F$841:$F1061)-SUM(AD$842:AD1060))</f>
        <v>0</v>
      </c>
    </row>
    <row r="1062" spans="2:30" x14ac:dyDescent="0.25">
      <c r="B1062">
        <v>221</v>
      </c>
      <c r="C1062" t="str">
        <f>IF('0.1_Datos generales organiz.'!E264="","",'0.1_Datos generales organiz.'!E264)</f>
        <v/>
      </c>
      <c r="D1062" t="str">
        <f>IF(C1062="","",IF('0.1_Datos generales organiz.'!G264="no","",Dades!C1062))</f>
        <v/>
      </c>
      <c r="E1062" t="str">
        <f>IFERROR(INDEX($D$842:$D$1091,MATCH(0,INDEX(COUNTIF($E$841:E1061,$D$842:$D$1091),),)),"")</f>
        <v/>
      </c>
      <c r="F1062" t="str">
        <f t="shared" si="29"/>
        <v>=</v>
      </c>
      <c r="G1062">
        <f>IF(F1062="","",DSUM('1.1_Instalaciones fijas'!$E$14:$R$36,"e1",$F$841:$F1062)+DSUM('1.1_Instalaciones fijas'!$E$43:$L$58,"e1",$F$841:$F1062)-SUM(G$842:G1061))</f>
        <v>0</v>
      </c>
      <c r="H1062">
        <f>IF(F1062="","",DSUM('1.1_Instalaciones fijas'!$E$14:$R$36,"e2",$F$841:$F1062)+DSUM('1.1_Instalaciones fijas'!$E$43:$L$58,"e2",$F$841:$F1062)-SUM(H$842:H1061))</f>
        <v>0</v>
      </c>
      <c r="I1062">
        <f>IF(F1062="","",DSUM('1.1_Instalaciones fijas'!$E$14:$R$36,"e3",$F$841:$F1062)+DSUM('1.1_Instalaciones fijas'!$E$43:$L$58,"e3",$F$841:$F1062)-SUM(I$842:I1061))</f>
        <v>0</v>
      </c>
      <c r="J1062">
        <f>IF(F1062="","",DSUM('1.1_Instalaciones fijas'!$E$14:$R$36,"emissions",$F$841:$F1062)+DSUM('1.1_Instalaciones fijas'!$E$43:$L$58,"emissions",$F$841:$F1062)-SUM(J$842:J1061))</f>
        <v>0</v>
      </c>
      <c r="K1062">
        <f>IF(F1062="","",DSUM('1.2_Vehículos y maquinaria'!$E$22:$S$44,"e1",$F$841:$F1062)+DSUM('1.2_Vehículos y maquinaria'!$E$50:$S$70,"emissions",$F$841:$F1062)-SUM(K$842:K1061))</f>
        <v>0</v>
      </c>
      <c r="L1062">
        <f>IF(F1062="","",DSUM('1.2_Vehículos y maquinaria'!$E$22:$S$44,"e2",$F$841:$F1062)-SUM(L$842:L1061))</f>
        <v>0</v>
      </c>
      <c r="M1062">
        <f>IF(F1062="","",DSUM('1.2_Vehículos y maquinaria'!$E$22:$S$44,"e3",$F$841:$F1062)-SUM(M$842:M1061))</f>
        <v>0</v>
      </c>
      <c r="N1062">
        <f>IF(F1062="","",DSUM('1.2_Vehículos y maquinaria'!$E$22:$S$44,"emissions",$F$841:$F1062)+DSUM('1.2_Vehículos y maquinaria'!$E$50:$S$70,"emissions",$F$841:$F1062)-SUM(N$842:N1061))</f>
        <v>0</v>
      </c>
      <c r="O1062">
        <f>IF(F1062="","",DSUM('1.2_Vehículos y maquinaria'!$E$82:$S$92,"e1",$F$841:$F1062)-SUM(O$842:O1061))</f>
        <v>0</v>
      </c>
      <c r="P1062">
        <f>IF(F1062="","",DSUM('1.2_Vehículos y maquinaria'!$E$82:$S$92,"e2",$F$841:$F1062)-SUM(P$842:P1061))</f>
        <v>0</v>
      </c>
      <c r="Q1062">
        <f>IF(F1062="","",DSUM('1.2_Vehículos y maquinaria'!$E$82:$S$92,"e3",$F$841:$F1062)-SUM(Q$842:Q1061))</f>
        <v>0</v>
      </c>
      <c r="R1062">
        <f>IF(F1062="","",DSUM('1.2_Vehículos y maquinaria'!$E$82:$S$92,"emissions",$F$841:$F1062)-SUM(R$842:R1061))</f>
        <v>0</v>
      </c>
      <c r="S1062">
        <f>IF(F1062="","",DSUM('1.2_Vehículos y maquinaria'!$E$99:$S$109,"e1",$F$841:$F1062)-SUM(S$842:S1061))</f>
        <v>0</v>
      </c>
      <c r="T1062">
        <f>IF(F1062="","",DSUM('1.2_Vehículos y maquinaria'!$E$99:$S$109,"e2",$F$841:$F1062)-SUM(T$842:T1061))</f>
        <v>0</v>
      </c>
      <c r="U1062">
        <f>IF(F1062="","",DSUM('1.2_Vehículos y maquinaria'!$E$99:$S$109,"e3",$F$841:$F1062)-SUM(U$842:U1061))</f>
        <v>0</v>
      </c>
      <c r="V1062">
        <f>IF(F1062="","",DSUM('1.2_Vehículos y maquinaria'!$E$99:$S$109,"emissions",$F$841:$F1062)-SUM(V$842:V1061))</f>
        <v>0</v>
      </c>
      <c r="W1062">
        <f>IF(F1062="","",DSUM('1.3_Emisiones de proceso'!$E$17:$M$32,"e1",$F$841:$F1062)-SUM(W$842:W1061))</f>
        <v>0</v>
      </c>
      <c r="X1062">
        <f>IF(F1062="","",DSUM('1.3_Emisiones de proceso'!$E$17:$M$32,"e2",$F$841:$F1062)-SUM(X$842:X1061))</f>
        <v>0</v>
      </c>
      <c r="Y1062">
        <f>IF(F1062="","",DSUM('1.3_Emisiones de proceso'!$E$17:$M$32,"e3",$F$841:$F1062)-SUM(Y$842:Y1061))</f>
        <v>0</v>
      </c>
      <c r="Z1062">
        <f>IF(F1062="","",DSUM('1.3_Emisiones de proceso'!$E$17:$M$32,"emissions",$F$841:$F1062)-SUM(Z$842:Z1061))</f>
        <v>0</v>
      </c>
      <c r="AA1062">
        <f>IF(F1062="","",DSUM('1.3_Emisiones de proceso'!$E$39:$M$54,"e1",$F$841:$F1062)-SUM(AA$842:AA1061))</f>
        <v>0</v>
      </c>
      <c r="AB1062">
        <f>IF(F1062="","",DSUM('1.3_Emisiones de proceso'!$E$39:$M$54,"e2",$F$841:$F1062)-SUM(AB$842:AB1061))</f>
        <v>0</v>
      </c>
      <c r="AC1062">
        <f>IF(F1062="","",DSUM('1.3_Emisiones de proceso'!$E$39:$M$54,"e3",$F$841:$F1062)-SUM(AC$842:AC1061))</f>
        <v>0</v>
      </c>
      <c r="AD1062">
        <f>IF(F1062="","",DSUM('1.3_Emisiones de proceso'!$E$39:$M$54,"emissions",$F$841:$F1062)-SUM(AD$842:AD1061))</f>
        <v>0</v>
      </c>
    </row>
    <row r="1063" spans="2:30" x14ac:dyDescent="0.25">
      <c r="B1063">
        <v>222</v>
      </c>
      <c r="C1063" t="str">
        <f>IF('0.1_Datos generales organiz.'!E265="","",'0.1_Datos generales organiz.'!E265)</f>
        <v/>
      </c>
      <c r="D1063" t="str">
        <f>IF(C1063="","",IF('0.1_Datos generales organiz.'!G265="no","",Dades!C1063))</f>
        <v/>
      </c>
      <c r="E1063" t="str">
        <f>IFERROR(INDEX($D$842:$D$1091,MATCH(0,INDEX(COUNTIF($E$841:E1062,$D$842:$D$1091),),)),"")</f>
        <v/>
      </c>
      <c r="F1063" t="str">
        <f t="shared" si="29"/>
        <v>=</v>
      </c>
      <c r="G1063">
        <f>IF(F1063="","",DSUM('1.1_Instalaciones fijas'!$E$14:$R$36,"e1",$F$841:$F1063)+DSUM('1.1_Instalaciones fijas'!$E$43:$L$58,"e1",$F$841:$F1063)-SUM(G$842:G1062))</f>
        <v>0</v>
      </c>
      <c r="H1063">
        <f>IF(F1063="","",DSUM('1.1_Instalaciones fijas'!$E$14:$R$36,"e2",$F$841:$F1063)+DSUM('1.1_Instalaciones fijas'!$E$43:$L$58,"e2",$F$841:$F1063)-SUM(H$842:H1062))</f>
        <v>0</v>
      </c>
      <c r="I1063">
        <f>IF(F1063="","",DSUM('1.1_Instalaciones fijas'!$E$14:$R$36,"e3",$F$841:$F1063)+DSUM('1.1_Instalaciones fijas'!$E$43:$L$58,"e3",$F$841:$F1063)-SUM(I$842:I1062))</f>
        <v>0</v>
      </c>
      <c r="J1063">
        <f>IF(F1063="","",DSUM('1.1_Instalaciones fijas'!$E$14:$R$36,"emissions",$F$841:$F1063)+DSUM('1.1_Instalaciones fijas'!$E$43:$L$58,"emissions",$F$841:$F1063)-SUM(J$842:J1062))</f>
        <v>0</v>
      </c>
      <c r="K1063">
        <f>IF(F1063="","",DSUM('1.2_Vehículos y maquinaria'!$E$22:$S$44,"e1",$F$841:$F1063)+DSUM('1.2_Vehículos y maquinaria'!$E$50:$S$70,"emissions",$F$841:$F1063)-SUM(K$842:K1062))</f>
        <v>0</v>
      </c>
      <c r="L1063">
        <f>IF(F1063="","",DSUM('1.2_Vehículos y maquinaria'!$E$22:$S$44,"e2",$F$841:$F1063)-SUM(L$842:L1062))</f>
        <v>0</v>
      </c>
      <c r="M1063">
        <f>IF(F1063="","",DSUM('1.2_Vehículos y maquinaria'!$E$22:$S$44,"e3",$F$841:$F1063)-SUM(M$842:M1062))</f>
        <v>0</v>
      </c>
      <c r="N1063">
        <f>IF(F1063="","",DSUM('1.2_Vehículos y maquinaria'!$E$22:$S$44,"emissions",$F$841:$F1063)+DSUM('1.2_Vehículos y maquinaria'!$E$50:$S$70,"emissions",$F$841:$F1063)-SUM(N$842:N1062))</f>
        <v>0</v>
      </c>
      <c r="O1063">
        <f>IF(F1063="","",DSUM('1.2_Vehículos y maquinaria'!$E$82:$S$92,"e1",$F$841:$F1063)-SUM(O$842:O1062))</f>
        <v>0</v>
      </c>
      <c r="P1063">
        <f>IF(F1063="","",DSUM('1.2_Vehículos y maquinaria'!$E$82:$S$92,"e2",$F$841:$F1063)-SUM(P$842:P1062))</f>
        <v>0</v>
      </c>
      <c r="Q1063">
        <f>IF(F1063="","",DSUM('1.2_Vehículos y maquinaria'!$E$82:$S$92,"e3",$F$841:$F1063)-SUM(Q$842:Q1062))</f>
        <v>0</v>
      </c>
      <c r="R1063">
        <f>IF(F1063="","",DSUM('1.2_Vehículos y maquinaria'!$E$82:$S$92,"emissions",$F$841:$F1063)-SUM(R$842:R1062))</f>
        <v>0</v>
      </c>
      <c r="S1063">
        <f>IF(F1063="","",DSUM('1.2_Vehículos y maquinaria'!$E$99:$S$109,"e1",$F$841:$F1063)-SUM(S$842:S1062))</f>
        <v>0</v>
      </c>
      <c r="T1063">
        <f>IF(F1063="","",DSUM('1.2_Vehículos y maquinaria'!$E$99:$S$109,"e2",$F$841:$F1063)-SUM(T$842:T1062))</f>
        <v>0</v>
      </c>
      <c r="U1063">
        <f>IF(F1063="","",DSUM('1.2_Vehículos y maquinaria'!$E$99:$S$109,"e3",$F$841:$F1063)-SUM(U$842:U1062))</f>
        <v>0</v>
      </c>
      <c r="V1063">
        <f>IF(F1063="","",DSUM('1.2_Vehículos y maquinaria'!$E$99:$S$109,"emissions",$F$841:$F1063)-SUM(V$842:V1062))</f>
        <v>0</v>
      </c>
      <c r="W1063">
        <f>IF(F1063="","",DSUM('1.3_Emisiones de proceso'!$E$17:$M$32,"e1",$F$841:$F1063)-SUM(W$842:W1062))</f>
        <v>0</v>
      </c>
      <c r="X1063">
        <f>IF(F1063="","",DSUM('1.3_Emisiones de proceso'!$E$17:$M$32,"e2",$F$841:$F1063)-SUM(X$842:X1062))</f>
        <v>0</v>
      </c>
      <c r="Y1063">
        <f>IF(F1063="","",DSUM('1.3_Emisiones de proceso'!$E$17:$M$32,"e3",$F$841:$F1063)-SUM(Y$842:Y1062))</f>
        <v>0</v>
      </c>
      <c r="Z1063">
        <f>IF(F1063="","",DSUM('1.3_Emisiones de proceso'!$E$17:$M$32,"emissions",$F$841:$F1063)-SUM(Z$842:Z1062))</f>
        <v>0</v>
      </c>
      <c r="AA1063">
        <f>IF(F1063="","",DSUM('1.3_Emisiones de proceso'!$E$39:$M$54,"e1",$F$841:$F1063)-SUM(AA$842:AA1062))</f>
        <v>0</v>
      </c>
      <c r="AB1063">
        <f>IF(F1063="","",DSUM('1.3_Emisiones de proceso'!$E$39:$M$54,"e2",$F$841:$F1063)-SUM(AB$842:AB1062))</f>
        <v>0</v>
      </c>
      <c r="AC1063">
        <f>IF(F1063="","",DSUM('1.3_Emisiones de proceso'!$E$39:$M$54,"e3",$F$841:$F1063)-SUM(AC$842:AC1062))</f>
        <v>0</v>
      </c>
      <c r="AD1063">
        <f>IF(F1063="","",DSUM('1.3_Emisiones de proceso'!$E$39:$M$54,"emissions",$F$841:$F1063)-SUM(AD$842:AD1062))</f>
        <v>0</v>
      </c>
    </row>
    <row r="1064" spans="2:30" x14ac:dyDescent="0.25">
      <c r="B1064">
        <v>223</v>
      </c>
      <c r="C1064" t="str">
        <f>IF('0.1_Datos generales organiz.'!E266="","",'0.1_Datos generales organiz.'!E266)</f>
        <v/>
      </c>
      <c r="D1064" t="str">
        <f>IF(C1064="","",IF('0.1_Datos generales organiz.'!G266="no","",Dades!C1064))</f>
        <v/>
      </c>
      <c r="E1064" t="str">
        <f>IFERROR(INDEX($D$842:$D$1091,MATCH(0,INDEX(COUNTIF($E$841:E1063,$D$842:$D$1091),),)),"")</f>
        <v/>
      </c>
      <c r="F1064" t="str">
        <f t="shared" si="29"/>
        <v>=</v>
      </c>
      <c r="G1064">
        <f>IF(F1064="","",DSUM('1.1_Instalaciones fijas'!$E$14:$R$36,"e1",$F$841:$F1064)+DSUM('1.1_Instalaciones fijas'!$E$43:$L$58,"e1",$F$841:$F1064)-SUM(G$842:G1063))</f>
        <v>0</v>
      </c>
      <c r="H1064">
        <f>IF(F1064="","",DSUM('1.1_Instalaciones fijas'!$E$14:$R$36,"e2",$F$841:$F1064)+DSUM('1.1_Instalaciones fijas'!$E$43:$L$58,"e2",$F$841:$F1064)-SUM(H$842:H1063))</f>
        <v>0</v>
      </c>
      <c r="I1064">
        <f>IF(F1064="","",DSUM('1.1_Instalaciones fijas'!$E$14:$R$36,"e3",$F$841:$F1064)+DSUM('1.1_Instalaciones fijas'!$E$43:$L$58,"e3",$F$841:$F1064)-SUM(I$842:I1063))</f>
        <v>0</v>
      </c>
      <c r="J1064">
        <f>IF(F1064="","",DSUM('1.1_Instalaciones fijas'!$E$14:$R$36,"emissions",$F$841:$F1064)+DSUM('1.1_Instalaciones fijas'!$E$43:$L$58,"emissions",$F$841:$F1064)-SUM(J$842:J1063))</f>
        <v>0</v>
      </c>
      <c r="K1064">
        <f>IF(F1064="","",DSUM('1.2_Vehículos y maquinaria'!$E$22:$S$44,"e1",$F$841:$F1064)+DSUM('1.2_Vehículos y maquinaria'!$E$50:$S$70,"emissions",$F$841:$F1064)-SUM(K$842:K1063))</f>
        <v>0</v>
      </c>
      <c r="L1064">
        <f>IF(F1064="","",DSUM('1.2_Vehículos y maquinaria'!$E$22:$S$44,"e2",$F$841:$F1064)-SUM(L$842:L1063))</f>
        <v>0</v>
      </c>
      <c r="M1064">
        <f>IF(F1064="","",DSUM('1.2_Vehículos y maquinaria'!$E$22:$S$44,"e3",$F$841:$F1064)-SUM(M$842:M1063))</f>
        <v>0</v>
      </c>
      <c r="N1064">
        <f>IF(F1064="","",DSUM('1.2_Vehículos y maquinaria'!$E$22:$S$44,"emissions",$F$841:$F1064)+DSUM('1.2_Vehículos y maquinaria'!$E$50:$S$70,"emissions",$F$841:$F1064)-SUM(N$842:N1063))</f>
        <v>0</v>
      </c>
      <c r="O1064">
        <f>IF(F1064="","",DSUM('1.2_Vehículos y maquinaria'!$E$82:$S$92,"e1",$F$841:$F1064)-SUM(O$842:O1063))</f>
        <v>0</v>
      </c>
      <c r="P1064">
        <f>IF(F1064="","",DSUM('1.2_Vehículos y maquinaria'!$E$82:$S$92,"e2",$F$841:$F1064)-SUM(P$842:P1063))</f>
        <v>0</v>
      </c>
      <c r="Q1064">
        <f>IF(F1064="","",DSUM('1.2_Vehículos y maquinaria'!$E$82:$S$92,"e3",$F$841:$F1064)-SUM(Q$842:Q1063))</f>
        <v>0</v>
      </c>
      <c r="R1064">
        <f>IF(F1064="","",DSUM('1.2_Vehículos y maquinaria'!$E$82:$S$92,"emissions",$F$841:$F1064)-SUM(R$842:R1063))</f>
        <v>0</v>
      </c>
      <c r="S1064">
        <f>IF(F1064="","",DSUM('1.2_Vehículos y maquinaria'!$E$99:$S$109,"e1",$F$841:$F1064)-SUM(S$842:S1063))</f>
        <v>0</v>
      </c>
      <c r="T1064">
        <f>IF(F1064="","",DSUM('1.2_Vehículos y maquinaria'!$E$99:$S$109,"e2",$F$841:$F1064)-SUM(T$842:T1063))</f>
        <v>0</v>
      </c>
      <c r="U1064">
        <f>IF(F1064="","",DSUM('1.2_Vehículos y maquinaria'!$E$99:$S$109,"e3",$F$841:$F1064)-SUM(U$842:U1063))</f>
        <v>0</v>
      </c>
      <c r="V1064">
        <f>IF(F1064="","",DSUM('1.2_Vehículos y maquinaria'!$E$99:$S$109,"emissions",$F$841:$F1064)-SUM(V$842:V1063))</f>
        <v>0</v>
      </c>
      <c r="W1064">
        <f>IF(F1064="","",DSUM('1.3_Emisiones de proceso'!$E$17:$M$32,"e1",$F$841:$F1064)-SUM(W$842:W1063))</f>
        <v>0</v>
      </c>
      <c r="X1064">
        <f>IF(F1064="","",DSUM('1.3_Emisiones de proceso'!$E$17:$M$32,"e2",$F$841:$F1064)-SUM(X$842:X1063))</f>
        <v>0</v>
      </c>
      <c r="Y1064">
        <f>IF(F1064="","",DSUM('1.3_Emisiones de proceso'!$E$17:$M$32,"e3",$F$841:$F1064)-SUM(Y$842:Y1063))</f>
        <v>0</v>
      </c>
      <c r="Z1064">
        <f>IF(F1064="","",DSUM('1.3_Emisiones de proceso'!$E$17:$M$32,"emissions",$F$841:$F1064)-SUM(Z$842:Z1063))</f>
        <v>0</v>
      </c>
      <c r="AA1064">
        <f>IF(F1064="","",DSUM('1.3_Emisiones de proceso'!$E$39:$M$54,"e1",$F$841:$F1064)-SUM(AA$842:AA1063))</f>
        <v>0</v>
      </c>
      <c r="AB1064">
        <f>IF(F1064="","",DSUM('1.3_Emisiones de proceso'!$E$39:$M$54,"e2",$F$841:$F1064)-SUM(AB$842:AB1063))</f>
        <v>0</v>
      </c>
      <c r="AC1064">
        <f>IF(F1064="","",DSUM('1.3_Emisiones de proceso'!$E$39:$M$54,"e3",$F$841:$F1064)-SUM(AC$842:AC1063))</f>
        <v>0</v>
      </c>
      <c r="AD1064">
        <f>IF(F1064="","",DSUM('1.3_Emisiones de proceso'!$E$39:$M$54,"emissions",$F$841:$F1064)-SUM(AD$842:AD1063))</f>
        <v>0</v>
      </c>
    </row>
    <row r="1065" spans="2:30" x14ac:dyDescent="0.25">
      <c r="B1065">
        <v>224</v>
      </c>
      <c r="C1065" t="str">
        <f>IF('0.1_Datos generales organiz.'!E267="","",'0.1_Datos generales organiz.'!E267)</f>
        <v/>
      </c>
      <c r="D1065" t="str">
        <f>IF(C1065="","",IF('0.1_Datos generales organiz.'!G267="no","",Dades!C1065))</f>
        <v/>
      </c>
      <c r="E1065" t="str">
        <f>IFERROR(INDEX($D$842:$D$1091,MATCH(0,INDEX(COUNTIF($E$841:E1064,$D$842:$D$1091),),)),"")</f>
        <v/>
      </c>
      <c r="F1065" t="str">
        <f t="shared" si="29"/>
        <v>=</v>
      </c>
      <c r="G1065">
        <f>IF(F1065="","",DSUM('1.1_Instalaciones fijas'!$E$14:$R$36,"e1",$F$841:$F1065)+DSUM('1.1_Instalaciones fijas'!$E$43:$L$58,"e1",$F$841:$F1065)-SUM(G$842:G1064))</f>
        <v>0</v>
      </c>
      <c r="H1065">
        <f>IF(F1065="","",DSUM('1.1_Instalaciones fijas'!$E$14:$R$36,"e2",$F$841:$F1065)+DSUM('1.1_Instalaciones fijas'!$E$43:$L$58,"e2",$F$841:$F1065)-SUM(H$842:H1064))</f>
        <v>0</v>
      </c>
      <c r="I1065">
        <f>IF(F1065="","",DSUM('1.1_Instalaciones fijas'!$E$14:$R$36,"e3",$F$841:$F1065)+DSUM('1.1_Instalaciones fijas'!$E$43:$L$58,"e3",$F$841:$F1065)-SUM(I$842:I1064))</f>
        <v>0</v>
      </c>
      <c r="J1065">
        <f>IF(F1065="","",DSUM('1.1_Instalaciones fijas'!$E$14:$R$36,"emissions",$F$841:$F1065)+DSUM('1.1_Instalaciones fijas'!$E$43:$L$58,"emissions",$F$841:$F1065)-SUM(J$842:J1064))</f>
        <v>0</v>
      </c>
      <c r="K1065">
        <f>IF(F1065="","",DSUM('1.2_Vehículos y maquinaria'!$E$22:$S$44,"e1",$F$841:$F1065)+DSUM('1.2_Vehículos y maquinaria'!$E$50:$S$70,"emissions",$F$841:$F1065)-SUM(K$842:K1064))</f>
        <v>0</v>
      </c>
      <c r="L1065">
        <f>IF(F1065="","",DSUM('1.2_Vehículos y maquinaria'!$E$22:$S$44,"e2",$F$841:$F1065)-SUM(L$842:L1064))</f>
        <v>0</v>
      </c>
      <c r="M1065">
        <f>IF(F1065="","",DSUM('1.2_Vehículos y maquinaria'!$E$22:$S$44,"e3",$F$841:$F1065)-SUM(M$842:M1064))</f>
        <v>0</v>
      </c>
      <c r="N1065">
        <f>IF(F1065="","",DSUM('1.2_Vehículos y maquinaria'!$E$22:$S$44,"emissions",$F$841:$F1065)+DSUM('1.2_Vehículos y maquinaria'!$E$50:$S$70,"emissions",$F$841:$F1065)-SUM(N$842:N1064))</f>
        <v>0</v>
      </c>
      <c r="O1065">
        <f>IF(F1065="","",DSUM('1.2_Vehículos y maquinaria'!$E$82:$S$92,"e1",$F$841:$F1065)-SUM(O$842:O1064))</f>
        <v>0</v>
      </c>
      <c r="P1065">
        <f>IF(F1065="","",DSUM('1.2_Vehículos y maquinaria'!$E$82:$S$92,"e2",$F$841:$F1065)-SUM(P$842:P1064))</f>
        <v>0</v>
      </c>
      <c r="Q1065">
        <f>IF(F1065="","",DSUM('1.2_Vehículos y maquinaria'!$E$82:$S$92,"e3",$F$841:$F1065)-SUM(Q$842:Q1064))</f>
        <v>0</v>
      </c>
      <c r="R1065">
        <f>IF(F1065="","",DSUM('1.2_Vehículos y maquinaria'!$E$82:$S$92,"emissions",$F$841:$F1065)-SUM(R$842:R1064))</f>
        <v>0</v>
      </c>
      <c r="S1065">
        <f>IF(F1065="","",DSUM('1.2_Vehículos y maquinaria'!$E$99:$S$109,"e1",$F$841:$F1065)-SUM(S$842:S1064))</f>
        <v>0</v>
      </c>
      <c r="T1065">
        <f>IF(F1065="","",DSUM('1.2_Vehículos y maquinaria'!$E$99:$S$109,"e2",$F$841:$F1065)-SUM(T$842:T1064))</f>
        <v>0</v>
      </c>
      <c r="U1065">
        <f>IF(F1065="","",DSUM('1.2_Vehículos y maquinaria'!$E$99:$S$109,"e3",$F$841:$F1065)-SUM(U$842:U1064))</f>
        <v>0</v>
      </c>
      <c r="V1065">
        <f>IF(F1065="","",DSUM('1.2_Vehículos y maquinaria'!$E$99:$S$109,"emissions",$F$841:$F1065)-SUM(V$842:V1064))</f>
        <v>0</v>
      </c>
      <c r="W1065">
        <f>IF(F1065="","",DSUM('1.3_Emisiones de proceso'!$E$17:$M$32,"e1",$F$841:$F1065)-SUM(W$842:W1064))</f>
        <v>0</v>
      </c>
      <c r="X1065">
        <f>IF(F1065="","",DSUM('1.3_Emisiones de proceso'!$E$17:$M$32,"e2",$F$841:$F1065)-SUM(X$842:X1064))</f>
        <v>0</v>
      </c>
      <c r="Y1065">
        <f>IF(F1065="","",DSUM('1.3_Emisiones de proceso'!$E$17:$M$32,"e3",$F$841:$F1065)-SUM(Y$842:Y1064))</f>
        <v>0</v>
      </c>
      <c r="Z1065">
        <f>IF(F1065="","",DSUM('1.3_Emisiones de proceso'!$E$17:$M$32,"emissions",$F$841:$F1065)-SUM(Z$842:Z1064))</f>
        <v>0</v>
      </c>
      <c r="AA1065">
        <f>IF(F1065="","",DSUM('1.3_Emisiones de proceso'!$E$39:$M$54,"e1",$F$841:$F1065)-SUM(AA$842:AA1064))</f>
        <v>0</v>
      </c>
      <c r="AB1065">
        <f>IF(F1065="","",DSUM('1.3_Emisiones de proceso'!$E$39:$M$54,"e2",$F$841:$F1065)-SUM(AB$842:AB1064))</f>
        <v>0</v>
      </c>
      <c r="AC1065">
        <f>IF(F1065="","",DSUM('1.3_Emisiones de proceso'!$E$39:$M$54,"e3",$F$841:$F1065)-SUM(AC$842:AC1064))</f>
        <v>0</v>
      </c>
      <c r="AD1065">
        <f>IF(F1065="","",DSUM('1.3_Emisiones de proceso'!$E$39:$M$54,"emissions",$F$841:$F1065)-SUM(AD$842:AD1064))</f>
        <v>0</v>
      </c>
    </row>
    <row r="1066" spans="2:30" x14ac:dyDescent="0.25">
      <c r="B1066">
        <v>225</v>
      </c>
      <c r="C1066" t="str">
        <f>IF('0.1_Datos generales organiz.'!E268="","",'0.1_Datos generales organiz.'!E268)</f>
        <v/>
      </c>
      <c r="D1066" t="str">
        <f>IF(C1066="","",IF('0.1_Datos generales organiz.'!G268="no","",Dades!C1066))</f>
        <v/>
      </c>
      <c r="E1066" t="str">
        <f>IFERROR(INDEX($D$842:$D$1091,MATCH(0,INDEX(COUNTIF($E$841:E1065,$D$842:$D$1091),),)),"")</f>
        <v/>
      </c>
      <c r="F1066" t="str">
        <f t="shared" si="29"/>
        <v>=</v>
      </c>
      <c r="G1066">
        <f>IF(F1066="","",DSUM('1.1_Instalaciones fijas'!$E$14:$R$36,"e1",$F$841:$F1066)+DSUM('1.1_Instalaciones fijas'!$E$43:$L$58,"e1",$F$841:$F1066)-SUM(G$842:G1065))</f>
        <v>0</v>
      </c>
      <c r="H1066">
        <f>IF(F1066="","",DSUM('1.1_Instalaciones fijas'!$E$14:$R$36,"e2",$F$841:$F1066)+DSUM('1.1_Instalaciones fijas'!$E$43:$L$58,"e2",$F$841:$F1066)-SUM(H$842:H1065))</f>
        <v>0</v>
      </c>
      <c r="I1066">
        <f>IF(F1066="","",DSUM('1.1_Instalaciones fijas'!$E$14:$R$36,"e3",$F$841:$F1066)+DSUM('1.1_Instalaciones fijas'!$E$43:$L$58,"e3",$F$841:$F1066)-SUM(I$842:I1065))</f>
        <v>0</v>
      </c>
      <c r="J1066">
        <f>IF(F1066="","",DSUM('1.1_Instalaciones fijas'!$E$14:$R$36,"emissions",$F$841:$F1066)+DSUM('1.1_Instalaciones fijas'!$E$43:$L$58,"emissions",$F$841:$F1066)-SUM(J$842:J1065))</f>
        <v>0</v>
      </c>
      <c r="K1066">
        <f>IF(F1066="","",DSUM('1.2_Vehículos y maquinaria'!$E$22:$S$44,"e1",$F$841:$F1066)+DSUM('1.2_Vehículos y maquinaria'!$E$50:$S$70,"emissions",$F$841:$F1066)-SUM(K$842:K1065))</f>
        <v>0</v>
      </c>
      <c r="L1066">
        <f>IF(F1066="","",DSUM('1.2_Vehículos y maquinaria'!$E$22:$S$44,"e2",$F$841:$F1066)-SUM(L$842:L1065))</f>
        <v>0</v>
      </c>
      <c r="M1066">
        <f>IF(F1066="","",DSUM('1.2_Vehículos y maquinaria'!$E$22:$S$44,"e3",$F$841:$F1066)-SUM(M$842:M1065))</f>
        <v>0</v>
      </c>
      <c r="N1066">
        <f>IF(F1066="","",DSUM('1.2_Vehículos y maquinaria'!$E$22:$S$44,"emissions",$F$841:$F1066)+DSUM('1.2_Vehículos y maquinaria'!$E$50:$S$70,"emissions",$F$841:$F1066)-SUM(N$842:N1065))</f>
        <v>0</v>
      </c>
      <c r="O1066">
        <f>IF(F1066="","",DSUM('1.2_Vehículos y maquinaria'!$E$82:$S$92,"e1",$F$841:$F1066)-SUM(O$842:O1065))</f>
        <v>0</v>
      </c>
      <c r="P1066">
        <f>IF(F1066="","",DSUM('1.2_Vehículos y maquinaria'!$E$82:$S$92,"e2",$F$841:$F1066)-SUM(P$842:P1065))</f>
        <v>0</v>
      </c>
      <c r="Q1066">
        <f>IF(F1066="","",DSUM('1.2_Vehículos y maquinaria'!$E$82:$S$92,"e3",$F$841:$F1066)-SUM(Q$842:Q1065))</f>
        <v>0</v>
      </c>
      <c r="R1066">
        <f>IF(F1066="","",DSUM('1.2_Vehículos y maquinaria'!$E$82:$S$92,"emissions",$F$841:$F1066)-SUM(R$842:R1065))</f>
        <v>0</v>
      </c>
      <c r="S1066">
        <f>IF(F1066="","",DSUM('1.2_Vehículos y maquinaria'!$E$99:$S$109,"e1",$F$841:$F1066)-SUM(S$842:S1065))</f>
        <v>0</v>
      </c>
      <c r="T1066">
        <f>IF(F1066="","",DSUM('1.2_Vehículos y maquinaria'!$E$99:$S$109,"e2",$F$841:$F1066)-SUM(T$842:T1065))</f>
        <v>0</v>
      </c>
      <c r="U1066">
        <f>IF(F1066="","",DSUM('1.2_Vehículos y maquinaria'!$E$99:$S$109,"e3",$F$841:$F1066)-SUM(U$842:U1065))</f>
        <v>0</v>
      </c>
      <c r="V1066">
        <f>IF(F1066="","",DSUM('1.2_Vehículos y maquinaria'!$E$99:$S$109,"emissions",$F$841:$F1066)-SUM(V$842:V1065))</f>
        <v>0</v>
      </c>
      <c r="W1066">
        <f>IF(F1066="","",DSUM('1.3_Emisiones de proceso'!$E$17:$M$32,"e1",$F$841:$F1066)-SUM(W$842:W1065))</f>
        <v>0</v>
      </c>
      <c r="X1066">
        <f>IF(F1066="","",DSUM('1.3_Emisiones de proceso'!$E$17:$M$32,"e2",$F$841:$F1066)-SUM(X$842:X1065))</f>
        <v>0</v>
      </c>
      <c r="Y1066">
        <f>IF(F1066="","",DSUM('1.3_Emisiones de proceso'!$E$17:$M$32,"e3",$F$841:$F1066)-SUM(Y$842:Y1065))</f>
        <v>0</v>
      </c>
      <c r="Z1066">
        <f>IF(F1066="","",DSUM('1.3_Emisiones de proceso'!$E$17:$M$32,"emissions",$F$841:$F1066)-SUM(Z$842:Z1065))</f>
        <v>0</v>
      </c>
      <c r="AA1066">
        <f>IF(F1066="","",DSUM('1.3_Emisiones de proceso'!$E$39:$M$54,"e1",$F$841:$F1066)-SUM(AA$842:AA1065))</f>
        <v>0</v>
      </c>
      <c r="AB1066">
        <f>IF(F1066="","",DSUM('1.3_Emisiones de proceso'!$E$39:$M$54,"e2",$F$841:$F1066)-SUM(AB$842:AB1065))</f>
        <v>0</v>
      </c>
      <c r="AC1066">
        <f>IF(F1066="","",DSUM('1.3_Emisiones de proceso'!$E$39:$M$54,"e3",$F$841:$F1066)-SUM(AC$842:AC1065))</f>
        <v>0</v>
      </c>
      <c r="AD1066">
        <f>IF(F1066="","",DSUM('1.3_Emisiones de proceso'!$E$39:$M$54,"emissions",$F$841:$F1066)-SUM(AD$842:AD1065))</f>
        <v>0</v>
      </c>
    </row>
    <row r="1067" spans="2:30" x14ac:dyDescent="0.25">
      <c r="B1067">
        <v>226</v>
      </c>
      <c r="C1067" t="str">
        <f>IF('0.1_Datos generales organiz.'!E269="","",'0.1_Datos generales organiz.'!E269)</f>
        <v/>
      </c>
      <c r="D1067" t="str">
        <f>IF(C1067="","",IF('0.1_Datos generales organiz.'!G269="no","",Dades!C1067))</f>
        <v/>
      </c>
      <c r="E1067" t="str">
        <f>IFERROR(INDEX($D$842:$D$1091,MATCH(0,INDEX(COUNTIF($E$841:E1066,$D$842:$D$1091),),)),"")</f>
        <v/>
      </c>
      <c r="F1067" t="str">
        <f t="shared" si="29"/>
        <v>=</v>
      </c>
      <c r="G1067">
        <f>IF(F1067="","",DSUM('1.1_Instalaciones fijas'!$E$14:$R$36,"e1",$F$841:$F1067)+DSUM('1.1_Instalaciones fijas'!$E$43:$L$58,"e1",$F$841:$F1067)-SUM(G$842:G1066))</f>
        <v>0</v>
      </c>
      <c r="H1067">
        <f>IF(F1067="","",DSUM('1.1_Instalaciones fijas'!$E$14:$R$36,"e2",$F$841:$F1067)+DSUM('1.1_Instalaciones fijas'!$E$43:$L$58,"e2",$F$841:$F1067)-SUM(H$842:H1066))</f>
        <v>0</v>
      </c>
      <c r="I1067">
        <f>IF(F1067="","",DSUM('1.1_Instalaciones fijas'!$E$14:$R$36,"e3",$F$841:$F1067)+DSUM('1.1_Instalaciones fijas'!$E$43:$L$58,"e3",$F$841:$F1067)-SUM(I$842:I1066))</f>
        <v>0</v>
      </c>
      <c r="J1067">
        <f>IF(F1067="","",DSUM('1.1_Instalaciones fijas'!$E$14:$R$36,"emissions",$F$841:$F1067)+DSUM('1.1_Instalaciones fijas'!$E$43:$L$58,"emissions",$F$841:$F1067)-SUM(J$842:J1066))</f>
        <v>0</v>
      </c>
      <c r="K1067">
        <f>IF(F1067="","",DSUM('1.2_Vehículos y maquinaria'!$E$22:$S$44,"e1",$F$841:$F1067)+DSUM('1.2_Vehículos y maquinaria'!$E$50:$S$70,"emissions",$F$841:$F1067)-SUM(K$842:K1066))</f>
        <v>0</v>
      </c>
      <c r="L1067">
        <f>IF(F1067="","",DSUM('1.2_Vehículos y maquinaria'!$E$22:$S$44,"e2",$F$841:$F1067)-SUM(L$842:L1066))</f>
        <v>0</v>
      </c>
      <c r="M1067">
        <f>IF(F1067="","",DSUM('1.2_Vehículos y maquinaria'!$E$22:$S$44,"e3",$F$841:$F1067)-SUM(M$842:M1066))</f>
        <v>0</v>
      </c>
      <c r="N1067">
        <f>IF(F1067="","",DSUM('1.2_Vehículos y maquinaria'!$E$22:$S$44,"emissions",$F$841:$F1067)+DSUM('1.2_Vehículos y maquinaria'!$E$50:$S$70,"emissions",$F$841:$F1067)-SUM(N$842:N1066))</f>
        <v>0</v>
      </c>
      <c r="O1067">
        <f>IF(F1067="","",DSUM('1.2_Vehículos y maquinaria'!$E$82:$S$92,"e1",$F$841:$F1067)-SUM(O$842:O1066))</f>
        <v>0</v>
      </c>
      <c r="P1067">
        <f>IF(F1067="","",DSUM('1.2_Vehículos y maquinaria'!$E$82:$S$92,"e2",$F$841:$F1067)-SUM(P$842:P1066))</f>
        <v>0</v>
      </c>
      <c r="Q1067">
        <f>IF(F1067="","",DSUM('1.2_Vehículos y maquinaria'!$E$82:$S$92,"e3",$F$841:$F1067)-SUM(Q$842:Q1066))</f>
        <v>0</v>
      </c>
      <c r="R1067">
        <f>IF(F1067="","",DSUM('1.2_Vehículos y maquinaria'!$E$82:$S$92,"emissions",$F$841:$F1067)-SUM(R$842:R1066))</f>
        <v>0</v>
      </c>
      <c r="S1067">
        <f>IF(F1067="","",DSUM('1.2_Vehículos y maquinaria'!$E$99:$S$109,"e1",$F$841:$F1067)-SUM(S$842:S1066))</f>
        <v>0</v>
      </c>
      <c r="T1067">
        <f>IF(F1067="","",DSUM('1.2_Vehículos y maquinaria'!$E$99:$S$109,"e2",$F$841:$F1067)-SUM(T$842:T1066))</f>
        <v>0</v>
      </c>
      <c r="U1067">
        <f>IF(F1067="","",DSUM('1.2_Vehículos y maquinaria'!$E$99:$S$109,"e3",$F$841:$F1067)-SUM(U$842:U1066))</f>
        <v>0</v>
      </c>
      <c r="V1067">
        <f>IF(F1067="","",DSUM('1.2_Vehículos y maquinaria'!$E$99:$S$109,"emissions",$F$841:$F1067)-SUM(V$842:V1066))</f>
        <v>0</v>
      </c>
      <c r="W1067">
        <f>IF(F1067="","",DSUM('1.3_Emisiones de proceso'!$E$17:$M$32,"e1",$F$841:$F1067)-SUM(W$842:W1066))</f>
        <v>0</v>
      </c>
      <c r="X1067">
        <f>IF(F1067="","",DSUM('1.3_Emisiones de proceso'!$E$17:$M$32,"e2",$F$841:$F1067)-SUM(X$842:X1066))</f>
        <v>0</v>
      </c>
      <c r="Y1067">
        <f>IF(F1067="","",DSUM('1.3_Emisiones de proceso'!$E$17:$M$32,"e3",$F$841:$F1067)-SUM(Y$842:Y1066))</f>
        <v>0</v>
      </c>
      <c r="Z1067">
        <f>IF(F1067="","",DSUM('1.3_Emisiones de proceso'!$E$17:$M$32,"emissions",$F$841:$F1067)-SUM(Z$842:Z1066))</f>
        <v>0</v>
      </c>
      <c r="AA1067">
        <f>IF(F1067="","",DSUM('1.3_Emisiones de proceso'!$E$39:$M$54,"e1",$F$841:$F1067)-SUM(AA$842:AA1066))</f>
        <v>0</v>
      </c>
      <c r="AB1067">
        <f>IF(F1067="","",DSUM('1.3_Emisiones de proceso'!$E$39:$M$54,"e2",$F$841:$F1067)-SUM(AB$842:AB1066))</f>
        <v>0</v>
      </c>
      <c r="AC1067">
        <f>IF(F1067="","",DSUM('1.3_Emisiones de proceso'!$E$39:$M$54,"e3",$F$841:$F1067)-SUM(AC$842:AC1066))</f>
        <v>0</v>
      </c>
      <c r="AD1067">
        <f>IF(F1067="","",DSUM('1.3_Emisiones de proceso'!$E$39:$M$54,"emissions",$F$841:$F1067)-SUM(AD$842:AD1066))</f>
        <v>0</v>
      </c>
    </row>
    <row r="1068" spans="2:30" x14ac:dyDescent="0.25">
      <c r="B1068">
        <v>227</v>
      </c>
      <c r="C1068" t="str">
        <f>IF('0.1_Datos generales organiz.'!E270="","",'0.1_Datos generales organiz.'!E270)</f>
        <v/>
      </c>
      <c r="D1068" t="str">
        <f>IF(C1068="","",IF('0.1_Datos generales organiz.'!G270="no","",Dades!C1068))</f>
        <v/>
      </c>
      <c r="E1068" t="str">
        <f>IFERROR(INDEX($D$842:$D$1091,MATCH(0,INDEX(COUNTIF($E$841:E1067,$D$842:$D$1091),),)),"")</f>
        <v/>
      </c>
      <c r="F1068" t="str">
        <f t="shared" si="29"/>
        <v>=</v>
      </c>
      <c r="G1068">
        <f>IF(F1068="","",DSUM('1.1_Instalaciones fijas'!$E$14:$R$36,"e1",$F$841:$F1068)+DSUM('1.1_Instalaciones fijas'!$E$43:$L$58,"e1",$F$841:$F1068)-SUM(G$842:G1067))</f>
        <v>0</v>
      </c>
      <c r="H1068">
        <f>IF(F1068="","",DSUM('1.1_Instalaciones fijas'!$E$14:$R$36,"e2",$F$841:$F1068)+DSUM('1.1_Instalaciones fijas'!$E$43:$L$58,"e2",$F$841:$F1068)-SUM(H$842:H1067))</f>
        <v>0</v>
      </c>
      <c r="I1068">
        <f>IF(F1068="","",DSUM('1.1_Instalaciones fijas'!$E$14:$R$36,"e3",$F$841:$F1068)+DSUM('1.1_Instalaciones fijas'!$E$43:$L$58,"e3",$F$841:$F1068)-SUM(I$842:I1067))</f>
        <v>0</v>
      </c>
      <c r="J1068">
        <f>IF(F1068="","",DSUM('1.1_Instalaciones fijas'!$E$14:$R$36,"emissions",$F$841:$F1068)+DSUM('1.1_Instalaciones fijas'!$E$43:$L$58,"emissions",$F$841:$F1068)-SUM(J$842:J1067))</f>
        <v>0</v>
      </c>
      <c r="K1068">
        <f>IF(F1068="","",DSUM('1.2_Vehículos y maquinaria'!$E$22:$S$44,"e1",$F$841:$F1068)+DSUM('1.2_Vehículos y maquinaria'!$E$50:$S$70,"emissions",$F$841:$F1068)-SUM(K$842:K1067))</f>
        <v>0</v>
      </c>
      <c r="L1068">
        <f>IF(F1068="","",DSUM('1.2_Vehículos y maquinaria'!$E$22:$S$44,"e2",$F$841:$F1068)-SUM(L$842:L1067))</f>
        <v>0</v>
      </c>
      <c r="M1068">
        <f>IF(F1068="","",DSUM('1.2_Vehículos y maquinaria'!$E$22:$S$44,"e3",$F$841:$F1068)-SUM(M$842:M1067))</f>
        <v>0</v>
      </c>
      <c r="N1068">
        <f>IF(F1068="","",DSUM('1.2_Vehículos y maquinaria'!$E$22:$S$44,"emissions",$F$841:$F1068)+DSUM('1.2_Vehículos y maquinaria'!$E$50:$S$70,"emissions",$F$841:$F1068)-SUM(N$842:N1067))</f>
        <v>0</v>
      </c>
      <c r="O1068">
        <f>IF(F1068="","",DSUM('1.2_Vehículos y maquinaria'!$E$82:$S$92,"e1",$F$841:$F1068)-SUM(O$842:O1067))</f>
        <v>0</v>
      </c>
      <c r="P1068">
        <f>IF(F1068="","",DSUM('1.2_Vehículos y maquinaria'!$E$82:$S$92,"e2",$F$841:$F1068)-SUM(P$842:P1067))</f>
        <v>0</v>
      </c>
      <c r="Q1068">
        <f>IF(F1068="","",DSUM('1.2_Vehículos y maquinaria'!$E$82:$S$92,"e3",$F$841:$F1068)-SUM(Q$842:Q1067))</f>
        <v>0</v>
      </c>
      <c r="R1068">
        <f>IF(F1068="","",DSUM('1.2_Vehículos y maquinaria'!$E$82:$S$92,"emissions",$F$841:$F1068)-SUM(R$842:R1067))</f>
        <v>0</v>
      </c>
      <c r="S1068">
        <f>IF(F1068="","",DSUM('1.2_Vehículos y maquinaria'!$E$99:$S$109,"e1",$F$841:$F1068)-SUM(S$842:S1067))</f>
        <v>0</v>
      </c>
      <c r="T1068">
        <f>IF(F1068="","",DSUM('1.2_Vehículos y maquinaria'!$E$99:$S$109,"e2",$F$841:$F1068)-SUM(T$842:T1067))</f>
        <v>0</v>
      </c>
      <c r="U1068">
        <f>IF(F1068="","",DSUM('1.2_Vehículos y maquinaria'!$E$99:$S$109,"e3",$F$841:$F1068)-SUM(U$842:U1067))</f>
        <v>0</v>
      </c>
      <c r="V1068">
        <f>IF(F1068="","",DSUM('1.2_Vehículos y maquinaria'!$E$99:$S$109,"emissions",$F$841:$F1068)-SUM(V$842:V1067))</f>
        <v>0</v>
      </c>
      <c r="W1068">
        <f>IF(F1068="","",DSUM('1.3_Emisiones de proceso'!$E$17:$M$32,"e1",$F$841:$F1068)-SUM(W$842:W1067))</f>
        <v>0</v>
      </c>
      <c r="X1068">
        <f>IF(F1068="","",DSUM('1.3_Emisiones de proceso'!$E$17:$M$32,"e2",$F$841:$F1068)-SUM(X$842:X1067))</f>
        <v>0</v>
      </c>
      <c r="Y1068">
        <f>IF(F1068="","",DSUM('1.3_Emisiones de proceso'!$E$17:$M$32,"e3",$F$841:$F1068)-SUM(Y$842:Y1067))</f>
        <v>0</v>
      </c>
      <c r="Z1068">
        <f>IF(F1068="","",DSUM('1.3_Emisiones de proceso'!$E$17:$M$32,"emissions",$F$841:$F1068)-SUM(Z$842:Z1067))</f>
        <v>0</v>
      </c>
      <c r="AA1068">
        <f>IF(F1068="","",DSUM('1.3_Emisiones de proceso'!$E$39:$M$54,"e1",$F$841:$F1068)-SUM(AA$842:AA1067))</f>
        <v>0</v>
      </c>
      <c r="AB1068">
        <f>IF(F1068="","",DSUM('1.3_Emisiones de proceso'!$E$39:$M$54,"e2",$F$841:$F1068)-SUM(AB$842:AB1067))</f>
        <v>0</v>
      </c>
      <c r="AC1068">
        <f>IF(F1068="","",DSUM('1.3_Emisiones de proceso'!$E$39:$M$54,"e3",$F$841:$F1068)-SUM(AC$842:AC1067))</f>
        <v>0</v>
      </c>
      <c r="AD1068">
        <f>IF(F1068="","",DSUM('1.3_Emisiones de proceso'!$E$39:$M$54,"emissions",$F$841:$F1068)-SUM(AD$842:AD1067))</f>
        <v>0</v>
      </c>
    </row>
    <row r="1069" spans="2:30" x14ac:dyDescent="0.25">
      <c r="B1069">
        <v>228</v>
      </c>
      <c r="C1069" t="str">
        <f>IF('0.1_Datos generales organiz.'!E271="","",'0.1_Datos generales organiz.'!E271)</f>
        <v/>
      </c>
      <c r="D1069" t="str">
        <f>IF(C1069="","",IF('0.1_Datos generales organiz.'!G271="no","",Dades!C1069))</f>
        <v/>
      </c>
      <c r="E1069" t="str">
        <f>IFERROR(INDEX($D$842:$D$1091,MATCH(0,INDEX(COUNTIF($E$841:E1068,$D$842:$D$1091),),)),"")</f>
        <v/>
      </c>
      <c r="F1069" t="str">
        <f t="shared" si="29"/>
        <v>=</v>
      </c>
      <c r="G1069">
        <f>IF(F1069="","",DSUM('1.1_Instalaciones fijas'!$E$14:$R$36,"e1",$F$841:$F1069)+DSUM('1.1_Instalaciones fijas'!$E$43:$L$58,"e1",$F$841:$F1069)-SUM(G$842:G1068))</f>
        <v>0</v>
      </c>
      <c r="H1069">
        <f>IF(F1069="","",DSUM('1.1_Instalaciones fijas'!$E$14:$R$36,"e2",$F$841:$F1069)+DSUM('1.1_Instalaciones fijas'!$E$43:$L$58,"e2",$F$841:$F1069)-SUM(H$842:H1068))</f>
        <v>0</v>
      </c>
      <c r="I1069">
        <f>IF(F1069="","",DSUM('1.1_Instalaciones fijas'!$E$14:$R$36,"e3",$F$841:$F1069)+DSUM('1.1_Instalaciones fijas'!$E$43:$L$58,"e3",$F$841:$F1069)-SUM(I$842:I1068))</f>
        <v>0</v>
      </c>
      <c r="J1069">
        <f>IF(F1069="","",DSUM('1.1_Instalaciones fijas'!$E$14:$R$36,"emissions",$F$841:$F1069)+DSUM('1.1_Instalaciones fijas'!$E$43:$L$58,"emissions",$F$841:$F1069)-SUM(J$842:J1068))</f>
        <v>0</v>
      </c>
      <c r="K1069">
        <f>IF(F1069="","",DSUM('1.2_Vehículos y maquinaria'!$E$22:$S$44,"e1",$F$841:$F1069)+DSUM('1.2_Vehículos y maquinaria'!$E$50:$S$70,"emissions",$F$841:$F1069)-SUM(K$842:K1068))</f>
        <v>0</v>
      </c>
      <c r="L1069">
        <f>IF(F1069="","",DSUM('1.2_Vehículos y maquinaria'!$E$22:$S$44,"e2",$F$841:$F1069)-SUM(L$842:L1068))</f>
        <v>0</v>
      </c>
      <c r="M1069">
        <f>IF(F1069="","",DSUM('1.2_Vehículos y maquinaria'!$E$22:$S$44,"e3",$F$841:$F1069)-SUM(M$842:M1068))</f>
        <v>0</v>
      </c>
      <c r="N1069">
        <f>IF(F1069="","",DSUM('1.2_Vehículos y maquinaria'!$E$22:$S$44,"emissions",$F$841:$F1069)+DSUM('1.2_Vehículos y maquinaria'!$E$50:$S$70,"emissions",$F$841:$F1069)-SUM(N$842:N1068))</f>
        <v>0</v>
      </c>
      <c r="O1069">
        <f>IF(F1069="","",DSUM('1.2_Vehículos y maquinaria'!$E$82:$S$92,"e1",$F$841:$F1069)-SUM(O$842:O1068))</f>
        <v>0</v>
      </c>
      <c r="P1069">
        <f>IF(F1069="","",DSUM('1.2_Vehículos y maquinaria'!$E$82:$S$92,"e2",$F$841:$F1069)-SUM(P$842:P1068))</f>
        <v>0</v>
      </c>
      <c r="Q1069">
        <f>IF(F1069="","",DSUM('1.2_Vehículos y maquinaria'!$E$82:$S$92,"e3",$F$841:$F1069)-SUM(Q$842:Q1068))</f>
        <v>0</v>
      </c>
      <c r="R1069">
        <f>IF(F1069="","",DSUM('1.2_Vehículos y maquinaria'!$E$82:$S$92,"emissions",$F$841:$F1069)-SUM(R$842:R1068))</f>
        <v>0</v>
      </c>
      <c r="S1069">
        <f>IF(F1069="","",DSUM('1.2_Vehículos y maquinaria'!$E$99:$S$109,"e1",$F$841:$F1069)-SUM(S$842:S1068))</f>
        <v>0</v>
      </c>
      <c r="T1069">
        <f>IF(F1069="","",DSUM('1.2_Vehículos y maquinaria'!$E$99:$S$109,"e2",$F$841:$F1069)-SUM(T$842:T1068))</f>
        <v>0</v>
      </c>
      <c r="U1069">
        <f>IF(F1069="","",DSUM('1.2_Vehículos y maquinaria'!$E$99:$S$109,"e3",$F$841:$F1069)-SUM(U$842:U1068))</f>
        <v>0</v>
      </c>
      <c r="V1069">
        <f>IF(F1069="","",DSUM('1.2_Vehículos y maquinaria'!$E$99:$S$109,"emissions",$F$841:$F1069)-SUM(V$842:V1068))</f>
        <v>0</v>
      </c>
      <c r="W1069">
        <f>IF(F1069="","",DSUM('1.3_Emisiones de proceso'!$E$17:$M$32,"e1",$F$841:$F1069)-SUM(W$842:W1068))</f>
        <v>0</v>
      </c>
      <c r="X1069">
        <f>IF(F1069="","",DSUM('1.3_Emisiones de proceso'!$E$17:$M$32,"e2",$F$841:$F1069)-SUM(X$842:X1068))</f>
        <v>0</v>
      </c>
      <c r="Y1069">
        <f>IF(F1069="","",DSUM('1.3_Emisiones de proceso'!$E$17:$M$32,"e3",$F$841:$F1069)-SUM(Y$842:Y1068))</f>
        <v>0</v>
      </c>
      <c r="Z1069">
        <f>IF(F1069="","",DSUM('1.3_Emisiones de proceso'!$E$17:$M$32,"emissions",$F$841:$F1069)-SUM(Z$842:Z1068))</f>
        <v>0</v>
      </c>
      <c r="AA1069">
        <f>IF(F1069="","",DSUM('1.3_Emisiones de proceso'!$E$39:$M$54,"e1",$F$841:$F1069)-SUM(AA$842:AA1068))</f>
        <v>0</v>
      </c>
      <c r="AB1069">
        <f>IF(F1069="","",DSUM('1.3_Emisiones de proceso'!$E$39:$M$54,"e2",$F$841:$F1069)-SUM(AB$842:AB1068))</f>
        <v>0</v>
      </c>
      <c r="AC1069">
        <f>IF(F1069="","",DSUM('1.3_Emisiones de proceso'!$E$39:$M$54,"e3",$F$841:$F1069)-SUM(AC$842:AC1068))</f>
        <v>0</v>
      </c>
      <c r="AD1069">
        <f>IF(F1069="","",DSUM('1.3_Emisiones de proceso'!$E$39:$M$54,"emissions",$F$841:$F1069)-SUM(AD$842:AD1068))</f>
        <v>0</v>
      </c>
    </row>
    <row r="1070" spans="2:30" x14ac:dyDescent="0.25">
      <c r="B1070">
        <v>229</v>
      </c>
      <c r="C1070" t="str">
        <f>IF('0.1_Datos generales organiz.'!E272="","",'0.1_Datos generales organiz.'!E272)</f>
        <v/>
      </c>
      <c r="D1070" t="str">
        <f>IF(C1070="","",IF('0.1_Datos generales organiz.'!G272="no","",Dades!C1070))</f>
        <v/>
      </c>
      <c r="E1070" t="str">
        <f>IFERROR(INDEX($D$842:$D$1091,MATCH(0,INDEX(COUNTIF($E$841:E1069,$D$842:$D$1091),),)),"")</f>
        <v/>
      </c>
      <c r="F1070" t="str">
        <f t="shared" si="29"/>
        <v>=</v>
      </c>
      <c r="G1070">
        <f>IF(F1070="","",DSUM('1.1_Instalaciones fijas'!$E$14:$R$36,"e1",$F$841:$F1070)+DSUM('1.1_Instalaciones fijas'!$E$43:$L$58,"e1",$F$841:$F1070)-SUM(G$842:G1069))</f>
        <v>0</v>
      </c>
      <c r="H1070">
        <f>IF(F1070="","",DSUM('1.1_Instalaciones fijas'!$E$14:$R$36,"e2",$F$841:$F1070)+DSUM('1.1_Instalaciones fijas'!$E$43:$L$58,"e2",$F$841:$F1070)-SUM(H$842:H1069))</f>
        <v>0</v>
      </c>
      <c r="I1070">
        <f>IF(F1070="","",DSUM('1.1_Instalaciones fijas'!$E$14:$R$36,"e3",$F$841:$F1070)+DSUM('1.1_Instalaciones fijas'!$E$43:$L$58,"e3",$F$841:$F1070)-SUM(I$842:I1069))</f>
        <v>0</v>
      </c>
      <c r="J1070">
        <f>IF(F1070="","",DSUM('1.1_Instalaciones fijas'!$E$14:$R$36,"emissions",$F$841:$F1070)+DSUM('1.1_Instalaciones fijas'!$E$43:$L$58,"emissions",$F$841:$F1070)-SUM(J$842:J1069))</f>
        <v>0</v>
      </c>
      <c r="K1070">
        <f>IF(F1070="","",DSUM('1.2_Vehículos y maquinaria'!$E$22:$S$44,"e1",$F$841:$F1070)+DSUM('1.2_Vehículos y maquinaria'!$E$50:$S$70,"emissions",$F$841:$F1070)-SUM(K$842:K1069))</f>
        <v>0</v>
      </c>
      <c r="L1070">
        <f>IF(F1070="","",DSUM('1.2_Vehículos y maquinaria'!$E$22:$S$44,"e2",$F$841:$F1070)-SUM(L$842:L1069))</f>
        <v>0</v>
      </c>
      <c r="M1070">
        <f>IF(F1070="","",DSUM('1.2_Vehículos y maquinaria'!$E$22:$S$44,"e3",$F$841:$F1070)-SUM(M$842:M1069))</f>
        <v>0</v>
      </c>
      <c r="N1070">
        <f>IF(F1070="","",DSUM('1.2_Vehículos y maquinaria'!$E$22:$S$44,"emissions",$F$841:$F1070)+DSUM('1.2_Vehículos y maquinaria'!$E$50:$S$70,"emissions",$F$841:$F1070)-SUM(N$842:N1069))</f>
        <v>0</v>
      </c>
      <c r="O1070">
        <f>IF(F1070="","",DSUM('1.2_Vehículos y maquinaria'!$E$82:$S$92,"e1",$F$841:$F1070)-SUM(O$842:O1069))</f>
        <v>0</v>
      </c>
      <c r="P1070">
        <f>IF(F1070="","",DSUM('1.2_Vehículos y maquinaria'!$E$82:$S$92,"e2",$F$841:$F1070)-SUM(P$842:P1069))</f>
        <v>0</v>
      </c>
      <c r="Q1070">
        <f>IF(F1070="","",DSUM('1.2_Vehículos y maquinaria'!$E$82:$S$92,"e3",$F$841:$F1070)-SUM(Q$842:Q1069))</f>
        <v>0</v>
      </c>
      <c r="R1070">
        <f>IF(F1070="","",DSUM('1.2_Vehículos y maquinaria'!$E$82:$S$92,"emissions",$F$841:$F1070)-SUM(R$842:R1069))</f>
        <v>0</v>
      </c>
      <c r="S1070">
        <f>IF(F1070="","",DSUM('1.2_Vehículos y maquinaria'!$E$99:$S$109,"e1",$F$841:$F1070)-SUM(S$842:S1069))</f>
        <v>0</v>
      </c>
      <c r="T1070">
        <f>IF(F1070="","",DSUM('1.2_Vehículos y maquinaria'!$E$99:$S$109,"e2",$F$841:$F1070)-SUM(T$842:T1069))</f>
        <v>0</v>
      </c>
      <c r="U1070">
        <f>IF(F1070="","",DSUM('1.2_Vehículos y maquinaria'!$E$99:$S$109,"e3",$F$841:$F1070)-SUM(U$842:U1069))</f>
        <v>0</v>
      </c>
      <c r="V1070">
        <f>IF(F1070="","",DSUM('1.2_Vehículos y maquinaria'!$E$99:$S$109,"emissions",$F$841:$F1070)-SUM(V$842:V1069))</f>
        <v>0</v>
      </c>
      <c r="W1070">
        <f>IF(F1070="","",DSUM('1.3_Emisiones de proceso'!$E$17:$M$32,"e1",$F$841:$F1070)-SUM(W$842:W1069))</f>
        <v>0</v>
      </c>
      <c r="X1070">
        <f>IF(F1070="","",DSUM('1.3_Emisiones de proceso'!$E$17:$M$32,"e2",$F$841:$F1070)-SUM(X$842:X1069))</f>
        <v>0</v>
      </c>
      <c r="Y1070">
        <f>IF(F1070="","",DSUM('1.3_Emisiones de proceso'!$E$17:$M$32,"e3",$F$841:$F1070)-SUM(Y$842:Y1069))</f>
        <v>0</v>
      </c>
      <c r="Z1070">
        <f>IF(F1070="","",DSUM('1.3_Emisiones de proceso'!$E$17:$M$32,"emissions",$F$841:$F1070)-SUM(Z$842:Z1069))</f>
        <v>0</v>
      </c>
      <c r="AA1070">
        <f>IF(F1070="","",DSUM('1.3_Emisiones de proceso'!$E$39:$M$54,"e1",$F$841:$F1070)-SUM(AA$842:AA1069))</f>
        <v>0</v>
      </c>
      <c r="AB1070">
        <f>IF(F1070="","",DSUM('1.3_Emisiones de proceso'!$E$39:$M$54,"e2",$F$841:$F1070)-SUM(AB$842:AB1069))</f>
        <v>0</v>
      </c>
      <c r="AC1070">
        <f>IF(F1070="","",DSUM('1.3_Emisiones de proceso'!$E$39:$M$54,"e3",$F$841:$F1070)-SUM(AC$842:AC1069))</f>
        <v>0</v>
      </c>
      <c r="AD1070">
        <f>IF(F1070="","",DSUM('1.3_Emisiones de proceso'!$E$39:$M$54,"emissions",$F$841:$F1070)-SUM(AD$842:AD1069))</f>
        <v>0</v>
      </c>
    </row>
    <row r="1071" spans="2:30" x14ac:dyDescent="0.25">
      <c r="B1071">
        <v>230</v>
      </c>
      <c r="C1071" t="str">
        <f>IF('0.1_Datos generales organiz.'!E273="","",'0.1_Datos generales organiz.'!E273)</f>
        <v/>
      </c>
      <c r="D1071" t="str">
        <f>IF(C1071="","",IF('0.1_Datos generales organiz.'!G273="no","",Dades!C1071))</f>
        <v/>
      </c>
      <c r="E1071" t="str">
        <f>IFERROR(INDEX($D$842:$D$1091,MATCH(0,INDEX(COUNTIF($E$841:E1070,$D$842:$D$1091),),)),"")</f>
        <v/>
      </c>
      <c r="F1071" t="str">
        <f t="shared" si="29"/>
        <v>=</v>
      </c>
      <c r="G1071">
        <f>IF(F1071="","",DSUM('1.1_Instalaciones fijas'!$E$14:$R$36,"e1",$F$841:$F1071)+DSUM('1.1_Instalaciones fijas'!$E$43:$L$58,"e1",$F$841:$F1071)-SUM(G$842:G1070))</f>
        <v>0</v>
      </c>
      <c r="H1071">
        <f>IF(F1071="","",DSUM('1.1_Instalaciones fijas'!$E$14:$R$36,"e2",$F$841:$F1071)+DSUM('1.1_Instalaciones fijas'!$E$43:$L$58,"e2",$F$841:$F1071)-SUM(H$842:H1070))</f>
        <v>0</v>
      </c>
      <c r="I1071">
        <f>IF(F1071="","",DSUM('1.1_Instalaciones fijas'!$E$14:$R$36,"e3",$F$841:$F1071)+DSUM('1.1_Instalaciones fijas'!$E$43:$L$58,"e3",$F$841:$F1071)-SUM(I$842:I1070))</f>
        <v>0</v>
      </c>
      <c r="J1071">
        <f>IF(F1071="","",DSUM('1.1_Instalaciones fijas'!$E$14:$R$36,"emissions",$F$841:$F1071)+DSUM('1.1_Instalaciones fijas'!$E$43:$L$58,"emissions",$F$841:$F1071)-SUM(J$842:J1070))</f>
        <v>0</v>
      </c>
      <c r="K1071">
        <f>IF(F1071="","",DSUM('1.2_Vehículos y maquinaria'!$E$22:$S$44,"e1",$F$841:$F1071)+DSUM('1.2_Vehículos y maquinaria'!$E$50:$S$70,"emissions",$F$841:$F1071)-SUM(K$842:K1070))</f>
        <v>0</v>
      </c>
      <c r="L1071">
        <f>IF(F1071="","",DSUM('1.2_Vehículos y maquinaria'!$E$22:$S$44,"e2",$F$841:$F1071)-SUM(L$842:L1070))</f>
        <v>0</v>
      </c>
      <c r="M1071">
        <f>IF(F1071="","",DSUM('1.2_Vehículos y maquinaria'!$E$22:$S$44,"e3",$F$841:$F1071)-SUM(M$842:M1070))</f>
        <v>0</v>
      </c>
      <c r="N1071">
        <f>IF(F1071="","",DSUM('1.2_Vehículos y maquinaria'!$E$22:$S$44,"emissions",$F$841:$F1071)+DSUM('1.2_Vehículos y maquinaria'!$E$50:$S$70,"emissions",$F$841:$F1071)-SUM(N$842:N1070))</f>
        <v>0</v>
      </c>
      <c r="O1071">
        <f>IF(F1071="","",DSUM('1.2_Vehículos y maquinaria'!$E$82:$S$92,"e1",$F$841:$F1071)-SUM(O$842:O1070))</f>
        <v>0</v>
      </c>
      <c r="P1071">
        <f>IF(F1071="","",DSUM('1.2_Vehículos y maquinaria'!$E$82:$S$92,"e2",$F$841:$F1071)-SUM(P$842:P1070))</f>
        <v>0</v>
      </c>
      <c r="Q1071">
        <f>IF(F1071="","",DSUM('1.2_Vehículos y maquinaria'!$E$82:$S$92,"e3",$F$841:$F1071)-SUM(Q$842:Q1070))</f>
        <v>0</v>
      </c>
      <c r="R1071">
        <f>IF(F1071="","",DSUM('1.2_Vehículos y maquinaria'!$E$82:$S$92,"emissions",$F$841:$F1071)-SUM(R$842:R1070))</f>
        <v>0</v>
      </c>
      <c r="S1071">
        <f>IF(F1071="","",DSUM('1.2_Vehículos y maquinaria'!$E$99:$S$109,"e1",$F$841:$F1071)-SUM(S$842:S1070))</f>
        <v>0</v>
      </c>
      <c r="T1071">
        <f>IF(F1071="","",DSUM('1.2_Vehículos y maquinaria'!$E$99:$S$109,"e2",$F$841:$F1071)-SUM(T$842:T1070))</f>
        <v>0</v>
      </c>
      <c r="U1071">
        <f>IF(F1071="","",DSUM('1.2_Vehículos y maquinaria'!$E$99:$S$109,"e3",$F$841:$F1071)-SUM(U$842:U1070))</f>
        <v>0</v>
      </c>
      <c r="V1071">
        <f>IF(F1071="","",DSUM('1.2_Vehículos y maquinaria'!$E$99:$S$109,"emissions",$F$841:$F1071)-SUM(V$842:V1070))</f>
        <v>0</v>
      </c>
      <c r="W1071">
        <f>IF(F1071="","",DSUM('1.3_Emisiones de proceso'!$E$17:$M$32,"e1",$F$841:$F1071)-SUM(W$842:W1070))</f>
        <v>0</v>
      </c>
      <c r="X1071">
        <f>IF(F1071="","",DSUM('1.3_Emisiones de proceso'!$E$17:$M$32,"e2",$F$841:$F1071)-SUM(X$842:X1070))</f>
        <v>0</v>
      </c>
      <c r="Y1071">
        <f>IF(F1071="","",DSUM('1.3_Emisiones de proceso'!$E$17:$M$32,"e3",$F$841:$F1071)-SUM(Y$842:Y1070))</f>
        <v>0</v>
      </c>
      <c r="Z1071">
        <f>IF(F1071="","",DSUM('1.3_Emisiones de proceso'!$E$17:$M$32,"emissions",$F$841:$F1071)-SUM(Z$842:Z1070))</f>
        <v>0</v>
      </c>
      <c r="AA1071">
        <f>IF(F1071="","",DSUM('1.3_Emisiones de proceso'!$E$39:$M$54,"e1",$F$841:$F1071)-SUM(AA$842:AA1070))</f>
        <v>0</v>
      </c>
      <c r="AB1071">
        <f>IF(F1071="","",DSUM('1.3_Emisiones de proceso'!$E$39:$M$54,"e2",$F$841:$F1071)-SUM(AB$842:AB1070))</f>
        <v>0</v>
      </c>
      <c r="AC1071">
        <f>IF(F1071="","",DSUM('1.3_Emisiones de proceso'!$E$39:$M$54,"e3",$F$841:$F1071)-SUM(AC$842:AC1070))</f>
        <v>0</v>
      </c>
      <c r="AD1071">
        <f>IF(F1071="","",DSUM('1.3_Emisiones de proceso'!$E$39:$M$54,"emissions",$F$841:$F1071)-SUM(AD$842:AD1070))</f>
        <v>0</v>
      </c>
    </row>
    <row r="1072" spans="2:30" x14ac:dyDescent="0.25">
      <c r="B1072">
        <v>231</v>
      </c>
      <c r="C1072" t="str">
        <f>IF('0.1_Datos generales organiz.'!E274="","",'0.1_Datos generales organiz.'!E274)</f>
        <v/>
      </c>
      <c r="D1072" t="str">
        <f>IF(C1072="","",IF('0.1_Datos generales organiz.'!G274="no","",Dades!C1072))</f>
        <v/>
      </c>
      <c r="E1072" t="str">
        <f>IFERROR(INDEX($D$842:$D$1091,MATCH(0,INDEX(COUNTIF($E$841:E1071,$D$842:$D$1091),),)),"")</f>
        <v/>
      </c>
      <c r="F1072" t="str">
        <f t="shared" si="29"/>
        <v>=</v>
      </c>
      <c r="G1072">
        <f>IF(F1072="","",DSUM('1.1_Instalaciones fijas'!$E$14:$R$36,"e1",$F$841:$F1072)+DSUM('1.1_Instalaciones fijas'!$E$43:$L$58,"e1",$F$841:$F1072)-SUM(G$842:G1071))</f>
        <v>0</v>
      </c>
      <c r="H1072">
        <f>IF(F1072="","",DSUM('1.1_Instalaciones fijas'!$E$14:$R$36,"e2",$F$841:$F1072)+DSUM('1.1_Instalaciones fijas'!$E$43:$L$58,"e2",$F$841:$F1072)-SUM(H$842:H1071))</f>
        <v>0</v>
      </c>
      <c r="I1072">
        <f>IF(F1072="","",DSUM('1.1_Instalaciones fijas'!$E$14:$R$36,"e3",$F$841:$F1072)+DSUM('1.1_Instalaciones fijas'!$E$43:$L$58,"e3",$F$841:$F1072)-SUM(I$842:I1071))</f>
        <v>0</v>
      </c>
      <c r="J1072">
        <f>IF(F1072="","",DSUM('1.1_Instalaciones fijas'!$E$14:$R$36,"emissions",$F$841:$F1072)+DSUM('1.1_Instalaciones fijas'!$E$43:$L$58,"emissions",$F$841:$F1072)-SUM(J$842:J1071))</f>
        <v>0</v>
      </c>
      <c r="K1072">
        <f>IF(F1072="","",DSUM('1.2_Vehículos y maquinaria'!$E$22:$S$44,"e1",$F$841:$F1072)+DSUM('1.2_Vehículos y maquinaria'!$E$50:$S$70,"emissions",$F$841:$F1072)-SUM(K$842:K1071))</f>
        <v>0</v>
      </c>
      <c r="L1072">
        <f>IF(F1072="","",DSUM('1.2_Vehículos y maquinaria'!$E$22:$S$44,"e2",$F$841:$F1072)-SUM(L$842:L1071))</f>
        <v>0</v>
      </c>
      <c r="M1072">
        <f>IF(F1072="","",DSUM('1.2_Vehículos y maquinaria'!$E$22:$S$44,"e3",$F$841:$F1072)-SUM(M$842:M1071))</f>
        <v>0</v>
      </c>
      <c r="N1072">
        <f>IF(F1072="","",DSUM('1.2_Vehículos y maquinaria'!$E$22:$S$44,"emissions",$F$841:$F1072)+DSUM('1.2_Vehículos y maquinaria'!$E$50:$S$70,"emissions",$F$841:$F1072)-SUM(N$842:N1071))</f>
        <v>0</v>
      </c>
      <c r="O1072">
        <f>IF(F1072="","",DSUM('1.2_Vehículos y maquinaria'!$E$82:$S$92,"e1",$F$841:$F1072)-SUM(O$842:O1071))</f>
        <v>0</v>
      </c>
      <c r="P1072">
        <f>IF(F1072="","",DSUM('1.2_Vehículos y maquinaria'!$E$82:$S$92,"e2",$F$841:$F1072)-SUM(P$842:P1071))</f>
        <v>0</v>
      </c>
      <c r="Q1072">
        <f>IF(F1072="","",DSUM('1.2_Vehículos y maquinaria'!$E$82:$S$92,"e3",$F$841:$F1072)-SUM(Q$842:Q1071))</f>
        <v>0</v>
      </c>
      <c r="R1072">
        <f>IF(F1072="","",DSUM('1.2_Vehículos y maquinaria'!$E$82:$S$92,"emissions",$F$841:$F1072)-SUM(R$842:R1071))</f>
        <v>0</v>
      </c>
      <c r="S1072">
        <f>IF(F1072="","",DSUM('1.2_Vehículos y maquinaria'!$E$99:$S$109,"e1",$F$841:$F1072)-SUM(S$842:S1071))</f>
        <v>0</v>
      </c>
      <c r="T1072">
        <f>IF(F1072="","",DSUM('1.2_Vehículos y maquinaria'!$E$99:$S$109,"e2",$F$841:$F1072)-SUM(T$842:T1071))</f>
        <v>0</v>
      </c>
      <c r="U1072">
        <f>IF(F1072="","",DSUM('1.2_Vehículos y maquinaria'!$E$99:$S$109,"e3",$F$841:$F1072)-SUM(U$842:U1071))</f>
        <v>0</v>
      </c>
      <c r="V1072">
        <f>IF(F1072="","",DSUM('1.2_Vehículos y maquinaria'!$E$99:$S$109,"emissions",$F$841:$F1072)-SUM(V$842:V1071))</f>
        <v>0</v>
      </c>
      <c r="W1072">
        <f>IF(F1072="","",DSUM('1.3_Emisiones de proceso'!$E$17:$M$32,"e1",$F$841:$F1072)-SUM(W$842:W1071))</f>
        <v>0</v>
      </c>
      <c r="X1072">
        <f>IF(F1072="","",DSUM('1.3_Emisiones de proceso'!$E$17:$M$32,"e2",$F$841:$F1072)-SUM(X$842:X1071))</f>
        <v>0</v>
      </c>
      <c r="Y1072">
        <f>IF(F1072="","",DSUM('1.3_Emisiones de proceso'!$E$17:$M$32,"e3",$F$841:$F1072)-SUM(Y$842:Y1071))</f>
        <v>0</v>
      </c>
      <c r="Z1072">
        <f>IF(F1072="","",DSUM('1.3_Emisiones de proceso'!$E$17:$M$32,"emissions",$F$841:$F1072)-SUM(Z$842:Z1071))</f>
        <v>0</v>
      </c>
      <c r="AA1072">
        <f>IF(F1072="","",DSUM('1.3_Emisiones de proceso'!$E$39:$M$54,"e1",$F$841:$F1072)-SUM(AA$842:AA1071))</f>
        <v>0</v>
      </c>
      <c r="AB1072">
        <f>IF(F1072="","",DSUM('1.3_Emisiones de proceso'!$E$39:$M$54,"e2",$F$841:$F1072)-SUM(AB$842:AB1071))</f>
        <v>0</v>
      </c>
      <c r="AC1072">
        <f>IF(F1072="","",DSUM('1.3_Emisiones de proceso'!$E$39:$M$54,"e3",$F$841:$F1072)-SUM(AC$842:AC1071))</f>
        <v>0</v>
      </c>
      <c r="AD1072">
        <f>IF(F1072="","",DSUM('1.3_Emisiones de proceso'!$E$39:$M$54,"emissions",$F$841:$F1072)-SUM(AD$842:AD1071))</f>
        <v>0</v>
      </c>
    </row>
    <row r="1073" spans="2:30" x14ac:dyDescent="0.25">
      <c r="B1073">
        <v>232</v>
      </c>
      <c r="C1073" t="str">
        <f>IF('0.1_Datos generales organiz.'!E275="","",'0.1_Datos generales organiz.'!E275)</f>
        <v/>
      </c>
      <c r="D1073" t="str">
        <f>IF(C1073="","",IF('0.1_Datos generales organiz.'!G275="no","",Dades!C1073))</f>
        <v/>
      </c>
      <c r="E1073" t="str">
        <f>IFERROR(INDEX($D$842:$D$1091,MATCH(0,INDEX(COUNTIF($E$841:E1072,$D$842:$D$1091),),)),"")</f>
        <v/>
      </c>
      <c r="F1073" t="str">
        <f t="shared" si="29"/>
        <v>=</v>
      </c>
      <c r="G1073">
        <f>IF(F1073="","",DSUM('1.1_Instalaciones fijas'!$E$14:$R$36,"e1",$F$841:$F1073)+DSUM('1.1_Instalaciones fijas'!$E$43:$L$58,"e1",$F$841:$F1073)-SUM(G$842:G1072))</f>
        <v>0</v>
      </c>
      <c r="H1073">
        <f>IF(F1073="","",DSUM('1.1_Instalaciones fijas'!$E$14:$R$36,"e2",$F$841:$F1073)+DSUM('1.1_Instalaciones fijas'!$E$43:$L$58,"e2",$F$841:$F1073)-SUM(H$842:H1072))</f>
        <v>0</v>
      </c>
      <c r="I1073">
        <f>IF(F1073="","",DSUM('1.1_Instalaciones fijas'!$E$14:$R$36,"e3",$F$841:$F1073)+DSUM('1.1_Instalaciones fijas'!$E$43:$L$58,"e3",$F$841:$F1073)-SUM(I$842:I1072))</f>
        <v>0</v>
      </c>
      <c r="J1073">
        <f>IF(F1073="","",DSUM('1.1_Instalaciones fijas'!$E$14:$R$36,"emissions",$F$841:$F1073)+DSUM('1.1_Instalaciones fijas'!$E$43:$L$58,"emissions",$F$841:$F1073)-SUM(J$842:J1072))</f>
        <v>0</v>
      </c>
      <c r="K1073">
        <f>IF(F1073="","",DSUM('1.2_Vehículos y maquinaria'!$E$22:$S$44,"e1",$F$841:$F1073)+DSUM('1.2_Vehículos y maquinaria'!$E$50:$S$70,"emissions",$F$841:$F1073)-SUM(K$842:K1072))</f>
        <v>0</v>
      </c>
      <c r="L1073">
        <f>IF(F1073="","",DSUM('1.2_Vehículos y maquinaria'!$E$22:$S$44,"e2",$F$841:$F1073)-SUM(L$842:L1072))</f>
        <v>0</v>
      </c>
      <c r="M1073">
        <f>IF(F1073="","",DSUM('1.2_Vehículos y maquinaria'!$E$22:$S$44,"e3",$F$841:$F1073)-SUM(M$842:M1072))</f>
        <v>0</v>
      </c>
      <c r="N1073">
        <f>IF(F1073="","",DSUM('1.2_Vehículos y maquinaria'!$E$22:$S$44,"emissions",$F$841:$F1073)+DSUM('1.2_Vehículos y maquinaria'!$E$50:$S$70,"emissions",$F$841:$F1073)-SUM(N$842:N1072))</f>
        <v>0</v>
      </c>
      <c r="O1073">
        <f>IF(F1073="","",DSUM('1.2_Vehículos y maquinaria'!$E$82:$S$92,"e1",$F$841:$F1073)-SUM(O$842:O1072))</f>
        <v>0</v>
      </c>
      <c r="P1073">
        <f>IF(F1073="","",DSUM('1.2_Vehículos y maquinaria'!$E$82:$S$92,"e2",$F$841:$F1073)-SUM(P$842:P1072))</f>
        <v>0</v>
      </c>
      <c r="Q1073">
        <f>IF(F1073="","",DSUM('1.2_Vehículos y maquinaria'!$E$82:$S$92,"e3",$F$841:$F1073)-SUM(Q$842:Q1072))</f>
        <v>0</v>
      </c>
      <c r="R1073">
        <f>IF(F1073="","",DSUM('1.2_Vehículos y maquinaria'!$E$82:$S$92,"emissions",$F$841:$F1073)-SUM(R$842:R1072))</f>
        <v>0</v>
      </c>
      <c r="S1073">
        <f>IF(F1073="","",DSUM('1.2_Vehículos y maquinaria'!$E$99:$S$109,"e1",$F$841:$F1073)-SUM(S$842:S1072))</f>
        <v>0</v>
      </c>
      <c r="T1073">
        <f>IF(F1073="","",DSUM('1.2_Vehículos y maquinaria'!$E$99:$S$109,"e2",$F$841:$F1073)-SUM(T$842:T1072))</f>
        <v>0</v>
      </c>
      <c r="U1073">
        <f>IF(F1073="","",DSUM('1.2_Vehículos y maquinaria'!$E$99:$S$109,"e3",$F$841:$F1073)-SUM(U$842:U1072))</f>
        <v>0</v>
      </c>
      <c r="V1073">
        <f>IF(F1073="","",DSUM('1.2_Vehículos y maquinaria'!$E$99:$S$109,"emissions",$F$841:$F1073)-SUM(V$842:V1072))</f>
        <v>0</v>
      </c>
      <c r="W1073">
        <f>IF(F1073="","",DSUM('1.3_Emisiones de proceso'!$E$17:$M$32,"e1",$F$841:$F1073)-SUM(W$842:W1072))</f>
        <v>0</v>
      </c>
      <c r="X1073">
        <f>IF(F1073="","",DSUM('1.3_Emisiones de proceso'!$E$17:$M$32,"e2",$F$841:$F1073)-SUM(X$842:X1072))</f>
        <v>0</v>
      </c>
      <c r="Y1073">
        <f>IF(F1073="","",DSUM('1.3_Emisiones de proceso'!$E$17:$M$32,"e3",$F$841:$F1073)-SUM(Y$842:Y1072))</f>
        <v>0</v>
      </c>
      <c r="Z1073">
        <f>IF(F1073="","",DSUM('1.3_Emisiones de proceso'!$E$17:$M$32,"emissions",$F$841:$F1073)-SUM(Z$842:Z1072))</f>
        <v>0</v>
      </c>
      <c r="AA1073">
        <f>IF(F1073="","",DSUM('1.3_Emisiones de proceso'!$E$39:$M$54,"e1",$F$841:$F1073)-SUM(AA$842:AA1072))</f>
        <v>0</v>
      </c>
      <c r="AB1073">
        <f>IF(F1073="","",DSUM('1.3_Emisiones de proceso'!$E$39:$M$54,"e2",$F$841:$F1073)-SUM(AB$842:AB1072))</f>
        <v>0</v>
      </c>
      <c r="AC1073">
        <f>IF(F1073="","",DSUM('1.3_Emisiones de proceso'!$E$39:$M$54,"e3",$F$841:$F1073)-SUM(AC$842:AC1072))</f>
        <v>0</v>
      </c>
      <c r="AD1073">
        <f>IF(F1073="","",DSUM('1.3_Emisiones de proceso'!$E$39:$M$54,"emissions",$F$841:$F1073)-SUM(AD$842:AD1072))</f>
        <v>0</v>
      </c>
    </row>
    <row r="1074" spans="2:30" x14ac:dyDescent="0.25">
      <c r="B1074">
        <v>233</v>
      </c>
      <c r="C1074" t="str">
        <f>IF('0.1_Datos generales organiz.'!E276="","",'0.1_Datos generales organiz.'!E276)</f>
        <v/>
      </c>
      <c r="D1074" t="str">
        <f>IF(C1074="","",IF('0.1_Datos generales organiz.'!G276="no","",Dades!C1074))</f>
        <v/>
      </c>
      <c r="E1074" t="str">
        <f>IFERROR(INDEX($D$842:$D$1091,MATCH(0,INDEX(COUNTIF($E$841:E1073,$D$842:$D$1091),),)),"")</f>
        <v/>
      </c>
      <c r="F1074" t="str">
        <f t="shared" si="29"/>
        <v>=</v>
      </c>
      <c r="G1074">
        <f>IF(F1074="","",DSUM('1.1_Instalaciones fijas'!$E$14:$R$36,"e1",$F$841:$F1074)+DSUM('1.1_Instalaciones fijas'!$E$43:$L$58,"e1",$F$841:$F1074)-SUM(G$842:G1073))</f>
        <v>0</v>
      </c>
      <c r="H1074">
        <f>IF(F1074="","",DSUM('1.1_Instalaciones fijas'!$E$14:$R$36,"e2",$F$841:$F1074)+DSUM('1.1_Instalaciones fijas'!$E$43:$L$58,"e2",$F$841:$F1074)-SUM(H$842:H1073))</f>
        <v>0</v>
      </c>
      <c r="I1074">
        <f>IF(F1074="","",DSUM('1.1_Instalaciones fijas'!$E$14:$R$36,"e3",$F$841:$F1074)+DSUM('1.1_Instalaciones fijas'!$E$43:$L$58,"e3",$F$841:$F1074)-SUM(I$842:I1073))</f>
        <v>0</v>
      </c>
      <c r="J1074">
        <f>IF(F1074="","",DSUM('1.1_Instalaciones fijas'!$E$14:$R$36,"emissions",$F$841:$F1074)+DSUM('1.1_Instalaciones fijas'!$E$43:$L$58,"emissions",$F$841:$F1074)-SUM(J$842:J1073))</f>
        <v>0</v>
      </c>
      <c r="K1074">
        <f>IF(F1074="","",DSUM('1.2_Vehículos y maquinaria'!$E$22:$S$44,"e1",$F$841:$F1074)+DSUM('1.2_Vehículos y maquinaria'!$E$50:$S$70,"emissions",$F$841:$F1074)-SUM(K$842:K1073))</f>
        <v>0</v>
      </c>
      <c r="L1074">
        <f>IF(F1074="","",DSUM('1.2_Vehículos y maquinaria'!$E$22:$S$44,"e2",$F$841:$F1074)-SUM(L$842:L1073))</f>
        <v>0</v>
      </c>
      <c r="M1074">
        <f>IF(F1074="","",DSUM('1.2_Vehículos y maquinaria'!$E$22:$S$44,"e3",$F$841:$F1074)-SUM(M$842:M1073))</f>
        <v>0</v>
      </c>
      <c r="N1074">
        <f>IF(F1074="","",DSUM('1.2_Vehículos y maquinaria'!$E$22:$S$44,"emissions",$F$841:$F1074)+DSUM('1.2_Vehículos y maquinaria'!$E$50:$S$70,"emissions",$F$841:$F1074)-SUM(N$842:N1073))</f>
        <v>0</v>
      </c>
      <c r="O1074">
        <f>IF(F1074="","",DSUM('1.2_Vehículos y maquinaria'!$E$82:$S$92,"e1",$F$841:$F1074)-SUM(O$842:O1073))</f>
        <v>0</v>
      </c>
      <c r="P1074">
        <f>IF(F1074="","",DSUM('1.2_Vehículos y maquinaria'!$E$82:$S$92,"e2",$F$841:$F1074)-SUM(P$842:P1073))</f>
        <v>0</v>
      </c>
      <c r="Q1074">
        <f>IF(F1074="","",DSUM('1.2_Vehículos y maquinaria'!$E$82:$S$92,"e3",$F$841:$F1074)-SUM(Q$842:Q1073))</f>
        <v>0</v>
      </c>
      <c r="R1074">
        <f>IF(F1074="","",DSUM('1.2_Vehículos y maquinaria'!$E$82:$S$92,"emissions",$F$841:$F1074)-SUM(R$842:R1073))</f>
        <v>0</v>
      </c>
      <c r="S1074">
        <f>IF(F1074="","",DSUM('1.2_Vehículos y maquinaria'!$E$99:$S$109,"e1",$F$841:$F1074)-SUM(S$842:S1073))</f>
        <v>0</v>
      </c>
      <c r="T1074">
        <f>IF(F1074="","",DSUM('1.2_Vehículos y maquinaria'!$E$99:$S$109,"e2",$F$841:$F1074)-SUM(T$842:T1073))</f>
        <v>0</v>
      </c>
      <c r="U1074">
        <f>IF(F1074="","",DSUM('1.2_Vehículos y maquinaria'!$E$99:$S$109,"e3",$F$841:$F1074)-SUM(U$842:U1073))</f>
        <v>0</v>
      </c>
      <c r="V1074">
        <f>IF(F1074="","",DSUM('1.2_Vehículos y maquinaria'!$E$99:$S$109,"emissions",$F$841:$F1074)-SUM(V$842:V1073))</f>
        <v>0</v>
      </c>
      <c r="W1074">
        <f>IF(F1074="","",DSUM('1.3_Emisiones de proceso'!$E$17:$M$32,"e1",$F$841:$F1074)-SUM(W$842:W1073))</f>
        <v>0</v>
      </c>
      <c r="X1074">
        <f>IF(F1074="","",DSUM('1.3_Emisiones de proceso'!$E$17:$M$32,"e2",$F$841:$F1074)-SUM(X$842:X1073))</f>
        <v>0</v>
      </c>
      <c r="Y1074">
        <f>IF(F1074="","",DSUM('1.3_Emisiones de proceso'!$E$17:$M$32,"e3",$F$841:$F1074)-SUM(Y$842:Y1073))</f>
        <v>0</v>
      </c>
      <c r="Z1074">
        <f>IF(F1074="","",DSUM('1.3_Emisiones de proceso'!$E$17:$M$32,"emissions",$F$841:$F1074)-SUM(Z$842:Z1073))</f>
        <v>0</v>
      </c>
      <c r="AA1074">
        <f>IF(F1074="","",DSUM('1.3_Emisiones de proceso'!$E$39:$M$54,"e1",$F$841:$F1074)-SUM(AA$842:AA1073))</f>
        <v>0</v>
      </c>
      <c r="AB1074">
        <f>IF(F1074="","",DSUM('1.3_Emisiones de proceso'!$E$39:$M$54,"e2",$F$841:$F1074)-SUM(AB$842:AB1073))</f>
        <v>0</v>
      </c>
      <c r="AC1074">
        <f>IF(F1074="","",DSUM('1.3_Emisiones de proceso'!$E$39:$M$54,"e3",$F$841:$F1074)-SUM(AC$842:AC1073))</f>
        <v>0</v>
      </c>
      <c r="AD1074">
        <f>IF(F1074="","",DSUM('1.3_Emisiones de proceso'!$E$39:$M$54,"emissions",$F$841:$F1074)-SUM(AD$842:AD1073))</f>
        <v>0</v>
      </c>
    </row>
    <row r="1075" spans="2:30" x14ac:dyDescent="0.25">
      <c r="B1075">
        <v>234</v>
      </c>
      <c r="C1075" t="str">
        <f>IF('0.1_Datos generales organiz.'!E277="","",'0.1_Datos generales organiz.'!E277)</f>
        <v/>
      </c>
      <c r="D1075" t="str">
        <f>IF(C1075="","",IF('0.1_Datos generales organiz.'!G277="no","",Dades!C1075))</f>
        <v/>
      </c>
      <c r="E1075" t="str">
        <f>IFERROR(INDEX($D$842:$D$1091,MATCH(0,INDEX(COUNTIF($E$841:E1074,$D$842:$D$1091),),)),"")</f>
        <v/>
      </c>
      <c r="F1075" t="str">
        <f t="shared" si="29"/>
        <v>=</v>
      </c>
      <c r="G1075">
        <f>IF(F1075="","",DSUM('1.1_Instalaciones fijas'!$E$14:$R$36,"e1",$F$841:$F1075)+DSUM('1.1_Instalaciones fijas'!$E$43:$L$58,"e1",$F$841:$F1075)-SUM(G$842:G1074))</f>
        <v>0</v>
      </c>
      <c r="H1075">
        <f>IF(F1075="","",DSUM('1.1_Instalaciones fijas'!$E$14:$R$36,"e2",$F$841:$F1075)+DSUM('1.1_Instalaciones fijas'!$E$43:$L$58,"e2",$F$841:$F1075)-SUM(H$842:H1074))</f>
        <v>0</v>
      </c>
      <c r="I1075">
        <f>IF(F1075="","",DSUM('1.1_Instalaciones fijas'!$E$14:$R$36,"e3",$F$841:$F1075)+DSUM('1.1_Instalaciones fijas'!$E$43:$L$58,"e3",$F$841:$F1075)-SUM(I$842:I1074))</f>
        <v>0</v>
      </c>
      <c r="J1075">
        <f>IF(F1075="","",DSUM('1.1_Instalaciones fijas'!$E$14:$R$36,"emissions",$F$841:$F1075)+DSUM('1.1_Instalaciones fijas'!$E$43:$L$58,"emissions",$F$841:$F1075)-SUM(J$842:J1074))</f>
        <v>0</v>
      </c>
      <c r="K1075">
        <f>IF(F1075="","",DSUM('1.2_Vehículos y maquinaria'!$E$22:$S$44,"e1",$F$841:$F1075)+DSUM('1.2_Vehículos y maquinaria'!$E$50:$S$70,"emissions",$F$841:$F1075)-SUM(K$842:K1074))</f>
        <v>0</v>
      </c>
      <c r="L1075">
        <f>IF(F1075="","",DSUM('1.2_Vehículos y maquinaria'!$E$22:$S$44,"e2",$F$841:$F1075)-SUM(L$842:L1074))</f>
        <v>0</v>
      </c>
      <c r="M1075">
        <f>IF(F1075="","",DSUM('1.2_Vehículos y maquinaria'!$E$22:$S$44,"e3",$F$841:$F1075)-SUM(M$842:M1074))</f>
        <v>0</v>
      </c>
      <c r="N1075">
        <f>IF(F1075="","",DSUM('1.2_Vehículos y maquinaria'!$E$22:$S$44,"emissions",$F$841:$F1075)+DSUM('1.2_Vehículos y maquinaria'!$E$50:$S$70,"emissions",$F$841:$F1075)-SUM(N$842:N1074))</f>
        <v>0</v>
      </c>
      <c r="O1075">
        <f>IF(F1075="","",DSUM('1.2_Vehículos y maquinaria'!$E$82:$S$92,"e1",$F$841:$F1075)-SUM(O$842:O1074))</f>
        <v>0</v>
      </c>
      <c r="P1075">
        <f>IF(F1075="","",DSUM('1.2_Vehículos y maquinaria'!$E$82:$S$92,"e2",$F$841:$F1075)-SUM(P$842:P1074))</f>
        <v>0</v>
      </c>
      <c r="Q1075">
        <f>IF(F1075="","",DSUM('1.2_Vehículos y maquinaria'!$E$82:$S$92,"e3",$F$841:$F1075)-SUM(Q$842:Q1074))</f>
        <v>0</v>
      </c>
      <c r="R1075">
        <f>IF(F1075="","",DSUM('1.2_Vehículos y maquinaria'!$E$82:$S$92,"emissions",$F$841:$F1075)-SUM(R$842:R1074))</f>
        <v>0</v>
      </c>
      <c r="S1075">
        <f>IF(F1075="","",DSUM('1.2_Vehículos y maquinaria'!$E$99:$S$109,"e1",$F$841:$F1075)-SUM(S$842:S1074))</f>
        <v>0</v>
      </c>
      <c r="T1075">
        <f>IF(F1075="","",DSUM('1.2_Vehículos y maquinaria'!$E$99:$S$109,"e2",$F$841:$F1075)-SUM(T$842:T1074))</f>
        <v>0</v>
      </c>
      <c r="U1075">
        <f>IF(F1075="","",DSUM('1.2_Vehículos y maquinaria'!$E$99:$S$109,"e3",$F$841:$F1075)-SUM(U$842:U1074))</f>
        <v>0</v>
      </c>
      <c r="V1075">
        <f>IF(F1075="","",DSUM('1.2_Vehículos y maquinaria'!$E$99:$S$109,"emissions",$F$841:$F1075)-SUM(V$842:V1074))</f>
        <v>0</v>
      </c>
      <c r="W1075">
        <f>IF(F1075="","",DSUM('1.3_Emisiones de proceso'!$E$17:$M$32,"e1",$F$841:$F1075)-SUM(W$842:W1074))</f>
        <v>0</v>
      </c>
      <c r="X1075">
        <f>IF(F1075="","",DSUM('1.3_Emisiones de proceso'!$E$17:$M$32,"e2",$F$841:$F1075)-SUM(X$842:X1074))</f>
        <v>0</v>
      </c>
      <c r="Y1075">
        <f>IF(F1075="","",DSUM('1.3_Emisiones de proceso'!$E$17:$M$32,"e3",$F$841:$F1075)-SUM(Y$842:Y1074))</f>
        <v>0</v>
      </c>
      <c r="Z1075">
        <f>IF(F1075="","",DSUM('1.3_Emisiones de proceso'!$E$17:$M$32,"emissions",$F$841:$F1075)-SUM(Z$842:Z1074))</f>
        <v>0</v>
      </c>
      <c r="AA1075">
        <f>IF(F1075="","",DSUM('1.3_Emisiones de proceso'!$E$39:$M$54,"e1",$F$841:$F1075)-SUM(AA$842:AA1074))</f>
        <v>0</v>
      </c>
      <c r="AB1075">
        <f>IF(F1075="","",DSUM('1.3_Emisiones de proceso'!$E$39:$M$54,"e2",$F$841:$F1075)-SUM(AB$842:AB1074))</f>
        <v>0</v>
      </c>
      <c r="AC1075">
        <f>IF(F1075="","",DSUM('1.3_Emisiones de proceso'!$E$39:$M$54,"e3",$F$841:$F1075)-SUM(AC$842:AC1074))</f>
        <v>0</v>
      </c>
      <c r="AD1075">
        <f>IF(F1075="","",DSUM('1.3_Emisiones de proceso'!$E$39:$M$54,"emissions",$F$841:$F1075)-SUM(AD$842:AD1074))</f>
        <v>0</v>
      </c>
    </row>
    <row r="1076" spans="2:30" x14ac:dyDescent="0.25">
      <c r="B1076">
        <v>235</v>
      </c>
      <c r="C1076" t="str">
        <f>IF('0.1_Datos generales organiz.'!E278="","",'0.1_Datos generales organiz.'!E278)</f>
        <v/>
      </c>
      <c r="D1076" t="str">
        <f>IF(C1076="","",IF('0.1_Datos generales organiz.'!G278="no","",Dades!C1076))</f>
        <v/>
      </c>
      <c r="E1076" t="str">
        <f>IFERROR(INDEX($D$842:$D$1091,MATCH(0,INDEX(COUNTIF($E$841:E1075,$D$842:$D$1091),),)),"")</f>
        <v/>
      </c>
      <c r="F1076" t="str">
        <f t="shared" si="29"/>
        <v>=</v>
      </c>
      <c r="G1076">
        <f>IF(F1076="","",DSUM('1.1_Instalaciones fijas'!$E$14:$R$36,"e1",$F$841:$F1076)+DSUM('1.1_Instalaciones fijas'!$E$43:$L$58,"e1",$F$841:$F1076)-SUM(G$842:G1075))</f>
        <v>0</v>
      </c>
      <c r="H1076">
        <f>IF(F1076="","",DSUM('1.1_Instalaciones fijas'!$E$14:$R$36,"e2",$F$841:$F1076)+DSUM('1.1_Instalaciones fijas'!$E$43:$L$58,"e2",$F$841:$F1076)-SUM(H$842:H1075))</f>
        <v>0</v>
      </c>
      <c r="I1076">
        <f>IF(F1076="","",DSUM('1.1_Instalaciones fijas'!$E$14:$R$36,"e3",$F$841:$F1076)+DSUM('1.1_Instalaciones fijas'!$E$43:$L$58,"e3",$F$841:$F1076)-SUM(I$842:I1075))</f>
        <v>0</v>
      </c>
      <c r="J1076">
        <f>IF(F1076="","",DSUM('1.1_Instalaciones fijas'!$E$14:$R$36,"emissions",$F$841:$F1076)+DSUM('1.1_Instalaciones fijas'!$E$43:$L$58,"emissions",$F$841:$F1076)-SUM(J$842:J1075))</f>
        <v>0</v>
      </c>
      <c r="K1076">
        <f>IF(F1076="","",DSUM('1.2_Vehículos y maquinaria'!$E$22:$S$44,"e1",$F$841:$F1076)+DSUM('1.2_Vehículos y maquinaria'!$E$50:$S$70,"emissions",$F$841:$F1076)-SUM(K$842:K1075))</f>
        <v>0</v>
      </c>
      <c r="L1076">
        <f>IF(F1076="","",DSUM('1.2_Vehículos y maquinaria'!$E$22:$S$44,"e2",$F$841:$F1076)-SUM(L$842:L1075))</f>
        <v>0</v>
      </c>
      <c r="M1076">
        <f>IF(F1076="","",DSUM('1.2_Vehículos y maquinaria'!$E$22:$S$44,"e3",$F$841:$F1076)-SUM(M$842:M1075))</f>
        <v>0</v>
      </c>
      <c r="N1076">
        <f>IF(F1076="","",DSUM('1.2_Vehículos y maquinaria'!$E$22:$S$44,"emissions",$F$841:$F1076)+DSUM('1.2_Vehículos y maquinaria'!$E$50:$S$70,"emissions",$F$841:$F1076)-SUM(N$842:N1075))</f>
        <v>0</v>
      </c>
      <c r="O1076">
        <f>IF(F1076="","",DSUM('1.2_Vehículos y maquinaria'!$E$82:$S$92,"e1",$F$841:$F1076)-SUM(O$842:O1075))</f>
        <v>0</v>
      </c>
      <c r="P1076">
        <f>IF(F1076="","",DSUM('1.2_Vehículos y maquinaria'!$E$82:$S$92,"e2",$F$841:$F1076)-SUM(P$842:P1075))</f>
        <v>0</v>
      </c>
      <c r="Q1076">
        <f>IF(F1076="","",DSUM('1.2_Vehículos y maquinaria'!$E$82:$S$92,"e3",$F$841:$F1076)-SUM(Q$842:Q1075))</f>
        <v>0</v>
      </c>
      <c r="R1076">
        <f>IF(F1076="","",DSUM('1.2_Vehículos y maquinaria'!$E$82:$S$92,"emissions",$F$841:$F1076)-SUM(R$842:R1075))</f>
        <v>0</v>
      </c>
      <c r="S1076">
        <f>IF(F1076="","",DSUM('1.2_Vehículos y maquinaria'!$E$99:$S$109,"e1",$F$841:$F1076)-SUM(S$842:S1075))</f>
        <v>0</v>
      </c>
      <c r="T1076">
        <f>IF(F1076="","",DSUM('1.2_Vehículos y maquinaria'!$E$99:$S$109,"e2",$F$841:$F1076)-SUM(T$842:T1075))</f>
        <v>0</v>
      </c>
      <c r="U1076">
        <f>IF(F1076="","",DSUM('1.2_Vehículos y maquinaria'!$E$99:$S$109,"e3",$F$841:$F1076)-SUM(U$842:U1075))</f>
        <v>0</v>
      </c>
      <c r="V1076">
        <f>IF(F1076="","",DSUM('1.2_Vehículos y maquinaria'!$E$99:$S$109,"emissions",$F$841:$F1076)-SUM(V$842:V1075))</f>
        <v>0</v>
      </c>
      <c r="W1076">
        <f>IF(F1076="","",DSUM('1.3_Emisiones de proceso'!$E$17:$M$32,"e1",$F$841:$F1076)-SUM(W$842:W1075))</f>
        <v>0</v>
      </c>
      <c r="X1076">
        <f>IF(F1076="","",DSUM('1.3_Emisiones de proceso'!$E$17:$M$32,"e2",$F$841:$F1076)-SUM(X$842:X1075))</f>
        <v>0</v>
      </c>
      <c r="Y1076">
        <f>IF(F1076="","",DSUM('1.3_Emisiones de proceso'!$E$17:$M$32,"e3",$F$841:$F1076)-SUM(Y$842:Y1075))</f>
        <v>0</v>
      </c>
      <c r="Z1076">
        <f>IF(F1076="","",DSUM('1.3_Emisiones de proceso'!$E$17:$M$32,"emissions",$F$841:$F1076)-SUM(Z$842:Z1075))</f>
        <v>0</v>
      </c>
      <c r="AA1076">
        <f>IF(F1076="","",DSUM('1.3_Emisiones de proceso'!$E$39:$M$54,"e1",$F$841:$F1076)-SUM(AA$842:AA1075))</f>
        <v>0</v>
      </c>
      <c r="AB1076">
        <f>IF(F1076="","",DSUM('1.3_Emisiones de proceso'!$E$39:$M$54,"e2",$F$841:$F1076)-SUM(AB$842:AB1075))</f>
        <v>0</v>
      </c>
      <c r="AC1076">
        <f>IF(F1076="","",DSUM('1.3_Emisiones de proceso'!$E$39:$M$54,"e3",$F$841:$F1076)-SUM(AC$842:AC1075))</f>
        <v>0</v>
      </c>
      <c r="AD1076">
        <f>IF(F1076="","",DSUM('1.3_Emisiones de proceso'!$E$39:$M$54,"emissions",$F$841:$F1076)-SUM(AD$842:AD1075))</f>
        <v>0</v>
      </c>
    </row>
    <row r="1077" spans="2:30" x14ac:dyDescent="0.25">
      <c r="B1077">
        <v>236</v>
      </c>
      <c r="C1077" t="str">
        <f>IF('0.1_Datos generales organiz.'!E279="","",'0.1_Datos generales organiz.'!E279)</f>
        <v/>
      </c>
      <c r="D1077" t="str">
        <f>IF(C1077="","",IF('0.1_Datos generales organiz.'!G279="no","",Dades!C1077))</f>
        <v/>
      </c>
      <c r="E1077" t="str">
        <f>IFERROR(INDEX($D$842:$D$1091,MATCH(0,INDEX(COUNTIF($E$841:E1076,$D$842:$D$1091),),)),"")</f>
        <v/>
      </c>
      <c r="F1077" t="str">
        <f t="shared" si="29"/>
        <v>=</v>
      </c>
      <c r="G1077">
        <f>IF(F1077="","",DSUM('1.1_Instalaciones fijas'!$E$14:$R$36,"e1",$F$841:$F1077)+DSUM('1.1_Instalaciones fijas'!$E$43:$L$58,"e1",$F$841:$F1077)-SUM(G$842:G1076))</f>
        <v>0</v>
      </c>
      <c r="H1077">
        <f>IF(F1077="","",DSUM('1.1_Instalaciones fijas'!$E$14:$R$36,"e2",$F$841:$F1077)+DSUM('1.1_Instalaciones fijas'!$E$43:$L$58,"e2",$F$841:$F1077)-SUM(H$842:H1076))</f>
        <v>0</v>
      </c>
      <c r="I1077">
        <f>IF(F1077="","",DSUM('1.1_Instalaciones fijas'!$E$14:$R$36,"e3",$F$841:$F1077)+DSUM('1.1_Instalaciones fijas'!$E$43:$L$58,"e3",$F$841:$F1077)-SUM(I$842:I1076))</f>
        <v>0</v>
      </c>
      <c r="J1077">
        <f>IF(F1077="","",DSUM('1.1_Instalaciones fijas'!$E$14:$R$36,"emissions",$F$841:$F1077)+DSUM('1.1_Instalaciones fijas'!$E$43:$L$58,"emissions",$F$841:$F1077)-SUM(J$842:J1076))</f>
        <v>0</v>
      </c>
      <c r="K1077">
        <f>IF(F1077="","",DSUM('1.2_Vehículos y maquinaria'!$E$22:$S$44,"e1",$F$841:$F1077)+DSUM('1.2_Vehículos y maquinaria'!$E$50:$S$70,"emissions",$F$841:$F1077)-SUM(K$842:K1076))</f>
        <v>0</v>
      </c>
      <c r="L1077">
        <f>IF(F1077="","",DSUM('1.2_Vehículos y maquinaria'!$E$22:$S$44,"e2",$F$841:$F1077)-SUM(L$842:L1076))</f>
        <v>0</v>
      </c>
      <c r="M1077">
        <f>IF(F1077="","",DSUM('1.2_Vehículos y maquinaria'!$E$22:$S$44,"e3",$F$841:$F1077)-SUM(M$842:M1076))</f>
        <v>0</v>
      </c>
      <c r="N1077">
        <f>IF(F1077="","",DSUM('1.2_Vehículos y maquinaria'!$E$22:$S$44,"emissions",$F$841:$F1077)+DSUM('1.2_Vehículos y maquinaria'!$E$50:$S$70,"emissions",$F$841:$F1077)-SUM(N$842:N1076))</f>
        <v>0</v>
      </c>
      <c r="O1077">
        <f>IF(F1077="","",DSUM('1.2_Vehículos y maquinaria'!$E$82:$S$92,"e1",$F$841:$F1077)-SUM(O$842:O1076))</f>
        <v>0</v>
      </c>
      <c r="P1077">
        <f>IF(F1077="","",DSUM('1.2_Vehículos y maquinaria'!$E$82:$S$92,"e2",$F$841:$F1077)-SUM(P$842:P1076))</f>
        <v>0</v>
      </c>
      <c r="Q1077">
        <f>IF(F1077="","",DSUM('1.2_Vehículos y maquinaria'!$E$82:$S$92,"e3",$F$841:$F1077)-SUM(Q$842:Q1076))</f>
        <v>0</v>
      </c>
      <c r="R1077">
        <f>IF(F1077="","",DSUM('1.2_Vehículos y maquinaria'!$E$82:$S$92,"emissions",$F$841:$F1077)-SUM(R$842:R1076))</f>
        <v>0</v>
      </c>
      <c r="S1077">
        <f>IF(F1077="","",DSUM('1.2_Vehículos y maquinaria'!$E$99:$S$109,"e1",$F$841:$F1077)-SUM(S$842:S1076))</f>
        <v>0</v>
      </c>
      <c r="T1077">
        <f>IF(F1077="","",DSUM('1.2_Vehículos y maquinaria'!$E$99:$S$109,"e2",$F$841:$F1077)-SUM(T$842:T1076))</f>
        <v>0</v>
      </c>
      <c r="U1077">
        <f>IF(F1077="","",DSUM('1.2_Vehículos y maquinaria'!$E$99:$S$109,"e3",$F$841:$F1077)-SUM(U$842:U1076))</f>
        <v>0</v>
      </c>
      <c r="V1077">
        <f>IF(F1077="","",DSUM('1.2_Vehículos y maquinaria'!$E$99:$S$109,"emissions",$F$841:$F1077)-SUM(V$842:V1076))</f>
        <v>0</v>
      </c>
      <c r="W1077">
        <f>IF(F1077="","",DSUM('1.3_Emisiones de proceso'!$E$17:$M$32,"e1",$F$841:$F1077)-SUM(W$842:W1076))</f>
        <v>0</v>
      </c>
      <c r="X1077">
        <f>IF(F1077="","",DSUM('1.3_Emisiones de proceso'!$E$17:$M$32,"e2",$F$841:$F1077)-SUM(X$842:X1076))</f>
        <v>0</v>
      </c>
      <c r="Y1077">
        <f>IF(F1077="","",DSUM('1.3_Emisiones de proceso'!$E$17:$M$32,"e3",$F$841:$F1077)-SUM(Y$842:Y1076))</f>
        <v>0</v>
      </c>
      <c r="Z1077">
        <f>IF(F1077="","",DSUM('1.3_Emisiones de proceso'!$E$17:$M$32,"emissions",$F$841:$F1077)-SUM(Z$842:Z1076))</f>
        <v>0</v>
      </c>
      <c r="AA1077">
        <f>IF(F1077="","",DSUM('1.3_Emisiones de proceso'!$E$39:$M$54,"e1",$F$841:$F1077)-SUM(AA$842:AA1076))</f>
        <v>0</v>
      </c>
      <c r="AB1077">
        <f>IF(F1077="","",DSUM('1.3_Emisiones de proceso'!$E$39:$M$54,"e2",$F$841:$F1077)-SUM(AB$842:AB1076))</f>
        <v>0</v>
      </c>
      <c r="AC1077">
        <f>IF(F1077="","",DSUM('1.3_Emisiones de proceso'!$E$39:$M$54,"e3",$F$841:$F1077)-SUM(AC$842:AC1076))</f>
        <v>0</v>
      </c>
      <c r="AD1077">
        <f>IF(F1077="","",DSUM('1.3_Emisiones de proceso'!$E$39:$M$54,"emissions",$F$841:$F1077)-SUM(AD$842:AD1076))</f>
        <v>0</v>
      </c>
    </row>
    <row r="1078" spans="2:30" x14ac:dyDescent="0.25">
      <c r="B1078">
        <v>237</v>
      </c>
      <c r="C1078" t="str">
        <f>IF('0.1_Datos generales organiz.'!E280="","",'0.1_Datos generales organiz.'!E280)</f>
        <v/>
      </c>
      <c r="D1078" t="str">
        <f>IF(C1078="","",IF('0.1_Datos generales organiz.'!G280="no","",Dades!C1078))</f>
        <v/>
      </c>
      <c r="E1078" t="str">
        <f>IFERROR(INDEX($D$842:$D$1091,MATCH(0,INDEX(COUNTIF($E$841:E1077,$D$842:$D$1091),),)),"")</f>
        <v/>
      </c>
      <c r="F1078" t="str">
        <f t="shared" si="29"/>
        <v>=</v>
      </c>
      <c r="G1078">
        <f>IF(F1078="","",DSUM('1.1_Instalaciones fijas'!$E$14:$R$36,"e1",$F$841:$F1078)+DSUM('1.1_Instalaciones fijas'!$E$43:$L$58,"e1",$F$841:$F1078)-SUM(G$842:G1077))</f>
        <v>0</v>
      </c>
      <c r="H1078">
        <f>IF(F1078="","",DSUM('1.1_Instalaciones fijas'!$E$14:$R$36,"e2",$F$841:$F1078)+DSUM('1.1_Instalaciones fijas'!$E$43:$L$58,"e2",$F$841:$F1078)-SUM(H$842:H1077))</f>
        <v>0</v>
      </c>
      <c r="I1078">
        <f>IF(F1078="","",DSUM('1.1_Instalaciones fijas'!$E$14:$R$36,"e3",$F$841:$F1078)+DSUM('1.1_Instalaciones fijas'!$E$43:$L$58,"e3",$F$841:$F1078)-SUM(I$842:I1077))</f>
        <v>0</v>
      </c>
      <c r="J1078">
        <f>IF(F1078="","",DSUM('1.1_Instalaciones fijas'!$E$14:$R$36,"emissions",$F$841:$F1078)+DSUM('1.1_Instalaciones fijas'!$E$43:$L$58,"emissions",$F$841:$F1078)-SUM(J$842:J1077))</f>
        <v>0</v>
      </c>
      <c r="K1078">
        <f>IF(F1078="","",DSUM('1.2_Vehículos y maquinaria'!$E$22:$S$44,"e1",$F$841:$F1078)+DSUM('1.2_Vehículos y maquinaria'!$E$50:$S$70,"emissions",$F$841:$F1078)-SUM(K$842:K1077))</f>
        <v>0</v>
      </c>
      <c r="L1078">
        <f>IF(F1078="","",DSUM('1.2_Vehículos y maquinaria'!$E$22:$S$44,"e2",$F$841:$F1078)-SUM(L$842:L1077))</f>
        <v>0</v>
      </c>
      <c r="M1078">
        <f>IF(F1078="","",DSUM('1.2_Vehículos y maquinaria'!$E$22:$S$44,"e3",$F$841:$F1078)-SUM(M$842:M1077))</f>
        <v>0</v>
      </c>
      <c r="N1078">
        <f>IF(F1078="","",DSUM('1.2_Vehículos y maquinaria'!$E$22:$S$44,"emissions",$F$841:$F1078)+DSUM('1.2_Vehículos y maquinaria'!$E$50:$S$70,"emissions",$F$841:$F1078)-SUM(N$842:N1077))</f>
        <v>0</v>
      </c>
      <c r="O1078">
        <f>IF(F1078="","",DSUM('1.2_Vehículos y maquinaria'!$E$82:$S$92,"e1",$F$841:$F1078)-SUM(O$842:O1077))</f>
        <v>0</v>
      </c>
      <c r="P1078">
        <f>IF(F1078="","",DSUM('1.2_Vehículos y maquinaria'!$E$82:$S$92,"e2",$F$841:$F1078)-SUM(P$842:P1077))</f>
        <v>0</v>
      </c>
      <c r="Q1078">
        <f>IF(F1078="","",DSUM('1.2_Vehículos y maquinaria'!$E$82:$S$92,"e3",$F$841:$F1078)-SUM(Q$842:Q1077))</f>
        <v>0</v>
      </c>
      <c r="R1078">
        <f>IF(F1078="","",DSUM('1.2_Vehículos y maquinaria'!$E$82:$S$92,"emissions",$F$841:$F1078)-SUM(R$842:R1077))</f>
        <v>0</v>
      </c>
      <c r="S1078">
        <f>IF(F1078="","",DSUM('1.2_Vehículos y maquinaria'!$E$99:$S$109,"e1",$F$841:$F1078)-SUM(S$842:S1077))</f>
        <v>0</v>
      </c>
      <c r="T1078">
        <f>IF(F1078="","",DSUM('1.2_Vehículos y maquinaria'!$E$99:$S$109,"e2",$F$841:$F1078)-SUM(T$842:T1077))</f>
        <v>0</v>
      </c>
      <c r="U1078">
        <f>IF(F1078="","",DSUM('1.2_Vehículos y maquinaria'!$E$99:$S$109,"e3",$F$841:$F1078)-SUM(U$842:U1077))</f>
        <v>0</v>
      </c>
      <c r="V1078">
        <f>IF(F1078="","",DSUM('1.2_Vehículos y maquinaria'!$E$99:$S$109,"emissions",$F$841:$F1078)-SUM(V$842:V1077))</f>
        <v>0</v>
      </c>
      <c r="W1078">
        <f>IF(F1078="","",DSUM('1.3_Emisiones de proceso'!$E$17:$M$32,"e1",$F$841:$F1078)-SUM(W$842:W1077))</f>
        <v>0</v>
      </c>
      <c r="X1078">
        <f>IF(F1078="","",DSUM('1.3_Emisiones de proceso'!$E$17:$M$32,"e2",$F$841:$F1078)-SUM(X$842:X1077))</f>
        <v>0</v>
      </c>
      <c r="Y1078">
        <f>IF(F1078="","",DSUM('1.3_Emisiones de proceso'!$E$17:$M$32,"e3",$F$841:$F1078)-SUM(Y$842:Y1077))</f>
        <v>0</v>
      </c>
      <c r="Z1078">
        <f>IF(F1078="","",DSUM('1.3_Emisiones de proceso'!$E$17:$M$32,"emissions",$F$841:$F1078)-SUM(Z$842:Z1077))</f>
        <v>0</v>
      </c>
      <c r="AA1078">
        <f>IF(F1078="","",DSUM('1.3_Emisiones de proceso'!$E$39:$M$54,"e1",$F$841:$F1078)-SUM(AA$842:AA1077))</f>
        <v>0</v>
      </c>
      <c r="AB1078">
        <f>IF(F1078="","",DSUM('1.3_Emisiones de proceso'!$E$39:$M$54,"e2",$F$841:$F1078)-SUM(AB$842:AB1077))</f>
        <v>0</v>
      </c>
      <c r="AC1078">
        <f>IF(F1078="","",DSUM('1.3_Emisiones de proceso'!$E$39:$M$54,"e3",$F$841:$F1078)-SUM(AC$842:AC1077))</f>
        <v>0</v>
      </c>
      <c r="AD1078">
        <f>IF(F1078="","",DSUM('1.3_Emisiones de proceso'!$E$39:$M$54,"emissions",$F$841:$F1078)-SUM(AD$842:AD1077))</f>
        <v>0</v>
      </c>
    </row>
    <row r="1079" spans="2:30" x14ac:dyDescent="0.25">
      <c r="B1079">
        <v>238</v>
      </c>
      <c r="C1079" t="str">
        <f>IF('0.1_Datos generales organiz.'!E281="","",'0.1_Datos generales organiz.'!E281)</f>
        <v/>
      </c>
      <c r="D1079" t="str">
        <f>IF(C1079="","",IF('0.1_Datos generales organiz.'!G281="no","",Dades!C1079))</f>
        <v/>
      </c>
      <c r="E1079" t="str">
        <f>IFERROR(INDEX($D$842:$D$1091,MATCH(0,INDEX(COUNTIF($E$841:E1078,$D$842:$D$1091),),)),"")</f>
        <v/>
      </c>
      <c r="F1079" t="str">
        <f t="shared" si="29"/>
        <v>=</v>
      </c>
      <c r="G1079">
        <f>IF(F1079="","",DSUM('1.1_Instalaciones fijas'!$E$14:$R$36,"e1",$F$841:$F1079)+DSUM('1.1_Instalaciones fijas'!$E$43:$L$58,"e1",$F$841:$F1079)-SUM(G$842:G1078))</f>
        <v>0</v>
      </c>
      <c r="H1079">
        <f>IF(F1079="","",DSUM('1.1_Instalaciones fijas'!$E$14:$R$36,"e2",$F$841:$F1079)+DSUM('1.1_Instalaciones fijas'!$E$43:$L$58,"e2",$F$841:$F1079)-SUM(H$842:H1078))</f>
        <v>0</v>
      </c>
      <c r="I1079">
        <f>IF(F1079="","",DSUM('1.1_Instalaciones fijas'!$E$14:$R$36,"e3",$F$841:$F1079)+DSUM('1.1_Instalaciones fijas'!$E$43:$L$58,"e3",$F$841:$F1079)-SUM(I$842:I1078))</f>
        <v>0</v>
      </c>
      <c r="J1079">
        <f>IF(F1079="","",DSUM('1.1_Instalaciones fijas'!$E$14:$R$36,"emissions",$F$841:$F1079)+DSUM('1.1_Instalaciones fijas'!$E$43:$L$58,"emissions",$F$841:$F1079)-SUM(J$842:J1078))</f>
        <v>0</v>
      </c>
      <c r="K1079">
        <f>IF(F1079="","",DSUM('1.2_Vehículos y maquinaria'!$E$22:$S$44,"e1",$F$841:$F1079)+DSUM('1.2_Vehículos y maquinaria'!$E$50:$S$70,"emissions",$F$841:$F1079)-SUM(K$842:K1078))</f>
        <v>0</v>
      </c>
      <c r="L1079">
        <f>IF(F1079="","",DSUM('1.2_Vehículos y maquinaria'!$E$22:$S$44,"e2",$F$841:$F1079)-SUM(L$842:L1078))</f>
        <v>0</v>
      </c>
      <c r="M1079">
        <f>IF(F1079="","",DSUM('1.2_Vehículos y maquinaria'!$E$22:$S$44,"e3",$F$841:$F1079)-SUM(M$842:M1078))</f>
        <v>0</v>
      </c>
      <c r="N1079">
        <f>IF(F1079="","",DSUM('1.2_Vehículos y maquinaria'!$E$22:$S$44,"emissions",$F$841:$F1079)+DSUM('1.2_Vehículos y maquinaria'!$E$50:$S$70,"emissions",$F$841:$F1079)-SUM(N$842:N1078))</f>
        <v>0</v>
      </c>
      <c r="O1079">
        <f>IF(F1079="","",DSUM('1.2_Vehículos y maquinaria'!$E$82:$S$92,"e1",$F$841:$F1079)-SUM(O$842:O1078))</f>
        <v>0</v>
      </c>
      <c r="P1079">
        <f>IF(F1079="","",DSUM('1.2_Vehículos y maquinaria'!$E$82:$S$92,"e2",$F$841:$F1079)-SUM(P$842:P1078))</f>
        <v>0</v>
      </c>
      <c r="Q1079">
        <f>IF(F1079="","",DSUM('1.2_Vehículos y maquinaria'!$E$82:$S$92,"e3",$F$841:$F1079)-SUM(Q$842:Q1078))</f>
        <v>0</v>
      </c>
      <c r="R1079">
        <f>IF(F1079="","",DSUM('1.2_Vehículos y maquinaria'!$E$82:$S$92,"emissions",$F$841:$F1079)-SUM(R$842:R1078))</f>
        <v>0</v>
      </c>
      <c r="S1079">
        <f>IF(F1079="","",DSUM('1.2_Vehículos y maquinaria'!$E$99:$S$109,"e1",$F$841:$F1079)-SUM(S$842:S1078))</f>
        <v>0</v>
      </c>
      <c r="T1079">
        <f>IF(F1079="","",DSUM('1.2_Vehículos y maquinaria'!$E$99:$S$109,"e2",$F$841:$F1079)-SUM(T$842:T1078))</f>
        <v>0</v>
      </c>
      <c r="U1079">
        <f>IF(F1079="","",DSUM('1.2_Vehículos y maquinaria'!$E$99:$S$109,"e3",$F$841:$F1079)-SUM(U$842:U1078))</f>
        <v>0</v>
      </c>
      <c r="V1079">
        <f>IF(F1079="","",DSUM('1.2_Vehículos y maquinaria'!$E$99:$S$109,"emissions",$F$841:$F1079)-SUM(V$842:V1078))</f>
        <v>0</v>
      </c>
      <c r="W1079">
        <f>IF(F1079="","",DSUM('1.3_Emisiones de proceso'!$E$17:$M$32,"e1",$F$841:$F1079)-SUM(W$842:W1078))</f>
        <v>0</v>
      </c>
      <c r="X1079">
        <f>IF(F1079="","",DSUM('1.3_Emisiones de proceso'!$E$17:$M$32,"e2",$F$841:$F1079)-SUM(X$842:X1078))</f>
        <v>0</v>
      </c>
      <c r="Y1079">
        <f>IF(F1079="","",DSUM('1.3_Emisiones de proceso'!$E$17:$M$32,"e3",$F$841:$F1079)-SUM(Y$842:Y1078))</f>
        <v>0</v>
      </c>
      <c r="Z1079">
        <f>IF(F1079="","",DSUM('1.3_Emisiones de proceso'!$E$17:$M$32,"emissions",$F$841:$F1079)-SUM(Z$842:Z1078))</f>
        <v>0</v>
      </c>
      <c r="AA1079">
        <f>IF(F1079="","",DSUM('1.3_Emisiones de proceso'!$E$39:$M$54,"e1",$F$841:$F1079)-SUM(AA$842:AA1078))</f>
        <v>0</v>
      </c>
      <c r="AB1079">
        <f>IF(F1079="","",DSUM('1.3_Emisiones de proceso'!$E$39:$M$54,"e2",$F$841:$F1079)-SUM(AB$842:AB1078))</f>
        <v>0</v>
      </c>
      <c r="AC1079">
        <f>IF(F1079="","",DSUM('1.3_Emisiones de proceso'!$E$39:$M$54,"e3",$F$841:$F1079)-SUM(AC$842:AC1078))</f>
        <v>0</v>
      </c>
      <c r="AD1079">
        <f>IF(F1079="","",DSUM('1.3_Emisiones de proceso'!$E$39:$M$54,"emissions",$F$841:$F1079)-SUM(AD$842:AD1078))</f>
        <v>0</v>
      </c>
    </row>
    <row r="1080" spans="2:30" x14ac:dyDescent="0.25">
      <c r="B1080">
        <v>239</v>
      </c>
      <c r="C1080" t="str">
        <f>IF('0.1_Datos generales organiz.'!E282="","",'0.1_Datos generales organiz.'!E282)</f>
        <v/>
      </c>
      <c r="D1080" t="str">
        <f>IF(C1080="","",IF('0.1_Datos generales organiz.'!G282="no","",Dades!C1080))</f>
        <v/>
      </c>
      <c r="E1080" t="str">
        <f>IFERROR(INDEX($D$842:$D$1091,MATCH(0,INDEX(COUNTIF($E$841:E1079,$D$842:$D$1091),),)),"")</f>
        <v/>
      </c>
      <c r="F1080" t="str">
        <f t="shared" si="29"/>
        <v>=</v>
      </c>
      <c r="G1080">
        <f>IF(F1080="","",DSUM('1.1_Instalaciones fijas'!$E$14:$R$36,"e1",$F$841:$F1080)+DSUM('1.1_Instalaciones fijas'!$E$43:$L$58,"e1",$F$841:$F1080)-SUM(G$842:G1079))</f>
        <v>0</v>
      </c>
      <c r="H1080">
        <f>IF(F1080="","",DSUM('1.1_Instalaciones fijas'!$E$14:$R$36,"e2",$F$841:$F1080)+DSUM('1.1_Instalaciones fijas'!$E$43:$L$58,"e2",$F$841:$F1080)-SUM(H$842:H1079))</f>
        <v>0</v>
      </c>
      <c r="I1080">
        <f>IF(F1080="","",DSUM('1.1_Instalaciones fijas'!$E$14:$R$36,"e3",$F$841:$F1080)+DSUM('1.1_Instalaciones fijas'!$E$43:$L$58,"e3",$F$841:$F1080)-SUM(I$842:I1079))</f>
        <v>0</v>
      </c>
      <c r="J1080">
        <f>IF(F1080="","",DSUM('1.1_Instalaciones fijas'!$E$14:$R$36,"emissions",$F$841:$F1080)+DSUM('1.1_Instalaciones fijas'!$E$43:$L$58,"emissions",$F$841:$F1080)-SUM(J$842:J1079))</f>
        <v>0</v>
      </c>
      <c r="K1080">
        <f>IF(F1080="","",DSUM('1.2_Vehículos y maquinaria'!$E$22:$S$44,"e1",$F$841:$F1080)+DSUM('1.2_Vehículos y maquinaria'!$E$50:$S$70,"emissions",$F$841:$F1080)-SUM(K$842:K1079))</f>
        <v>0</v>
      </c>
      <c r="L1080">
        <f>IF(F1080="","",DSUM('1.2_Vehículos y maquinaria'!$E$22:$S$44,"e2",$F$841:$F1080)-SUM(L$842:L1079))</f>
        <v>0</v>
      </c>
      <c r="M1080">
        <f>IF(F1080="","",DSUM('1.2_Vehículos y maquinaria'!$E$22:$S$44,"e3",$F$841:$F1080)-SUM(M$842:M1079))</f>
        <v>0</v>
      </c>
      <c r="N1080">
        <f>IF(F1080="","",DSUM('1.2_Vehículos y maquinaria'!$E$22:$S$44,"emissions",$F$841:$F1080)+DSUM('1.2_Vehículos y maquinaria'!$E$50:$S$70,"emissions",$F$841:$F1080)-SUM(N$842:N1079))</f>
        <v>0</v>
      </c>
      <c r="O1080">
        <f>IF(F1080="","",DSUM('1.2_Vehículos y maquinaria'!$E$82:$S$92,"e1",$F$841:$F1080)-SUM(O$842:O1079))</f>
        <v>0</v>
      </c>
      <c r="P1080">
        <f>IF(F1080="","",DSUM('1.2_Vehículos y maquinaria'!$E$82:$S$92,"e2",$F$841:$F1080)-SUM(P$842:P1079))</f>
        <v>0</v>
      </c>
      <c r="Q1080">
        <f>IF(F1080="","",DSUM('1.2_Vehículos y maquinaria'!$E$82:$S$92,"e3",$F$841:$F1080)-SUM(Q$842:Q1079))</f>
        <v>0</v>
      </c>
      <c r="R1080">
        <f>IF(F1080="","",DSUM('1.2_Vehículos y maquinaria'!$E$82:$S$92,"emissions",$F$841:$F1080)-SUM(R$842:R1079))</f>
        <v>0</v>
      </c>
      <c r="S1080">
        <f>IF(F1080="","",DSUM('1.2_Vehículos y maquinaria'!$E$99:$S$109,"e1",$F$841:$F1080)-SUM(S$842:S1079))</f>
        <v>0</v>
      </c>
      <c r="T1080">
        <f>IF(F1080="","",DSUM('1.2_Vehículos y maquinaria'!$E$99:$S$109,"e2",$F$841:$F1080)-SUM(T$842:T1079))</f>
        <v>0</v>
      </c>
      <c r="U1080">
        <f>IF(F1080="","",DSUM('1.2_Vehículos y maquinaria'!$E$99:$S$109,"e3",$F$841:$F1080)-SUM(U$842:U1079))</f>
        <v>0</v>
      </c>
      <c r="V1080">
        <f>IF(F1080="","",DSUM('1.2_Vehículos y maquinaria'!$E$99:$S$109,"emissions",$F$841:$F1080)-SUM(V$842:V1079))</f>
        <v>0</v>
      </c>
      <c r="W1080">
        <f>IF(F1080="","",DSUM('1.3_Emisiones de proceso'!$E$17:$M$32,"e1",$F$841:$F1080)-SUM(W$842:W1079))</f>
        <v>0</v>
      </c>
      <c r="X1080">
        <f>IF(F1080="","",DSUM('1.3_Emisiones de proceso'!$E$17:$M$32,"e2",$F$841:$F1080)-SUM(X$842:X1079))</f>
        <v>0</v>
      </c>
      <c r="Y1080">
        <f>IF(F1080="","",DSUM('1.3_Emisiones de proceso'!$E$17:$M$32,"e3",$F$841:$F1080)-SUM(Y$842:Y1079))</f>
        <v>0</v>
      </c>
      <c r="Z1080">
        <f>IF(F1080="","",DSUM('1.3_Emisiones de proceso'!$E$17:$M$32,"emissions",$F$841:$F1080)-SUM(Z$842:Z1079))</f>
        <v>0</v>
      </c>
      <c r="AA1080">
        <f>IF(F1080="","",DSUM('1.3_Emisiones de proceso'!$E$39:$M$54,"e1",$F$841:$F1080)-SUM(AA$842:AA1079))</f>
        <v>0</v>
      </c>
      <c r="AB1080">
        <f>IF(F1080="","",DSUM('1.3_Emisiones de proceso'!$E$39:$M$54,"e2",$F$841:$F1080)-SUM(AB$842:AB1079))</f>
        <v>0</v>
      </c>
      <c r="AC1080">
        <f>IF(F1080="","",DSUM('1.3_Emisiones de proceso'!$E$39:$M$54,"e3",$F$841:$F1080)-SUM(AC$842:AC1079))</f>
        <v>0</v>
      </c>
      <c r="AD1080">
        <f>IF(F1080="","",DSUM('1.3_Emisiones de proceso'!$E$39:$M$54,"emissions",$F$841:$F1080)-SUM(AD$842:AD1079))</f>
        <v>0</v>
      </c>
    </row>
    <row r="1081" spans="2:30" x14ac:dyDescent="0.25">
      <c r="B1081">
        <v>240</v>
      </c>
      <c r="C1081" t="str">
        <f>IF('0.1_Datos generales organiz.'!E283="","",'0.1_Datos generales organiz.'!E283)</f>
        <v/>
      </c>
      <c r="D1081" t="str">
        <f>IF(C1081="","",IF('0.1_Datos generales organiz.'!G283="no","",Dades!C1081))</f>
        <v/>
      </c>
      <c r="E1081" t="str">
        <f>IFERROR(INDEX($D$842:$D$1091,MATCH(0,INDEX(COUNTIF($E$841:E1080,$D$842:$D$1091),),)),"")</f>
        <v/>
      </c>
      <c r="F1081" t="str">
        <f t="shared" si="29"/>
        <v>=</v>
      </c>
      <c r="G1081">
        <f>IF(F1081="","",DSUM('1.1_Instalaciones fijas'!$E$14:$R$36,"e1",$F$841:$F1081)+DSUM('1.1_Instalaciones fijas'!$E$43:$L$58,"e1",$F$841:$F1081)-SUM(G$842:G1080))</f>
        <v>0</v>
      </c>
      <c r="H1081">
        <f>IF(F1081="","",DSUM('1.1_Instalaciones fijas'!$E$14:$R$36,"e2",$F$841:$F1081)+DSUM('1.1_Instalaciones fijas'!$E$43:$L$58,"e2",$F$841:$F1081)-SUM(H$842:H1080))</f>
        <v>0</v>
      </c>
      <c r="I1081">
        <f>IF(F1081="","",DSUM('1.1_Instalaciones fijas'!$E$14:$R$36,"e3",$F$841:$F1081)+DSUM('1.1_Instalaciones fijas'!$E$43:$L$58,"e3",$F$841:$F1081)-SUM(I$842:I1080))</f>
        <v>0</v>
      </c>
      <c r="J1081">
        <f>IF(F1081="","",DSUM('1.1_Instalaciones fijas'!$E$14:$R$36,"emissions",$F$841:$F1081)+DSUM('1.1_Instalaciones fijas'!$E$43:$L$58,"emissions",$F$841:$F1081)-SUM(J$842:J1080))</f>
        <v>0</v>
      </c>
      <c r="K1081">
        <f>IF(F1081="","",DSUM('1.2_Vehículos y maquinaria'!$E$22:$S$44,"e1",$F$841:$F1081)+DSUM('1.2_Vehículos y maquinaria'!$E$50:$S$70,"emissions",$F$841:$F1081)-SUM(K$842:K1080))</f>
        <v>0</v>
      </c>
      <c r="L1081">
        <f>IF(F1081="","",DSUM('1.2_Vehículos y maquinaria'!$E$22:$S$44,"e2",$F$841:$F1081)-SUM(L$842:L1080))</f>
        <v>0</v>
      </c>
      <c r="M1081">
        <f>IF(F1081="","",DSUM('1.2_Vehículos y maquinaria'!$E$22:$S$44,"e3",$F$841:$F1081)-SUM(M$842:M1080))</f>
        <v>0</v>
      </c>
      <c r="N1081">
        <f>IF(F1081="","",DSUM('1.2_Vehículos y maquinaria'!$E$22:$S$44,"emissions",$F$841:$F1081)+DSUM('1.2_Vehículos y maquinaria'!$E$50:$S$70,"emissions",$F$841:$F1081)-SUM(N$842:N1080))</f>
        <v>0</v>
      </c>
      <c r="O1081">
        <f>IF(F1081="","",DSUM('1.2_Vehículos y maquinaria'!$E$82:$S$92,"e1",$F$841:$F1081)-SUM(O$842:O1080))</f>
        <v>0</v>
      </c>
      <c r="P1081">
        <f>IF(F1081="","",DSUM('1.2_Vehículos y maquinaria'!$E$82:$S$92,"e2",$F$841:$F1081)-SUM(P$842:P1080))</f>
        <v>0</v>
      </c>
      <c r="Q1081">
        <f>IF(F1081="","",DSUM('1.2_Vehículos y maquinaria'!$E$82:$S$92,"e3",$F$841:$F1081)-SUM(Q$842:Q1080))</f>
        <v>0</v>
      </c>
      <c r="R1081">
        <f>IF(F1081="","",DSUM('1.2_Vehículos y maquinaria'!$E$82:$S$92,"emissions",$F$841:$F1081)-SUM(R$842:R1080))</f>
        <v>0</v>
      </c>
      <c r="S1081">
        <f>IF(F1081="","",DSUM('1.2_Vehículos y maquinaria'!$E$99:$S$109,"e1",$F$841:$F1081)-SUM(S$842:S1080))</f>
        <v>0</v>
      </c>
      <c r="T1081">
        <f>IF(F1081="","",DSUM('1.2_Vehículos y maquinaria'!$E$99:$S$109,"e2",$F$841:$F1081)-SUM(T$842:T1080))</f>
        <v>0</v>
      </c>
      <c r="U1081">
        <f>IF(F1081="","",DSUM('1.2_Vehículos y maquinaria'!$E$99:$S$109,"e3",$F$841:$F1081)-SUM(U$842:U1080))</f>
        <v>0</v>
      </c>
      <c r="V1081">
        <f>IF(F1081="","",DSUM('1.2_Vehículos y maquinaria'!$E$99:$S$109,"emissions",$F$841:$F1081)-SUM(V$842:V1080))</f>
        <v>0</v>
      </c>
      <c r="W1081">
        <f>IF(F1081="","",DSUM('1.3_Emisiones de proceso'!$E$17:$M$32,"e1",$F$841:$F1081)-SUM(W$842:W1080))</f>
        <v>0</v>
      </c>
      <c r="X1081">
        <f>IF(F1081="","",DSUM('1.3_Emisiones de proceso'!$E$17:$M$32,"e2",$F$841:$F1081)-SUM(X$842:X1080))</f>
        <v>0</v>
      </c>
      <c r="Y1081">
        <f>IF(F1081="","",DSUM('1.3_Emisiones de proceso'!$E$17:$M$32,"e3",$F$841:$F1081)-SUM(Y$842:Y1080))</f>
        <v>0</v>
      </c>
      <c r="Z1081">
        <f>IF(F1081="","",DSUM('1.3_Emisiones de proceso'!$E$17:$M$32,"emissions",$F$841:$F1081)-SUM(Z$842:Z1080))</f>
        <v>0</v>
      </c>
      <c r="AA1081">
        <f>IF(F1081="","",DSUM('1.3_Emisiones de proceso'!$E$39:$M$54,"e1",$F$841:$F1081)-SUM(AA$842:AA1080))</f>
        <v>0</v>
      </c>
      <c r="AB1081">
        <f>IF(F1081="","",DSUM('1.3_Emisiones de proceso'!$E$39:$M$54,"e2",$F$841:$F1081)-SUM(AB$842:AB1080))</f>
        <v>0</v>
      </c>
      <c r="AC1081">
        <f>IF(F1081="","",DSUM('1.3_Emisiones de proceso'!$E$39:$M$54,"e3",$F$841:$F1081)-SUM(AC$842:AC1080))</f>
        <v>0</v>
      </c>
      <c r="AD1081">
        <f>IF(F1081="","",DSUM('1.3_Emisiones de proceso'!$E$39:$M$54,"emissions",$F$841:$F1081)-SUM(AD$842:AD1080))</f>
        <v>0</v>
      </c>
    </row>
    <row r="1082" spans="2:30" x14ac:dyDescent="0.25">
      <c r="B1082">
        <v>241</v>
      </c>
      <c r="C1082" t="str">
        <f>IF('0.1_Datos generales organiz.'!E284="","",'0.1_Datos generales organiz.'!E284)</f>
        <v/>
      </c>
      <c r="D1082" t="str">
        <f>IF(C1082="","",IF('0.1_Datos generales organiz.'!G284="no","",Dades!C1082))</f>
        <v/>
      </c>
      <c r="E1082" t="str">
        <f>IFERROR(INDEX($D$842:$D$1091,MATCH(0,INDEX(COUNTIF($E$841:E1081,$D$842:$D$1091),),)),"")</f>
        <v/>
      </c>
      <c r="F1082" t="str">
        <f t="shared" si="29"/>
        <v>=</v>
      </c>
      <c r="G1082">
        <f>IF(F1082="","",DSUM('1.1_Instalaciones fijas'!$E$14:$R$36,"e1",$F$841:$F1082)+DSUM('1.1_Instalaciones fijas'!$E$43:$L$58,"e1",$F$841:$F1082)-SUM(G$842:G1081))</f>
        <v>0</v>
      </c>
      <c r="H1082">
        <f>IF(F1082="","",DSUM('1.1_Instalaciones fijas'!$E$14:$R$36,"e2",$F$841:$F1082)+DSUM('1.1_Instalaciones fijas'!$E$43:$L$58,"e2",$F$841:$F1082)-SUM(H$842:H1081))</f>
        <v>0</v>
      </c>
      <c r="I1082">
        <f>IF(F1082="","",DSUM('1.1_Instalaciones fijas'!$E$14:$R$36,"e3",$F$841:$F1082)+DSUM('1.1_Instalaciones fijas'!$E$43:$L$58,"e3",$F$841:$F1082)-SUM(I$842:I1081))</f>
        <v>0</v>
      </c>
      <c r="J1082">
        <f>IF(F1082="","",DSUM('1.1_Instalaciones fijas'!$E$14:$R$36,"emissions",$F$841:$F1082)+DSUM('1.1_Instalaciones fijas'!$E$43:$L$58,"emissions",$F$841:$F1082)-SUM(J$842:J1081))</f>
        <v>0</v>
      </c>
      <c r="K1082">
        <f>IF(F1082="","",DSUM('1.2_Vehículos y maquinaria'!$E$22:$S$44,"e1",$F$841:$F1082)+DSUM('1.2_Vehículos y maquinaria'!$E$50:$S$70,"emissions",$F$841:$F1082)-SUM(K$842:K1081))</f>
        <v>0</v>
      </c>
      <c r="L1082">
        <f>IF(F1082="","",DSUM('1.2_Vehículos y maquinaria'!$E$22:$S$44,"e2",$F$841:$F1082)-SUM(L$842:L1081))</f>
        <v>0</v>
      </c>
      <c r="M1082">
        <f>IF(F1082="","",DSUM('1.2_Vehículos y maquinaria'!$E$22:$S$44,"e3",$F$841:$F1082)-SUM(M$842:M1081))</f>
        <v>0</v>
      </c>
      <c r="N1082">
        <f>IF(F1082="","",DSUM('1.2_Vehículos y maquinaria'!$E$22:$S$44,"emissions",$F$841:$F1082)+DSUM('1.2_Vehículos y maquinaria'!$E$50:$S$70,"emissions",$F$841:$F1082)-SUM(N$842:N1081))</f>
        <v>0</v>
      </c>
      <c r="O1082">
        <f>IF(F1082="","",DSUM('1.2_Vehículos y maquinaria'!$E$82:$S$92,"e1",$F$841:$F1082)-SUM(O$842:O1081))</f>
        <v>0</v>
      </c>
      <c r="P1082">
        <f>IF(F1082="","",DSUM('1.2_Vehículos y maquinaria'!$E$82:$S$92,"e2",$F$841:$F1082)-SUM(P$842:P1081))</f>
        <v>0</v>
      </c>
      <c r="Q1082">
        <f>IF(F1082="","",DSUM('1.2_Vehículos y maquinaria'!$E$82:$S$92,"e3",$F$841:$F1082)-SUM(Q$842:Q1081))</f>
        <v>0</v>
      </c>
      <c r="R1082">
        <f>IF(F1082="","",DSUM('1.2_Vehículos y maquinaria'!$E$82:$S$92,"emissions",$F$841:$F1082)-SUM(R$842:R1081))</f>
        <v>0</v>
      </c>
      <c r="S1082">
        <f>IF(F1082="","",DSUM('1.2_Vehículos y maquinaria'!$E$99:$S$109,"e1",$F$841:$F1082)-SUM(S$842:S1081))</f>
        <v>0</v>
      </c>
      <c r="T1082">
        <f>IF(F1082="","",DSUM('1.2_Vehículos y maquinaria'!$E$99:$S$109,"e2",$F$841:$F1082)-SUM(T$842:T1081))</f>
        <v>0</v>
      </c>
      <c r="U1082">
        <f>IF(F1082="","",DSUM('1.2_Vehículos y maquinaria'!$E$99:$S$109,"e3",$F$841:$F1082)-SUM(U$842:U1081))</f>
        <v>0</v>
      </c>
      <c r="V1082">
        <f>IF(F1082="","",DSUM('1.2_Vehículos y maquinaria'!$E$99:$S$109,"emissions",$F$841:$F1082)-SUM(V$842:V1081))</f>
        <v>0</v>
      </c>
      <c r="W1082">
        <f>IF(F1082="","",DSUM('1.3_Emisiones de proceso'!$E$17:$M$32,"e1",$F$841:$F1082)-SUM(W$842:W1081))</f>
        <v>0</v>
      </c>
      <c r="X1082">
        <f>IF(F1082="","",DSUM('1.3_Emisiones de proceso'!$E$17:$M$32,"e2",$F$841:$F1082)-SUM(X$842:X1081))</f>
        <v>0</v>
      </c>
      <c r="Y1082">
        <f>IF(F1082="","",DSUM('1.3_Emisiones de proceso'!$E$17:$M$32,"e3",$F$841:$F1082)-SUM(Y$842:Y1081))</f>
        <v>0</v>
      </c>
      <c r="Z1082">
        <f>IF(F1082="","",DSUM('1.3_Emisiones de proceso'!$E$17:$M$32,"emissions",$F$841:$F1082)-SUM(Z$842:Z1081))</f>
        <v>0</v>
      </c>
      <c r="AA1082">
        <f>IF(F1082="","",DSUM('1.3_Emisiones de proceso'!$E$39:$M$54,"e1",$F$841:$F1082)-SUM(AA$842:AA1081))</f>
        <v>0</v>
      </c>
      <c r="AB1082">
        <f>IF(F1082="","",DSUM('1.3_Emisiones de proceso'!$E$39:$M$54,"e2",$F$841:$F1082)-SUM(AB$842:AB1081))</f>
        <v>0</v>
      </c>
      <c r="AC1082">
        <f>IF(F1082="","",DSUM('1.3_Emisiones de proceso'!$E$39:$M$54,"e3",$F$841:$F1082)-SUM(AC$842:AC1081))</f>
        <v>0</v>
      </c>
      <c r="AD1082">
        <f>IF(F1082="","",DSUM('1.3_Emisiones de proceso'!$E$39:$M$54,"emissions",$F$841:$F1082)-SUM(AD$842:AD1081))</f>
        <v>0</v>
      </c>
    </row>
    <row r="1083" spans="2:30" x14ac:dyDescent="0.25">
      <c r="B1083">
        <v>242</v>
      </c>
      <c r="C1083" t="str">
        <f>IF('0.1_Datos generales organiz.'!E285="","",'0.1_Datos generales organiz.'!E285)</f>
        <v/>
      </c>
      <c r="D1083" t="str">
        <f>IF(C1083="","",IF('0.1_Datos generales organiz.'!G285="no","",Dades!C1083))</f>
        <v/>
      </c>
      <c r="E1083" t="str">
        <f>IFERROR(INDEX($D$842:$D$1091,MATCH(0,INDEX(COUNTIF($E$841:E1082,$D$842:$D$1091),),)),"")</f>
        <v/>
      </c>
      <c r="F1083" t="str">
        <f t="shared" si="29"/>
        <v>=</v>
      </c>
      <c r="G1083">
        <f>IF(F1083="","",DSUM('1.1_Instalaciones fijas'!$E$14:$R$36,"e1",$F$841:$F1083)+DSUM('1.1_Instalaciones fijas'!$E$43:$L$58,"e1",$F$841:$F1083)-SUM(G$842:G1082))</f>
        <v>0</v>
      </c>
      <c r="H1083">
        <f>IF(F1083="","",DSUM('1.1_Instalaciones fijas'!$E$14:$R$36,"e2",$F$841:$F1083)+DSUM('1.1_Instalaciones fijas'!$E$43:$L$58,"e2",$F$841:$F1083)-SUM(H$842:H1082))</f>
        <v>0</v>
      </c>
      <c r="I1083">
        <f>IF(F1083="","",DSUM('1.1_Instalaciones fijas'!$E$14:$R$36,"e3",$F$841:$F1083)+DSUM('1.1_Instalaciones fijas'!$E$43:$L$58,"e3",$F$841:$F1083)-SUM(I$842:I1082))</f>
        <v>0</v>
      </c>
      <c r="J1083">
        <f>IF(F1083="","",DSUM('1.1_Instalaciones fijas'!$E$14:$R$36,"emissions",$F$841:$F1083)+DSUM('1.1_Instalaciones fijas'!$E$43:$L$58,"emissions",$F$841:$F1083)-SUM(J$842:J1082))</f>
        <v>0</v>
      </c>
      <c r="K1083">
        <f>IF(F1083="","",DSUM('1.2_Vehículos y maquinaria'!$E$22:$S$44,"e1",$F$841:$F1083)+DSUM('1.2_Vehículos y maquinaria'!$E$50:$S$70,"emissions",$F$841:$F1083)-SUM(K$842:K1082))</f>
        <v>0</v>
      </c>
      <c r="L1083">
        <f>IF(F1083="","",DSUM('1.2_Vehículos y maquinaria'!$E$22:$S$44,"e2",$F$841:$F1083)-SUM(L$842:L1082))</f>
        <v>0</v>
      </c>
      <c r="M1083">
        <f>IF(F1083="","",DSUM('1.2_Vehículos y maquinaria'!$E$22:$S$44,"e3",$F$841:$F1083)-SUM(M$842:M1082))</f>
        <v>0</v>
      </c>
      <c r="N1083">
        <f>IF(F1083="","",DSUM('1.2_Vehículos y maquinaria'!$E$22:$S$44,"emissions",$F$841:$F1083)+DSUM('1.2_Vehículos y maquinaria'!$E$50:$S$70,"emissions",$F$841:$F1083)-SUM(N$842:N1082))</f>
        <v>0</v>
      </c>
      <c r="O1083">
        <f>IF(F1083="","",DSUM('1.2_Vehículos y maquinaria'!$E$82:$S$92,"e1",$F$841:$F1083)-SUM(O$842:O1082))</f>
        <v>0</v>
      </c>
      <c r="P1083">
        <f>IF(F1083="","",DSUM('1.2_Vehículos y maquinaria'!$E$82:$S$92,"e2",$F$841:$F1083)-SUM(P$842:P1082))</f>
        <v>0</v>
      </c>
      <c r="Q1083">
        <f>IF(F1083="","",DSUM('1.2_Vehículos y maquinaria'!$E$82:$S$92,"e3",$F$841:$F1083)-SUM(Q$842:Q1082))</f>
        <v>0</v>
      </c>
      <c r="R1083">
        <f>IF(F1083="","",DSUM('1.2_Vehículos y maquinaria'!$E$82:$S$92,"emissions",$F$841:$F1083)-SUM(R$842:R1082))</f>
        <v>0</v>
      </c>
      <c r="S1083">
        <f>IF(F1083="","",DSUM('1.2_Vehículos y maquinaria'!$E$99:$S$109,"e1",$F$841:$F1083)-SUM(S$842:S1082))</f>
        <v>0</v>
      </c>
      <c r="T1083">
        <f>IF(F1083="","",DSUM('1.2_Vehículos y maquinaria'!$E$99:$S$109,"e2",$F$841:$F1083)-SUM(T$842:T1082))</f>
        <v>0</v>
      </c>
      <c r="U1083">
        <f>IF(F1083="","",DSUM('1.2_Vehículos y maquinaria'!$E$99:$S$109,"e3",$F$841:$F1083)-SUM(U$842:U1082))</f>
        <v>0</v>
      </c>
      <c r="V1083">
        <f>IF(F1083="","",DSUM('1.2_Vehículos y maquinaria'!$E$99:$S$109,"emissions",$F$841:$F1083)-SUM(V$842:V1082))</f>
        <v>0</v>
      </c>
      <c r="W1083">
        <f>IF(F1083="","",DSUM('1.3_Emisiones de proceso'!$E$17:$M$32,"e1",$F$841:$F1083)-SUM(W$842:W1082))</f>
        <v>0</v>
      </c>
      <c r="X1083">
        <f>IF(F1083="","",DSUM('1.3_Emisiones de proceso'!$E$17:$M$32,"e2",$F$841:$F1083)-SUM(X$842:X1082))</f>
        <v>0</v>
      </c>
      <c r="Y1083">
        <f>IF(F1083="","",DSUM('1.3_Emisiones de proceso'!$E$17:$M$32,"e3",$F$841:$F1083)-SUM(Y$842:Y1082))</f>
        <v>0</v>
      </c>
      <c r="Z1083">
        <f>IF(F1083="","",DSUM('1.3_Emisiones de proceso'!$E$17:$M$32,"emissions",$F$841:$F1083)-SUM(Z$842:Z1082))</f>
        <v>0</v>
      </c>
      <c r="AA1083">
        <f>IF(F1083="","",DSUM('1.3_Emisiones de proceso'!$E$39:$M$54,"e1",$F$841:$F1083)-SUM(AA$842:AA1082))</f>
        <v>0</v>
      </c>
      <c r="AB1083">
        <f>IF(F1083="","",DSUM('1.3_Emisiones de proceso'!$E$39:$M$54,"e2",$F$841:$F1083)-SUM(AB$842:AB1082))</f>
        <v>0</v>
      </c>
      <c r="AC1083">
        <f>IF(F1083="","",DSUM('1.3_Emisiones de proceso'!$E$39:$M$54,"e3",$F$841:$F1083)-SUM(AC$842:AC1082))</f>
        <v>0</v>
      </c>
      <c r="AD1083">
        <f>IF(F1083="","",DSUM('1.3_Emisiones de proceso'!$E$39:$M$54,"emissions",$F$841:$F1083)-SUM(AD$842:AD1082))</f>
        <v>0</v>
      </c>
    </row>
    <row r="1084" spans="2:30" x14ac:dyDescent="0.25">
      <c r="B1084">
        <v>243</v>
      </c>
      <c r="C1084" t="str">
        <f>IF('0.1_Datos generales organiz.'!E286="","",'0.1_Datos generales organiz.'!E286)</f>
        <v/>
      </c>
      <c r="D1084" t="str">
        <f>IF(C1084="","",IF('0.1_Datos generales organiz.'!G286="no","",Dades!C1084))</f>
        <v/>
      </c>
      <c r="E1084" t="str">
        <f>IFERROR(INDEX($D$842:$D$1091,MATCH(0,INDEX(COUNTIF($E$841:E1083,$D$842:$D$1091),),)),"")</f>
        <v/>
      </c>
      <c r="F1084" t="str">
        <f t="shared" si="29"/>
        <v>=</v>
      </c>
      <c r="G1084">
        <f>IF(F1084="","",DSUM('1.1_Instalaciones fijas'!$E$14:$R$36,"e1",$F$841:$F1084)+DSUM('1.1_Instalaciones fijas'!$E$43:$L$58,"e1",$F$841:$F1084)-SUM(G$842:G1083))</f>
        <v>0</v>
      </c>
      <c r="H1084">
        <f>IF(F1084="","",DSUM('1.1_Instalaciones fijas'!$E$14:$R$36,"e2",$F$841:$F1084)+DSUM('1.1_Instalaciones fijas'!$E$43:$L$58,"e2",$F$841:$F1084)-SUM(H$842:H1083))</f>
        <v>0</v>
      </c>
      <c r="I1084">
        <f>IF(F1084="","",DSUM('1.1_Instalaciones fijas'!$E$14:$R$36,"e3",$F$841:$F1084)+DSUM('1.1_Instalaciones fijas'!$E$43:$L$58,"e3",$F$841:$F1084)-SUM(I$842:I1083))</f>
        <v>0</v>
      </c>
      <c r="J1084">
        <f>IF(F1084="","",DSUM('1.1_Instalaciones fijas'!$E$14:$R$36,"emissions",$F$841:$F1084)+DSUM('1.1_Instalaciones fijas'!$E$43:$L$58,"emissions",$F$841:$F1084)-SUM(J$842:J1083))</f>
        <v>0</v>
      </c>
      <c r="K1084">
        <f>IF(F1084="","",DSUM('1.2_Vehículos y maquinaria'!$E$22:$S$44,"e1",$F$841:$F1084)+DSUM('1.2_Vehículos y maquinaria'!$E$50:$S$70,"emissions",$F$841:$F1084)-SUM(K$842:K1083))</f>
        <v>0</v>
      </c>
      <c r="L1084">
        <f>IF(F1084="","",DSUM('1.2_Vehículos y maquinaria'!$E$22:$S$44,"e2",$F$841:$F1084)-SUM(L$842:L1083))</f>
        <v>0</v>
      </c>
      <c r="M1084">
        <f>IF(F1084="","",DSUM('1.2_Vehículos y maquinaria'!$E$22:$S$44,"e3",$F$841:$F1084)-SUM(M$842:M1083))</f>
        <v>0</v>
      </c>
      <c r="N1084">
        <f>IF(F1084="","",DSUM('1.2_Vehículos y maquinaria'!$E$22:$S$44,"emissions",$F$841:$F1084)+DSUM('1.2_Vehículos y maquinaria'!$E$50:$S$70,"emissions",$F$841:$F1084)-SUM(N$842:N1083))</f>
        <v>0</v>
      </c>
      <c r="O1084">
        <f>IF(F1084="","",DSUM('1.2_Vehículos y maquinaria'!$E$82:$S$92,"e1",$F$841:$F1084)-SUM(O$842:O1083))</f>
        <v>0</v>
      </c>
      <c r="P1084">
        <f>IF(F1084="","",DSUM('1.2_Vehículos y maquinaria'!$E$82:$S$92,"e2",$F$841:$F1084)-SUM(P$842:P1083))</f>
        <v>0</v>
      </c>
      <c r="Q1084">
        <f>IF(F1084="","",DSUM('1.2_Vehículos y maquinaria'!$E$82:$S$92,"e3",$F$841:$F1084)-SUM(Q$842:Q1083))</f>
        <v>0</v>
      </c>
      <c r="R1084">
        <f>IF(F1084="","",DSUM('1.2_Vehículos y maquinaria'!$E$82:$S$92,"emissions",$F$841:$F1084)-SUM(R$842:R1083))</f>
        <v>0</v>
      </c>
      <c r="S1084">
        <f>IF(F1084="","",DSUM('1.2_Vehículos y maquinaria'!$E$99:$S$109,"e1",$F$841:$F1084)-SUM(S$842:S1083))</f>
        <v>0</v>
      </c>
      <c r="T1084">
        <f>IF(F1084="","",DSUM('1.2_Vehículos y maquinaria'!$E$99:$S$109,"e2",$F$841:$F1084)-SUM(T$842:T1083))</f>
        <v>0</v>
      </c>
      <c r="U1084">
        <f>IF(F1084="","",DSUM('1.2_Vehículos y maquinaria'!$E$99:$S$109,"e3",$F$841:$F1084)-SUM(U$842:U1083))</f>
        <v>0</v>
      </c>
      <c r="V1084">
        <f>IF(F1084="","",DSUM('1.2_Vehículos y maquinaria'!$E$99:$S$109,"emissions",$F$841:$F1084)-SUM(V$842:V1083))</f>
        <v>0</v>
      </c>
      <c r="W1084">
        <f>IF(F1084="","",DSUM('1.3_Emisiones de proceso'!$E$17:$M$32,"e1",$F$841:$F1084)-SUM(W$842:W1083))</f>
        <v>0</v>
      </c>
      <c r="X1084">
        <f>IF(F1084="","",DSUM('1.3_Emisiones de proceso'!$E$17:$M$32,"e2",$F$841:$F1084)-SUM(X$842:X1083))</f>
        <v>0</v>
      </c>
      <c r="Y1084">
        <f>IF(F1084="","",DSUM('1.3_Emisiones de proceso'!$E$17:$M$32,"e3",$F$841:$F1084)-SUM(Y$842:Y1083))</f>
        <v>0</v>
      </c>
      <c r="Z1084">
        <f>IF(F1084="","",DSUM('1.3_Emisiones de proceso'!$E$17:$M$32,"emissions",$F$841:$F1084)-SUM(Z$842:Z1083))</f>
        <v>0</v>
      </c>
      <c r="AA1084">
        <f>IF(F1084="","",DSUM('1.3_Emisiones de proceso'!$E$39:$M$54,"e1",$F$841:$F1084)-SUM(AA$842:AA1083))</f>
        <v>0</v>
      </c>
      <c r="AB1084">
        <f>IF(F1084="","",DSUM('1.3_Emisiones de proceso'!$E$39:$M$54,"e2",$F$841:$F1084)-SUM(AB$842:AB1083))</f>
        <v>0</v>
      </c>
      <c r="AC1084">
        <f>IF(F1084="","",DSUM('1.3_Emisiones de proceso'!$E$39:$M$54,"e3",$F$841:$F1084)-SUM(AC$842:AC1083))</f>
        <v>0</v>
      </c>
      <c r="AD1084">
        <f>IF(F1084="","",DSUM('1.3_Emisiones de proceso'!$E$39:$M$54,"emissions",$F$841:$F1084)-SUM(AD$842:AD1083))</f>
        <v>0</v>
      </c>
    </row>
    <row r="1085" spans="2:30" x14ac:dyDescent="0.25">
      <c r="B1085">
        <v>244</v>
      </c>
      <c r="C1085" t="str">
        <f>IF('0.1_Datos generales organiz.'!E287="","",'0.1_Datos generales organiz.'!E287)</f>
        <v/>
      </c>
      <c r="D1085" t="str">
        <f>IF(C1085="","",IF('0.1_Datos generales organiz.'!G287="no","",Dades!C1085))</f>
        <v/>
      </c>
      <c r="E1085" t="str">
        <f>IFERROR(INDEX($D$842:$D$1091,MATCH(0,INDEX(COUNTIF($E$841:E1084,$D$842:$D$1091),),)),"")</f>
        <v/>
      </c>
      <c r="F1085" t="str">
        <f t="shared" si="29"/>
        <v>=</v>
      </c>
      <c r="G1085">
        <f>IF(F1085="","",DSUM('1.1_Instalaciones fijas'!$E$14:$R$36,"e1",$F$841:$F1085)+DSUM('1.1_Instalaciones fijas'!$E$43:$L$58,"e1",$F$841:$F1085)-SUM(G$842:G1084))</f>
        <v>0</v>
      </c>
      <c r="H1085">
        <f>IF(F1085="","",DSUM('1.1_Instalaciones fijas'!$E$14:$R$36,"e2",$F$841:$F1085)+DSUM('1.1_Instalaciones fijas'!$E$43:$L$58,"e2",$F$841:$F1085)-SUM(H$842:H1084))</f>
        <v>0</v>
      </c>
      <c r="I1085">
        <f>IF(F1085="","",DSUM('1.1_Instalaciones fijas'!$E$14:$R$36,"e3",$F$841:$F1085)+DSUM('1.1_Instalaciones fijas'!$E$43:$L$58,"e3",$F$841:$F1085)-SUM(I$842:I1084))</f>
        <v>0</v>
      </c>
      <c r="J1085">
        <f>IF(F1085="","",DSUM('1.1_Instalaciones fijas'!$E$14:$R$36,"emissions",$F$841:$F1085)+DSUM('1.1_Instalaciones fijas'!$E$43:$L$58,"emissions",$F$841:$F1085)-SUM(J$842:J1084))</f>
        <v>0</v>
      </c>
      <c r="K1085">
        <f>IF(F1085="","",DSUM('1.2_Vehículos y maquinaria'!$E$22:$S$44,"e1",$F$841:$F1085)+DSUM('1.2_Vehículos y maquinaria'!$E$50:$S$70,"emissions",$F$841:$F1085)-SUM(K$842:K1084))</f>
        <v>0</v>
      </c>
      <c r="L1085">
        <f>IF(F1085="","",DSUM('1.2_Vehículos y maquinaria'!$E$22:$S$44,"e2",$F$841:$F1085)-SUM(L$842:L1084))</f>
        <v>0</v>
      </c>
      <c r="M1085">
        <f>IF(F1085="","",DSUM('1.2_Vehículos y maquinaria'!$E$22:$S$44,"e3",$F$841:$F1085)-SUM(M$842:M1084))</f>
        <v>0</v>
      </c>
      <c r="N1085">
        <f>IF(F1085="","",DSUM('1.2_Vehículos y maquinaria'!$E$22:$S$44,"emissions",$F$841:$F1085)+DSUM('1.2_Vehículos y maquinaria'!$E$50:$S$70,"emissions",$F$841:$F1085)-SUM(N$842:N1084))</f>
        <v>0</v>
      </c>
      <c r="O1085">
        <f>IF(F1085="","",DSUM('1.2_Vehículos y maquinaria'!$E$82:$S$92,"e1",$F$841:$F1085)-SUM(O$842:O1084))</f>
        <v>0</v>
      </c>
      <c r="P1085">
        <f>IF(F1085="","",DSUM('1.2_Vehículos y maquinaria'!$E$82:$S$92,"e2",$F$841:$F1085)-SUM(P$842:P1084))</f>
        <v>0</v>
      </c>
      <c r="Q1085">
        <f>IF(F1085="","",DSUM('1.2_Vehículos y maquinaria'!$E$82:$S$92,"e3",$F$841:$F1085)-SUM(Q$842:Q1084))</f>
        <v>0</v>
      </c>
      <c r="R1085">
        <f>IF(F1085="","",DSUM('1.2_Vehículos y maquinaria'!$E$82:$S$92,"emissions",$F$841:$F1085)-SUM(R$842:R1084))</f>
        <v>0</v>
      </c>
      <c r="S1085">
        <f>IF(F1085="","",DSUM('1.2_Vehículos y maquinaria'!$E$99:$S$109,"e1",$F$841:$F1085)-SUM(S$842:S1084))</f>
        <v>0</v>
      </c>
      <c r="T1085">
        <f>IF(F1085="","",DSUM('1.2_Vehículos y maquinaria'!$E$99:$S$109,"e2",$F$841:$F1085)-SUM(T$842:T1084))</f>
        <v>0</v>
      </c>
      <c r="U1085">
        <f>IF(F1085="","",DSUM('1.2_Vehículos y maquinaria'!$E$99:$S$109,"e3",$F$841:$F1085)-SUM(U$842:U1084))</f>
        <v>0</v>
      </c>
      <c r="V1085">
        <f>IF(F1085="","",DSUM('1.2_Vehículos y maquinaria'!$E$99:$S$109,"emissions",$F$841:$F1085)-SUM(V$842:V1084))</f>
        <v>0</v>
      </c>
      <c r="W1085">
        <f>IF(F1085="","",DSUM('1.3_Emisiones de proceso'!$E$17:$M$32,"e1",$F$841:$F1085)-SUM(W$842:W1084))</f>
        <v>0</v>
      </c>
      <c r="X1085">
        <f>IF(F1085="","",DSUM('1.3_Emisiones de proceso'!$E$17:$M$32,"e2",$F$841:$F1085)-SUM(X$842:X1084))</f>
        <v>0</v>
      </c>
      <c r="Y1085">
        <f>IF(F1085="","",DSUM('1.3_Emisiones de proceso'!$E$17:$M$32,"e3",$F$841:$F1085)-SUM(Y$842:Y1084))</f>
        <v>0</v>
      </c>
      <c r="Z1085">
        <f>IF(F1085="","",DSUM('1.3_Emisiones de proceso'!$E$17:$M$32,"emissions",$F$841:$F1085)-SUM(Z$842:Z1084))</f>
        <v>0</v>
      </c>
      <c r="AA1085">
        <f>IF(F1085="","",DSUM('1.3_Emisiones de proceso'!$E$39:$M$54,"e1",$F$841:$F1085)-SUM(AA$842:AA1084))</f>
        <v>0</v>
      </c>
      <c r="AB1085">
        <f>IF(F1085="","",DSUM('1.3_Emisiones de proceso'!$E$39:$M$54,"e2",$F$841:$F1085)-SUM(AB$842:AB1084))</f>
        <v>0</v>
      </c>
      <c r="AC1085">
        <f>IF(F1085="","",DSUM('1.3_Emisiones de proceso'!$E$39:$M$54,"e3",$F$841:$F1085)-SUM(AC$842:AC1084))</f>
        <v>0</v>
      </c>
      <c r="AD1085">
        <f>IF(F1085="","",DSUM('1.3_Emisiones de proceso'!$E$39:$M$54,"emissions",$F$841:$F1085)-SUM(AD$842:AD1084))</f>
        <v>0</v>
      </c>
    </row>
    <row r="1086" spans="2:30" x14ac:dyDescent="0.25">
      <c r="B1086">
        <v>245</v>
      </c>
      <c r="C1086" t="str">
        <f>IF('0.1_Datos generales organiz.'!E288="","",'0.1_Datos generales organiz.'!E288)</f>
        <v/>
      </c>
      <c r="D1086" t="str">
        <f>IF(C1086="","",IF('0.1_Datos generales organiz.'!G288="no","",Dades!C1086))</f>
        <v/>
      </c>
      <c r="E1086" t="str">
        <f>IFERROR(INDEX($D$842:$D$1091,MATCH(0,INDEX(COUNTIF($E$841:E1085,$D$842:$D$1091),),)),"")</f>
        <v/>
      </c>
      <c r="F1086" t="str">
        <f t="shared" si="29"/>
        <v>=</v>
      </c>
      <c r="G1086">
        <f>IF(F1086="","",DSUM('1.1_Instalaciones fijas'!$E$14:$R$36,"e1",$F$841:$F1086)+DSUM('1.1_Instalaciones fijas'!$E$43:$L$58,"e1",$F$841:$F1086)-SUM(G$842:G1085))</f>
        <v>0</v>
      </c>
      <c r="H1086">
        <f>IF(F1086="","",DSUM('1.1_Instalaciones fijas'!$E$14:$R$36,"e2",$F$841:$F1086)+DSUM('1.1_Instalaciones fijas'!$E$43:$L$58,"e2",$F$841:$F1086)-SUM(H$842:H1085))</f>
        <v>0</v>
      </c>
      <c r="I1086">
        <f>IF(F1086="","",DSUM('1.1_Instalaciones fijas'!$E$14:$R$36,"e3",$F$841:$F1086)+DSUM('1.1_Instalaciones fijas'!$E$43:$L$58,"e3",$F$841:$F1086)-SUM(I$842:I1085))</f>
        <v>0</v>
      </c>
      <c r="J1086">
        <f>IF(F1086="","",DSUM('1.1_Instalaciones fijas'!$E$14:$R$36,"emissions",$F$841:$F1086)+DSUM('1.1_Instalaciones fijas'!$E$43:$L$58,"emissions",$F$841:$F1086)-SUM(J$842:J1085))</f>
        <v>0</v>
      </c>
      <c r="K1086">
        <f>IF(F1086="","",DSUM('1.2_Vehículos y maquinaria'!$E$22:$S$44,"e1",$F$841:$F1086)+DSUM('1.2_Vehículos y maquinaria'!$E$50:$S$70,"emissions",$F$841:$F1086)-SUM(K$842:K1085))</f>
        <v>0</v>
      </c>
      <c r="L1086">
        <f>IF(F1086="","",DSUM('1.2_Vehículos y maquinaria'!$E$22:$S$44,"e2",$F$841:$F1086)-SUM(L$842:L1085))</f>
        <v>0</v>
      </c>
      <c r="M1086">
        <f>IF(F1086="","",DSUM('1.2_Vehículos y maquinaria'!$E$22:$S$44,"e3",$F$841:$F1086)-SUM(M$842:M1085))</f>
        <v>0</v>
      </c>
      <c r="N1086">
        <f>IF(F1086="","",DSUM('1.2_Vehículos y maquinaria'!$E$22:$S$44,"emissions",$F$841:$F1086)+DSUM('1.2_Vehículos y maquinaria'!$E$50:$S$70,"emissions",$F$841:$F1086)-SUM(N$842:N1085))</f>
        <v>0</v>
      </c>
      <c r="O1086">
        <f>IF(F1086="","",DSUM('1.2_Vehículos y maquinaria'!$E$82:$S$92,"e1",$F$841:$F1086)-SUM(O$842:O1085))</f>
        <v>0</v>
      </c>
      <c r="P1086">
        <f>IF(F1086="","",DSUM('1.2_Vehículos y maquinaria'!$E$82:$S$92,"e2",$F$841:$F1086)-SUM(P$842:P1085))</f>
        <v>0</v>
      </c>
      <c r="Q1086">
        <f>IF(F1086="","",DSUM('1.2_Vehículos y maquinaria'!$E$82:$S$92,"e3",$F$841:$F1086)-SUM(Q$842:Q1085))</f>
        <v>0</v>
      </c>
      <c r="R1086">
        <f>IF(F1086="","",DSUM('1.2_Vehículos y maquinaria'!$E$82:$S$92,"emissions",$F$841:$F1086)-SUM(R$842:R1085))</f>
        <v>0</v>
      </c>
      <c r="S1086">
        <f>IF(F1086="","",DSUM('1.2_Vehículos y maquinaria'!$E$99:$S$109,"e1",$F$841:$F1086)-SUM(S$842:S1085))</f>
        <v>0</v>
      </c>
      <c r="T1086">
        <f>IF(F1086="","",DSUM('1.2_Vehículos y maquinaria'!$E$99:$S$109,"e2",$F$841:$F1086)-SUM(T$842:T1085))</f>
        <v>0</v>
      </c>
      <c r="U1086">
        <f>IF(F1086="","",DSUM('1.2_Vehículos y maquinaria'!$E$99:$S$109,"e3",$F$841:$F1086)-SUM(U$842:U1085))</f>
        <v>0</v>
      </c>
      <c r="V1086">
        <f>IF(F1086="","",DSUM('1.2_Vehículos y maquinaria'!$E$99:$S$109,"emissions",$F$841:$F1086)-SUM(V$842:V1085))</f>
        <v>0</v>
      </c>
      <c r="W1086">
        <f>IF(F1086="","",DSUM('1.3_Emisiones de proceso'!$E$17:$M$32,"e1",$F$841:$F1086)-SUM(W$842:W1085))</f>
        <v>0</v>
      </c>
      <c r="X1086">
        <f>IF(F1086="","",DSUM('1.3_Emisiones de proceso'!$E$17:$M$32,"e2",$F$841:$F1086)-SUM(X$842:X1085))</f>
        <v>0</v>
      </c>
      <c r="Y1086">
        <f>IF(F1086="","",DSUM('1.3_Emisiones de proceso'!$E$17:$M$32,"e3",$F$841:$F1086)-SUM(Y$842:Y1085))</f>
        <v>0</v>
      </c>
      <c r="Z1086">
        <f>IF(F1086="","",DSUM('1.3_Emisiones de proceso'!$E$17:$M$32,"emissions",$F$841:$F1086)-SUM(Z$842:Z1085))</f>
        <v>0</v>
      </c>
      <c r="AA1086">
        <f>IF(F1086="","",DSUM('1.3_Emisiones de proceso'!$E$39:$M$54,"e1",$F$841:$F1086)-SUM(AA$842:AA1085))</f>
        <v>0</v>
      </c>
      <c r="AB1086">
        <f>IF(F1086="","",DSUM('1.3_Emisiones de proceso'!$E$39:$M$54,"e2",$F$841:$F1086)-SUM(AB$842:AB1085))</f>
        <v>0</v>
      </c>
      <c r="AC1086">
        <f>IF(F1086="","",DSUM('1.3_Emisiones de proceso'!$E$39:$M$54,"e3",$F$841:$F1086)-SUM(AC$842:AC1085))</f>
        <v>0</v>
      </c>
      <c r="AD1086">
        <f>IF(F1086="","",DSUM('1.3_Emisiones de proceso'!$E$39:$M$54,"emissions",$F$841:$F1086)-SUM(AD$842:AD1085))</f>
        <v>0</v>
      </c>
    </row>
    <row r="1087" spans="2:30" x14ac:dyDescent="0.25">
      <c r="B1087">
        <v>246</v>
      </c>
      <c r="C1087" t="str">
        <f>IF('0.1_Datos generales organiz.'!E289="","",'0.1_Datos generales organiz.'!E289)</f>
        <v/>
      </c>
      <c r="D1087" t="str">
        <f>IF(C1087="","",IF('0.1_Datos generales organiz.'!G289="no","",Dades!C1087))</f>
        <v/>
      </c>
      <c r="E1087" t="str">
        <f>IFERROR(INDEX($D$842:$D$1091,MATCH(0,INDEX(COUNTIF($E$841:E1086,$D$842:$D$1091),),)),"")</f>
        <v/>
      </c>
      <c r="F1087" t="str">
        <f t="shared" si="29"/>
        <v>=</v>
      </c>
      <c r="G1087">
        <f>IF(F1087="","",DSUM('1.1_Instalaciones fijas'!$E$14:$R$36,"e1",$F$841:$F1087)+DSUM('1.1_Instalaciones fijas'!$E$43:$L$58,"e1",$F$841:$F1087)-SUM(G$842:G1086))</f>
        <v>0</v>
      </c>
      <c r="H1087">
        <f>IF(F1087="","",DSUM('1.1_Instalaciones fijas'!$E$14:$R$36,"e2",$F$841:$F1087)+DSUM('1.1_Instalaciones fijas'!$E$43:$L$58,"e2",$F$841:$F1087)-SUM(H$842:H1086))</f>
        <v>0</v>
      </c>
      <c r="I1087">
        <f>IF(F1087="","",DSUM('1.1_Instalaciones fijas'!$E$14:$R$36,"e3",$F$841:$F1087)+DSUM('1.1_Instalaciones fijas'!$E$43:$L$58,"e3",$F$841:$F1087)-SUM(I$842:I1086))</f>
        <v>0</v>
      </c>
      <c r="J1087">
        <f>IF(F1087="","",DSUM('1.1_Instalaciones fijas'!$E$14:$R$36,"emissions",$F$841:$F1087)+DSUM('1.1_Instalaciones fijas'!$E$43:$L$58,"emissions",$F$841:$F1087)-SUM(J$842:J1086))</f>
        <v>0</v>
      </c>
      <c r="K1087">
        <f>IF(F1087="","",DSUM('1.2_Vehículos y maquinaria'!$E$22:$S$44,"e1",$F$841:$F1087)+DSUM('1.2_Vehículos y maquinaria'!$E$50:$S$70,"emissions",$F$841:$F1087)-SUM(K$842:K1086))</f>
        <v>0</v>
      </c>
      <c r="L1087">
        <f>IF(F1087="","",DSUM('1.2_Vehículos y maquinaria'!$E$22:$S$44,"e2",$F$841:$F1087)-SUM(L$842:L1086))</f>
        <v>0</v>
      </c>
      <c r="M1087">
        <f>IF(F1087="","",DSUM('1.2_Vehículos y maquinaria'!$E$22:$S$44,"e3",$F$841:$F1087)-SUM(M$842:M1086))</f>
        <v>0</v>
      </c>
      <c r="N1087">
        <f>IF(F1087="","",DSUM('1.2_Vehículos y maquinaria'!$E$22:$S$44,"emissions",$F$841:$F1087)+DSUM('1.2_Vehículos y maquinaria'!$E$50:$S$70,"emissions",$F$841:$F1087)-SUM(N$842:N1086))</f>
        <v>0</v>
      </c>
      <c r="O1087">
        <f>IF(F1087="","",DSUM('1.2_Vehículos y maquinaria'!$E$82:$S$92,"e1",$F$841:$F1087)-SUM(O$842:O1086))</f>
        <v>0</v>
      </c>
      <c r="P1087">
        <f>IF(F1087="","",DSUM('1.2_Vehículos y maquinaria'!$E$82:$S$92,"e2",$F$841:$F1087)-SUM(P$842:P1086))</f>
        <v>0</v>
      </c>
      <c r="Q1087">
        <f>IF(F1087="","",DSUM('1.2_Vehículos y maquinaria'!$E$82:$S$92,"e3",$F$841:$F1087)-SUM(Q$842:Q1086))</f>
        <v>0</v>
      </c>
      <c r="R1087">
        <f>IF(F1087="","",DSUM('1.2_Vehículos y maquinaria'!$E$82:$S$92,"emissions",$F$841:$F1087)-SUM(R$842:R1086))</f>
        <v>0</v>
      </c>
      <c r="S1087">
        <f>IF(F1087="","",DSUM('1.2_Vehículos y maquinaria'!$E$99:$S$109,"e1",$F$841:$F1087)-SUM(S$842:S1086))</f>
        <v>0</v>
      </c>
      <c r="T1087">
        <f>IF(F1087="","",DSUM('1.2_Vehículos y maquinaria'!$E$99:$S$109,"e2",$F$841:$F1087)-SUM(T$842:T1086))</f>
        <v>0</v>
      </c>
      <c r="U1087">
        <f>IF(F1087="","",DSUM('1.2_Vehículos y maquinaria'!$E$99:$S$109,"e3",$F$841:$F1087)-SUM(U$842:U1086))</f>
        <v>0</v>
      </c>
      <c r="V1087">
        <f>IF(F1087="","",DSUM('1.2_Vehículos y maquinaria'!$E$99:$S$109,"emissions",$F$841:$F1087)-SUM(V$842:V1086))</f>
        <v>0</v>
      </c>
      <c r="W1087">
        <f>IF(F1087="","",DSUM('1.3_Emisiones de proceso'!$E$17:$M$32,"e1",$F$841:$F1087)-SUM(W$842:W1086))</f>
        <v>0</v>
      </c>
      <c r="X1087">
        <f>IF(F1087="","",DSUM('1.3_Emisiones de proceso'!$E$17:$M$32,"e2",$F$841:$F1087)-SUM(X$842:X1086))</f>
        <v>0</v>
      </c>
      <c r="Y1087">
        <f>IF(F1087="","",DSUM('1.3_Emisiones de proceso'!$E$17:$M$32,"e3",$F$841:$F1087)-SUM(Y$842:Y1086))</f>
        <v>0</v>
      </c>
      <c r="Z1087">
        <f>IF(F1087="","",DSUM('1.3_Emisiones de proceso'!$E$17:$M$32,"emissions",$F$841:$F1087)-SUM(Z$842:Z1086))</f>
        <v>0</v>
      </c>
      <c r="AA1087">
        <f>IF(F1087="","",DSUM('1.3_Emisiones de proceso'!$E$39:$M$54,"e1",$F$841:$F1087)-SUM(AA$842:AA1086))</f>
        <v>0</v>
      </c>
      <c r="AB1087">
        <f>IF(F1087="","",DSUM('1.3_Emisiones de proceso'!$E$39:$M$54,"e2",$F$841:$F1087)-SUM(AB$842:AB1086))</f>
        <v>0</v>
      </c>
      <c r="AC1087">
        <f>IF(F1087="","",DSUM('1.3_Emisiones de proceso'!$E$39:$M$54,"e3",$F$841:$F1087)-SUM(AC$842:AC1086))</f>
        <v>0</v>
      </c>
      <c r="AD1087">
        <f>IF(F1087="","",DSUM('1.3_Emisiones de proceso'!$E$39:$M$54,"emissions",$F$841:$F1087)-SUM(AD$842:AD1086))</f>
        <v>0</v>
      </c>
    </row>
    <row r="1088" spans="2:30" x14ac:dyDescent="0.25">
      <c r="B1088">
        <v>247</v>
      </c>
      <c r="C1088" t="str">
        <f>IF('0.1_Datos generales organiz.'!E290="","",'0.1_Datos generales organiz.'!E290)</f>
        <v/>
      </c>
      <c r="D1088" t="str">
        <f>IF(C1088="","",IF('0.1_Datos generales organiz.'!G290="no","",Dades!C1088))</f>
        <v/>
      </c>
      <c r="E1088" t="str">
        <f>IFERROR(INDEX($D$842:$D$1091,MATCH(0,INDEX(COUNTIF($E$841:E1087,$D$842:$D$1091),),)),"")</f>
        <v/>
      </c>
      <c r="F1088" t="str">
        <f t="shared" si="29"/>
        <v>=</v>
      </c>
      <c r="G1088">
        <f>IF(F1088="","",DSUM('1.1_Instalaciones fijas'!$E$14:$R$36,"e1",$F$841:$F1088)+DSUM('1.1_Instalaciones fijas'!$E$43:$L$58,"e1",$F$841:$F1088)-SUM(G$842:G1087))</f>
        <v>0</v>
      </c>
      <c r="H1088">
        <f>IF(F1088="","",DSUM('1.1_Instalaciones fijas'!$E$14:$R$36,"e2",$F$841:$F1088)+DSUM('1.1_Instalaciones fijas'!$E$43:$L$58,"e2",$F$841:$F1088)-SUM(H$842:H1087))</f>
        <v>0</v>
      </c>
      <c r="I1088">
        <f>IF(F1088="","",DSUM('1.1_Instalaciones fijas'!$E$14:$R$36,"e3",$F$841:$F1088)+DSUM('1.1_Instalaciones fijas'!$E$43:$L$58,"e3",$F$841:$F1088)-SUM(I$842:I1087))</f>
        <v>0</v>
      </c>
      <c r="J1088">
        <f>IF(F1088="","",DSUM('1.1_Instalaciones fijas'!$E$14:$R$36,"emissions",$F$841:$F1088)+DSUM('1.1_Instalaciones fijas'!$E$43:$L$58,"emissions",$F$841:$F1088)-SUM(J$842:J1087))</f>
        <v>0</v>
      </c>
      <c r="K1088">
        <f>IF(F1088="","",DSUM('1.2_Vehículos y maquinaria'!$E$22:$S$44,"e1",$F$841:$F1088)+DSUM('1.2_Vehículos y maquinaria'!$E$50:$S$70,"emissions",$F$841:$F1088)-SUM(K$842:K1087))</f>
        <v>0</v>
      </c>
      <c r="L1088">
        <f>IF(F1088="","",DSUM('1.2_Vehículos y maquinaria'!$E$22:$S$44,"e2",$F$841:$F1088)-SUM(L$842:L1087))</f>
        <v>0</v>
      </c>
      <c r="M1088">
        <f>IF(F1088="","",DSUM('1.2_Vehículos y maquinaria'!$E$22:$S$44,"e3",$F$841:$F1088)-SUM(M$842:M1087))</f>
        <v>0</v>
      </c>
      <c r="N1088">
        <f>IF(F1088="","",DSUM('1.2_Vehículos y maquinaria'!$E$22:$S$44,"emissions",$F$841:$F1088)+DSUM('1.2_Vehículos y maquinaria'!$E$50:$S$70,"emissions",$F$841:$F1088)-SUM(N$842:N1087))</f>
        <v>0</v>
      </c>
      <c r="O1088">
        <f>IF(F1088="","",DSUM('1.2_Vehículos y maquinaria'!$E$82:$S$92,"e1",$F$841:$F1088)-SUM(O$842:O1087))</f>
        <v>0</v>
      </c>
      <c r="P1088">
        <f>IF(F1088="","",DSUM('1.2_Vehículos y maquinaria'!$E$82:$S$92,"e2",$F$841:$F1088)-SUM(P$842:P1087))</f>
        <v>0</v>
      </c>
      <c r="Q1088">
        <f>IF(F1088="","",DSUM('1.2_Vehículos y maquinaria'!$E$82:$S$92,"e3",$F$841:$F1088)-SUM(Q$842:Q1087))</f>
        <v>0</v>
      </c>
      <c r="R1088">
        <f>IF(F1088="","",DSUM('1.2_Vehículos y maquinaria'!$E$82:$S$92,"emissions",$F$841:$F1088)-SUM(R$842:R1087))</f>
        <v>0</v>
      </c>
      <c r="S1088">
        <f>IF(F1088="","",DSUM('1.2_Vehículos y maquinaria'!$E$99:$S$109,"e1",$F$841:$F1088)-SUM(S$842:S1087))</f>
        <v>0</v>
      </c>
      <c r="T1088">
        <f>IF(F1088="","",DSUM('1.2_Vehículos y maquinaria'!$E$99:$S$109,"e2",$F$841:$F1088)-SUM(T$842:T1087))</f>
        <v>0</v>
      </c>
      <c r="U1088">
        <f>IF(F1088="","",DSUM('1.2_Vehículos y maquinaria'!$E$99:$S$109,"e3",$F$841:$F1088)-SUM(U$842:U1087))</f>
        <v>0</v>
      </c>
      <c r="V1088">
        <f>IF(F1088="","",DSUM('1.2_Vehículos y maquinaria'!$E$99:$S$109,"emissions",$F$841:$F1088)-SUM(V$842:V1087))</f>
        <v>0</v>
      </c>
      <c r="W1088">
        <f>IF(F1088="","",DSUM('1.3_Emisiones de proceso'!$E$17:$M$32,"e1",$F$841:$F1088)-SUM(W$842:W1087))</f>
        <v>0</v>
      </c>
      <c r="X1088">
        <f>IF(F1088="","",DSUM('1.3_Emisiones de proceso'!$E$17:$M$32,"e2",$F$841:$F1088)-SUM(X$842:X1087))</f>
        <v>0</v>
      </c>
      <c r="Y1088">
        <f>IF(F1088="","",DSUM('1.3_Emisiones de proceso'!$E$17:$M$32,"e3",$F$841:$F1088)-SUM(Y$842:Y1087))</f>
        <v>0</v>
      </c>
      <c r="Z1088">
        <f>IF(F1088="","",DSUM('1.3_Emisiones de proceso'!$E$17:$M$32,"emissions",$F$841:$F1088)-SUM(Z$842:Z1087))</f>
        <v>0</v>
      </c>
      <c r="AA1088">
        <f>IF(F1088="","",DSUM('1.3_Emisiones de proceso'!$E$39:$M$54,"e1",$F$841:$F1088)-SUM(AA$842:AA1087))</f>
        <v>0</v>
      </c>
      <c r="AB1088">
        <f>IF(F1088="","",DSUM('1.3_Emisiones de proceso'!$E$39:$M$54,"e2",$F$841:$F1088)-SUM(AB$842:AB1087))</f>
        <v>0</v>
      </c>
      <c r="AC1088">
        <f>IF(F1088="","",DSUM('1.3_Emisiones de proceso'!$E$39:$M$54,"e3",$F$841:$F1088)-SUM(AC$842:AC1087))</f>
        <v>0</v>
      </c>
      <c r="AD1088">
        <f>IF(F1088="","",DSUM('1.3_Emisiones de proceso'!$E$39:$M$54,"emissions",$F$841:$F1088)-SUM(AD$842:AD1087))</f>
        <v>0</v>
      </c>
    </row>
    <row r="1089" spans="2:30" x14ac:dyDescent="0.25">
      <c r="B1089">
        <v>248</v>
      </c>
      <c r="C1089" t="str">
        <f>IF('0.1_Datos generales organiz.'!E291="","",'0.1_Datos generales organiz.'!E291)</f>
        <v/>
      </c>
      <c r="D1089" t="str">
        <f>IF(C1089="","",IF('0.1_Datos generales organiz.'!G291="no","",Dades!C1089))</f>
        <v/>
      </c>
      <c r="E1089" t="str">
        <f>IFERROR(INDEX($D$842:$D$1091,MATCH(0,INDEX(COUNTIF($E$841:E1088,$D$842:$D$1091),),)),"")</f>
        <v/>
      </c>
      <c r="F1089" t="str">
        <f t="shared" si="29"/>
        <v>=</v>
      </c>
      <c r="G1089">
        <f>IF(F1089="","",DSUM('1.1_Instalaciones fijas'!$E$14:$R$36,"e1",$F$841:$F1089)+DSUM('1.1_Instalaciones fijas'!$E$43:$L$58,"e1",$F$841:$F1089)-SUM(G$842:G1088))</f>
        <v>0</v>
      </c>
      <c r="H1089">
        <f>IF(F1089="","",DSUM('1.1_Instalaciones fijas'!$E$14:$R$36,"e2",$F$841:$F1089)+DSUM('1.1_Instalaciones fijas'!$E$43:$L$58,"e2",$F$841:$F1089)-SUM(H$842:H1088))</f>
        <v>0</v>
      </c>
      <c r="I1089">
        <f>IF(F1089="","",DSUM('1.1_Instalaciones fijas'!$E$14:$R$36,"e3",$F$841:$F1089)+DSUM('1.1_Instalaciones fijas'!$E$43:$L$58,"e3",$F$841:$F1089)-SUM(I$842:I1088))</f>
        <v>0</v>
      </c>
      <c r="J1089">
        <f>IF(F1089="","",DSUM('1.1_Instalaciones fijas'!$E$14:$R$36,"emissions",$F$841:$F1089)+DSUM('1.1_Instalaciones fijas'!$E$43:$L$58,"emissions",$F$841:$F1089)-SUM(J$842:J1088))</f>
        <v>0</v>
      </c>
      <c r="K1089">
        <f>IF(F1089="","",DSUM('1.2_Vehículos y maquinaria'!$E$22:$S$44,"e1",$F$841:$F1089)+DSUM('1.2_Vehículos y maquinaria'!$E$50:$S$70,"emissions",$F$841:$F1089)-SUM(K$842:K1088))</f>
        <v>0</v>
      </c>
      <c r="L1089">
        <f>IF(F1089="","",DSUM('1.2_Vehículos y maquinaria'!$E$22:$S$44,"e2",$F$841:$F1089)-SUM(L$842:L1088))</f>
        <v>0</v>
      </c>
      <c r="M1089">
        <f>IF(F1089="","",DSUM('1.2_Vehículos y maquinaria'!$E$22:$S$44,"e3",$F$841:$F1089)-SUM(M$842:M1088))</f>
        <v>0</v>
      </c>
      <c r="N1089">
        <f>IF(F1089="","",DSUM('1.2_Vehículos y maquinaria'!$E$22:$S$44,"emissions",$F$841:$F1089)+DSUM('1.2_Vehículos y maquinaria'!$E$50:$S$70,"emissions",$F$841:$F1089)-SUM(N$842:N1088))</f>
        <v>0</v>
      </c>
      <c r="O1089">
        <f>IF(F1089="","",DSUM('1.2_Vehículos y maquinaria'!$E$82:$S$92,"e1",$F$841:$F1089)-SUM(O$842:O1088))</f>
        <v>0</v>
      </c>
      <c r="P1089">
        <f>IF(F1089="","",DSUM('1.2_Vehículos y maquinaria'!$E$82:$S$92,"e2",$F$841:$F1089)-SUM(P$842:P1088))</f>
        <v>0</v>
      </c>
      <c r="Q1089">
        <f>IF(F1089="","",DSUM('1.2_Vehículos y maquinaria'!$E$82:$S$92,"e3",$F$841:$F1089)-SUM(Q$842:Q1088))</f>
        <v>0</v>
      </c>
      <c r="R1089">
        <f>IF(F1089="","",DSUM('1.2_Vehículos y maquinaria'!$E$82:$S$92,"emissions",$F$841:$F1089)-SUM(R$842:R1088))</f>
        <v>0</v>
      </c>
      <c r="S1089">
        <f>IF(F1089="","",DSUM('1.2_Vehículos y maquinaria'!$E$99:$S$109,"e1",$F$841:$F1089)-SUM(S$842:S1088))</f>
        <v>0</v>
      </c>
      <c r="T1089">
        <f>IF(F1089="","",DSUM('1.2_Vehículos y maquinaria'!$E$99:$S$109,"e2",$F$841:$F1089)-SUM(T$842:T1088))</f>
        <v>0</v>
      </c>
      <c r="U1089">
        <f>IF(F1089="","",DSUM('1.2_Vehículos y maquinaria'!$E$99:$S$109,"e3",$F$841:$F1089)-SUM(U$842:U1088))</f>
        <v>0</v>
      </c>
      <c r="V1089">
        <f>IF(F1089="","",DSUM('1.2_Vehículos y maquinaria'!$E$99:$S$109,"emissions",$F$841:$F1089)-SUM(V$842:V1088))</f>
        <v>0</v>
      </c>
      <c r="W1089">
        <f>IF(F1089="","",DSUM('1.3_Emisiones de proceso'!$E$17:$M$32,"e1",$F$841:$F1089)-SUM(W$842:W1088))</f>
        <v>0</v>
      </c>
      <c r="X1089">
        <f>IF(F1089="","",DSUM('1.3_Emisiones de proceso'!$E$17:$M$32,"e2",$F$841:$F1089)-SUM(X$842:X1088))</f>
        <v>0</v>
      </c>
      <c r="Y1089">
        <f>IF(F1089="","",DSUM('1.3_Emisiones de proceso'!$E$17:$M$32,"e3",$F$841:$F1089)-SUM(Y$842:Y1088))</f>
        <v>0</v>
      </c>
      <c r="Z1089">
        <f>IF(F1089="","",DSUM('1.3_Emisiones de proceso'!$E$17:$M$32,"emissions",$F$841:$F1089)-SUM(Z$842:Z1088))</f>
        <v>0</v>
      </c>
      <c r="AA1089">
        <f>IF(F1089="","",DSUM('1.3_Emisiones de proceso'!$E$39:$M$54,"e1",$F$841:$F1089)-SUM(AA$842:AA1088))</f>
        <v>0</v>
      </c>
      <c r="AB1089">
        <f>IF(F1089="","",DSUM('1.3_Emisiones de proceso'!$E$39:$M$54,"e2",$F$841:$F1089)-SUM(AB$842:AB1088))</f>
        <v>0</v>
      </c>
      <c r="AC1089">
        <f>IF(F1089="","",DSUM('1.3_Emisiones de proceso'!$E$39:$M$54,"e3",$F$841:$F1089)-SUM(AC$842:AC1088))</f>
        <v>0</v>
      </c>
      <c r="AD1089">
        <f>IF(F1089="","",DSUM('1.3_Emisiones de proceso'!$E$39:$M$54,"emissions",$F$841:$F1089)-SUM(AD$842:AD1088))</f>
        <v>0</v>
      </c>
    </row>
    <row r="1090" spans="2:30" x14ac:dyDescent="0.25">
      <c r="B1090">
        <v>249</v>
      </c>
      <c r="C1090" t="str">
        <f>IF('0.1_Datos generales organiz.'!E292="","",'0.1_Datos generales organiz.'!E292)</f>
        <v/>
      </c>
      <c r="D1090" t="str">
        <f>IF(C1090="","",IF('0.1_Datos generales organiz.'!G292="no","",Dades!C1090))</f>
        <v/>
      </c>
      <c r="E1090" t="str">
        <f>IFERROR(INDEX($D$842:$D$1091,MATCH(0,INDEX(COUNTIF($E$841:E1089,$D$842:$D$1091),),)),"")</f>
        <v/>
      </c>
      <c r="F1090" t="str">
        <f t="shared" si="29"/>
        <v>=</v>
      </c>
      <c r="G1090">
        <f>IF(F1090="","",DSUM('1.1_Instalaciones fijas'!$E$14:$R$36,"e1",$F$841:$F1090)+DSUM('1.1_Instalaciones fijas'!$E$43:$L$58,"e1",$F$841:$F1090)-SUM(G$842:G1089))</f>
        <v>0</v>
      </c>
      <c r="H1090">
        <f>IF(F1090="","",DSUM('1.1_Instalaciones fijas'!$E$14:$R$36,"e2",$F$841:$F1090)+DSUM('1.1_Instalaciones fijas'!$E$43:$L$58,"e2",$F$841:$F1090)-SUM(H$842:H1089))</f>
        <v>0</v>
      </c>
      <c r="I1090">
        <f>IF(F1090="","",DSUM('1.1_Instalaciones fijas'!$E$14:$R$36,"e3",$F$841:$F1090)+DSUM('1.1_Instalaciones fijas'!$E$43:$L$58,"e3",$F$841:$F1090)-SUM(I$842:I1089))</f>
        <v>0</v>
      </c>
      <c r="J1090">
        <f>IF(F1090="","",DSUM('1.1_Instalaciones fijas'!$E$14:$R$36,"emissions",$F$841:$F1090)+DSUM('1.1_Instalaciones fijas'!$E$43:$L$58,"emissions",$F$841:$F1090)-SUM(J$842:J1089))</f>
        <v>0</v>
      </c>
      <c r="K1090">
        <f>IF(F1090="","",DSUM('1.2_Vehículos y maquinaria'!$E$22:$S$44,"e1",$F$841:$F1090)+DSUM('1.2_Vehículos y maquinaria'!$E$50:$S$70,"emissions",$F$841:$F1090)-SUM(K$842:K1089))</f>
        <v>0</v>
      </c>
      <c r="L1090">
        <f>IF(F1090="","",DSUM('1.2_Vehículos y maquinaria'!$E$22:$S$44,"e2",$F$841:$F1090)-SUM(L$842:L1089))</f>
        <v>0</v>
      </c>
      <c r="M1090">
        <f>IF(F1090="","",DSUM('1.2_Vehículos y maquinaria'!$E$22:$S$44,"e3",$F$841:$F1090)-SUM(M$842:M1089))</f>
        <v>0</v>
      </c>
      <c r="N1090">
        <f>IF(F1090="","",DSUM('1.2_Vehículos y maquinaria'!$E$22:$S$44,"emissions",$F$841:$F1090)+DSUM('1.2_Vehículos y maquinaria'!$E$50:$S$70,"emissions",$F$841:$F1090)-SUM(N$842:N1089))</f>
        <v>0</v>
      </c>
      <c r="O1090">
        <f>IF(F1090="","",DSUM('1.2_Vehículos y maquinaria'!$E$82:$S$92,"e1",$F$841:$F1090)-SUM(O$842:O1089))</f>
        <v>0</v>
      </c>
      <c r="P1090">
        <f>IF(F1090="","",DSUM('1.2_Vehículos y maquinaria'!$E$82:$S$92,"e2",$F$841:$F1090)-SUM(P$842:P1089))</f>
        <v>0</v>
      </c>
      <c r="Q1090">
        <f>IF(F1090="","",DSUM('1.2_Vehículos y maquinaria'!$E$82:$S$92,"e3",$F$841:$F1090)-SUM(Q$842:Q1089))</f>
        <v>0</v>
      </c>
      <c r="R1090">
        <f>IF(F1090="","",DSUM('1.2_Vehículos y maquinaria'!$E$82:$S$92,"emissions",$F$841:$F1090)-SUM(R$842:R1089))</f>
        <v>0</v>
      </c>
      <c r="S1090">
        <f>IF(F1090="","",DSUM('1.2_Vehículos y maquinaria'!$E$99:$S$109,"e1",$F$841:$F1090)-SUM(S$842:S1089))</f>
        <v>0</v>
      </c>
      <c r="T1090">
        <f>IF(F1090="","",DSUM('1.2_Vehículos y maquinaria'!$E$99:$S$109,"e2",$F$841:$F1090)-SUM(T$842:T1089))</f>
        <v>0</v>
      </c>
      <c r="U1090">
        <f>IF(F1090="","",DSUM('1.2_Vehículos y maquinaria'!$E$99:$S$109,"e3",$F$841:$F1090)-SUM(U$842:U1089))</f>
        <v>0</v>
      </c>
      <c r="V1090">
        <f>IF(F1090="","",DSUM('1.2_Vehículos y maquinaria'!$E$99:$S$109,"emissions",$F$841:$F1090)-SUM(V$842:V1089))</f>
        <v>0</v>
      </c>
      <c r="W1090">
        <f>IF(F1090="","",DSUM('1.3_Emisiones de proceso'!$E$17:$M$32,"e1",$F$841:$F1090)-SUM(W$842:W1089))</f>
        <v>0</v>
      </c>
      <c r="X1090">
        <f>IF(F1090="","",DSUM('1.3_Emisiones de proceso'!$E$17:$M$32,"e2",$F$841:$F1090)-SUM(X$842:X1089))</f>
        <v>0</v>
      </c>
      <c r="Y1090">
        <f>IF(F1090="","",DSUM('1.3_Emisiones de proceso'!$E$17:$M$32,"e3",$F$841:$F1090)-SUM(Y$842:Y1089))</f>
        <v>0</v>
      </c>
      <c r="Z1090">
        <f>IF(F1090="","",DSUM('1.3_Emisiones de proceso'!$E$17:$M$32,"emissions",$F$841:$F1090)-SUM(Z$842:Z1089))</f>
        <v>0</v>
      </c>
      <c r="AA1090">
        <f>IF(F1090="","",DSUM('1.3_Emisiones de proceso'!$E$39:$M$54,"e1",$F$841:$F1090)-SUM(AA$842:AA1089))</f>
        <v>0</v>
      </c>
      <c r="AB1090">
        <f>IF(F1090="","",DSUM('1.3_Emisiones de proceso'!$E$39:$M$54,"e2",$F$841:$F1090)-SUM(AB$842:AB1089))</f>
        <v>0</v>
      </c>
      <c r="AC1090">
        <f>IF(F1090="","",DSUM('1.3_Emisiones de proceso'!$E$39:$M$54,"e3",$F$841:$F1090)-SUM(AC$842:AC1089))</f>
        <v>0</v>
      </c>
      <c r="AD1090">
        <f>IF(F1090="","",DSUM('1.3_Emisiones de proceso'!$E$39:$M$54,"emissions",$F$841:$F1090)-SUM(AD$842:AD1089))</f>
        <v>0</v>
      </c>
    </row>
    <row r="1091" spans="2:30" s="375" customFormat="1" x14ac:dyDescent="0.25">
      <c r="B1091" s="375">
        <v>250</v>
      </c>
      <c r="C1091" s="375" t="str">
        <f>IF('0.1_Datos generales organiz.'!E293="","",'0.1_Datos generales organiz.'!E293)</f>
        <v/>
      </c>
      <c r="D1091" s="375" t="str">
        <f>IF(C1091="","",IF('0.1_Datos generales organiz.'!G293="no","",Dades!C1091))</f>
        <v/>
      </c>
      <c r="E1091" s="375" t="str">
        <f>IFERROR(INDEX($D$842:$D$1091,MATCH(0,INDEX(COUNTIF($E$841:E1090,$D$842:$D$1091),),)),"")</f>
        <v/>
      </c>
      <c r="F1091" t="str">
        <f t="shared" si="29"/>
        <v>=</v>
      </c>
      <c r="G1091" s="375">
        <f>IF(F1091="","",DSUM('1.1_Instalaciones fijas'!$E$14:$R$36,"e1",$F$841:$F1091)+DSUM('1.1_Instalaciones fijas'!$E$43:$L$58,"e1",$F$841:$F1091)-SUM(G$842:G1090))</f>
        <v>0</v>
      </c>
      <c r="H1091" s="375">
        <f>IF(F1091="","",DSUM('1.1_Instalaciones fijas'!$E$14:$R$36,"e2",$F$841:$F1091)+DSUM('1.1_Instalaciones fijas'!$E$43:$L$58,"e2",$F$841:$F1091)-SUM(H$842:H1090))</f>
        <v>0</v>
      </c>
      <c r="I1091" s="375">
        <f>IF(F1091="","",DSUM('1.1_Instalaciones fijas'!$E$14:$R$36,"e3",$F$841:$F1091)+DSUM('1.1_Instalaciones fijas'!$E$43:$L$58,"e3",$F$841:$F1091)-SUM(I$842:I1090))</f>
        <v>0</v>
      </c>
      <c r="J1091" s="375">
        <f>IF(F1091="","",DSUM('1.1_Instalaciones fijas'!$E$14:$R$36,"emissions",$F$841:$F1091)+DSUM('1.1_Instalaciones fijas'!$E$43:$L$58,"emissions",$F$841:$F1091)-SUM(J$842:J1090))</f>
        <v>0</v>
      </c>
      <c r="K1091" s="375">
        <f>IF(F1091="","",DSUM('1.2_Vehículos y maquinaria'!$E$22:$S$44,"e1",$F$841:$F1091)+DSUM('1.2_Vehículos y maquinaria'!$E$50:$S$70,"emissions",$F$841:$F1091)-SUM(K$842:K1090))</f>
        <v>0</v>
      </c>
      <c r="L1091" s="375">
        <f>IF(F1091="","",DSUM('1.2_Vehículos y maquinaria'!$E$22:$S$44,"e2",$F$841:$F1091)-SUM(L$842:L1090))</f>
        <v>0</v>
      </c>
      <c r="M1091" s="375">
        <f>IF(F1091="","",DSUM('1.2_Vehículos y maquinaria'!$E$22:$S$44,"e3",$F$841:$F1091)-SUM(M$842:M1090))</f>
        <v>0</v>
      </c>
      <c r="N1091" s="375">
        <f>IF(F1091="","",DSUM('1.2_Vehículos y maquinaria'!$E$22:$S$44,"emissions",$F$841:$F1091)+DSUM('1.2_Vehículos y maquinaria'!$E$50:$S$70,"emissions",$F$841:$F1091)-SUM(N$842:N1090))</f>
        <v>0</v>
      </c>
      <c r="O1091" s="375">
        <f>IF(F1091="","",DSUM('1.2_Vehículos y maquinaria'!$E$82:$S$92,"e1",$F$841:$F1091)-SUM(O$842:O1090))</f>
        <v>0</v>
      </c>
      <c r="P1091" s="375">
        <f>IF(F1091="","",DSUM('1.2_Vehículos y maquinaria'!$E$82:$S$92,"e2",$F$841:$F1091)-SUM(P$842:P1090))</f>
        <v>0</v>
      </c>
      <c r="Q1091" s="375">
        <f>IF(F1091="","",DSUM('1.2_Vehículos y maquinaria'!$E$82:$S$92,"e3",$F$841:$F1091)-SUM(Q$842:Q1090))</f>
        <v>0</v>
      </c>
      <c r="R1091" s="375">
        <f>IF(F1091="","",DSUM('1.2_Vehículos y maquinaria'!$E$82:$S$92,"emissions",$F$841:$F1091)-SUM(R$842:R1090))</f>
        <v>0</v>
      </c>
      <c r="S1091" s="375">
        <f>IF(F1091="","",DSUM('1.2_Vehículos y maquinaria'!$E$99:$S$109,"e1",$F$841:$F1091)-SUM(S$842:S1090))</f>
        <v>0</v>
      </c>
      <c r="T1091" s="375">
        <f>IF(F1091="","",DSUM('1.2_Vehículos y maquinaria'!$E$99:$S$109,"e2",$F$841:$F1091)-SUM(T$842:T1090))</f>
        <v>0</v>
      </c>
      <c r="U1091" s="375">
        <f>IF(F1091="","",DSUM('1.2_Vehículos y maquinaria'!$E$99:$S$109,"e3",$F$841:$F1091)-SUM(U$842:U1090))</f>
        <v>0</v>
      </c>
      <c r="V1091" s="375">
        <f>IF(F1091="","",DSUM('1.2_Vehículos y maquinaria'!$E$99:$S$109,"emissions",$F$841:$F1091)-SUM(V$842:V1090))</f>
        <v>0</v>
      </c>
      <c r="W1091" s="375">
        <f>IF(F1091="","",DSUM('1.3_Emisiones de proceso'!$E$17:$M$32,"e1",$F$841:$F1091)-SUM(W$842:W1090))</f>
        <v>0</v>
      </c>
      <c r="X1091" s="375">
        <f>IF(F1091="","",DSUM('1.3_Emisiones de proceso'!$E$17:$M$32,"e2",$F$841:$F1091)-SUM(X$842:X1090))</f>
        <v>0</v>
      </c>
      <c r="Y1091" s="375">
        <f>IF(F1091="","",DSUM('1.3_Emisiones de proceso'!$E$17:$M$32,"e3",$F$841:$F1091)-SUM(Y$842:Y1090))</f>
        <v>0</v>
      </c>
      <c r="Z1091" s="375">
        <f>IF(F1091="","",DSUM('1.3_Emisiones de proceso'!$E$17:$M$32,"emissions",$F$841:$F1091)-SUM(Z$842:Z1090))</f>
        <v>0</v>
      </c>
      <c r="AA1091">
        <f>IF(F1091="","",DSUM('1.3_Emisiones de proceso'!$E$39:$M$54,"e1",$F$841:$F1091)-SUM(AA$842:AA1090))</f>
        <v>0</v>
      </c>
      <c r="AB1091">
        <f>IF(F1091="","",DSUM('1.3_Emisiones de proceso'!$E$39:$M$54,"e2",$F$841:$F1091)-SUM(AB$842:AB1090))</f>
        <v>0</v>
      </c>
      <c r="AC1091">
        <f>IF(F1091="","",DSUM('1.3_Emisiones de proceso'!$E$39:$M$54,"e3",$F$841:$F1091)-SUM(AC$842:AC1090))</f>
        <v>0</v>
      </c>
      <c r="AD1091">
        <f>IF(F1091="","",DSUM('1.3_Emisiones de proceso'!$E$39:$M$54,"emissions",$F$841:$F1091)-SUM(AD$842:AD1090))</f>
        <v>0</v>
      </c>
    </row>
  </sheetData>
  <sheetProtection algorithmName="SHA-512" hashValue="wTBZqH+hutczRLn5wnOxcOC5pUFnQSvLyFhfVjczGSbtmmhT/c/O55ViB8ql7SNgFPbeGsaUdPBI/F6zGXhlhA==" saltValue="MX28dys2+4LzQjMW2MhMuA==" spinCount="100000" sheet="1" objects="1" scenarios="1"/>
  <mergeCells count="6">
    <mergeCell ref="AA840:AD840"/>
    <mergeCell ref="W840:Z840"/>
    <mergeCell ref="G840:J840"/>
    <mergeCell ref="K840:N840"/>
    <mergeCell ref="O840:R840"/>
    <mergeCell ref="S840:V840"/>
  </mergeCells>
  <conditionalFormatting sqref="E827">
    <cfRule type="iconSet" priority="2">
      <iconSet iconSet="3Arrows">
        <cfvo type="percent" val="0"/>
        <cfvo type="percent" val="33"/>
        <cfvo type="percent" val="67"/>
      </iconSet>
    </cfRule>
  </conditionalFormatting>
  <conditionalFormatting sqref="S827">
    <cfRule type="iconSet" priority="4">
      <iconSet iconSet="3Arrows">
        <cfvo type="percent" val="0"/>
        <cfvo type="percent" val="33"/>
        <cfvo type="percent" val="67"/>
      </iconSet>
    </cfRule>
  </conditionalFormatting>
  <pageMargins left="0.7" right="0.7" top="0.75" bottom="0.75" header="0.51180555555555496" footer="0.51180555555555496"/>
  <pageSetup paperSize="9" firstPageNumber="0" orientation="portrait" horizontalDpi="300" verticalDpi="300"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tabColor rgb="FFFFFF00"/>
    <pageSetUpPr fitToPage="1"/>
  </sheetPr>
  <dimension ref="A2:ALO302"/>
  <sheetViews>
    <sheetView topLeftCell="A31" zoomScale="70" zoomScaleNormal="70" workbookViewId="0">
      <selection activeCell="F53" sqref="F53"/>
    </sheetView>
  </sheetViews>
  <sheetFormatPr baseColWidth="10" defaultColWidth="9.140625" defaultRowHeight="15" x14ac:dyDescent="0.25"/>
  <cols>
    <col min="1" max="1" width="3.5703125" style="4" customWidth="1"/>
    <col min="2" max="2" width="2.42578125" style="4" customWidth="1"/>
    <col min="3" max="3" width="7.140625" style="4" customWidth="1"/>
    <col min="4" max="4" width="14.140625" style="4" customWidth="1"/>
    <col min="5" max="5" width="15.5703125" style="4" customWidth="1"/>
    <col min="6" max="6" width="15.85546875" style="4" customWidth="1"/>
    <col min="7" max="7" width="16.140625" style="4" customWidth="1"/>
    <col min="8" max="8" width="15.42578125" style="4" customWidth="1"/>
    <col min="9" max="9" width="15.140625" style="4" customWidth="1"/>
    <col min="10" max="10" width="15.7109375" style="4" customWidth="1"/>
    <col min="11" max="11" width="19.7109375" style="4" customWidth="1"/>
    <col min="12" max="12" width="20.42578125" style="4" customWidth="1"/>
    <col min="13" max="13" width="15.28515625" style="4" customWidth="1"/>
    <col min="14" max="14" width="17.42578125" style="4" customWidth="1"/>
    <col min="15" max="15" width="18" style="4" customWidth="1"/>
    <col min="16" max="16" width="18.140625" style="4" customWidth="1"/>
    <col min="17" max="17" width="16.7109375" style="4" customWidth="1"/>
    <col min="18" max="18" width="15.7109375" style="4" customWidth="1"/>
    <col min="19" max="19" width="13.5703125" style="4" customWidth="1"/>
    <col min="20" max="20" width="15.28515625" style="4" customWidth="1"/>
    <col min="21" max="21" width="15.85546875" style="4" customWidth="1"/>
    <col min="22" max="22" width="18.28515625" style="4" customWidth="1"/>
    <col min="23" max="23" width="12.140625" style="4" customWidth="1"/>
    <col min="24" max="24" width="15.42578125" style="4" customWidth="1"/>
    <col min="25" max="25" width="14.28515625" style="4" customWidth="1"/>
    <col min="26" max="26" width="4.28515625" style="4" customWidth="1"/>
    <col min="27" max="27" width="11.85546875" style="4" customWidth="1"/>
    <col min="28" max="1003" width="9.140625" style="4"/>
  </cols>
  <sheetData>
    <row r="2" spans="1:26" ht="18" x14ac:dyDescent="0.25">
      <c r="H2" s="407"/>
    </row>
    <row r="3" spans="1:26" ht="18" x14ac:dyDescent="0.25">
      <c r="H3" s="407"/>
    </row>
    <row r="4" spans="1:26" ht="18" x14ac:dyDescent="0.25">
      <c r="H4" s="407"/>
    </row>
    <row r="5" spans="1:26" ht="18" x14ac:dyDescent="0.25">
      <c r="H5" s="407"/>
    </row>
    <row r="6" spans="1:26" ht="18" x14ac:dyDescent="0.25">
      <c r="H6" s="407"/>
    </row>
    <row r="8" spans="1:26" s="4" customFormat="1" ht="18" customHeight="1" x14ac:dyDescent="0.25">
      <c r="A8" s="10"/>
      <c r="B8" s="544" t="s">
        <v>1033</v>
      </c>
      <c r="C8" s="545"/>
      <c r="D8" s="545"/>
      <c r="E8" s="545"/>
      <c r="F8" s="545"/>
      <c r="G8" s="545"/>
      <c r="H8" s="545"/>
      <c r="I8" s="545"/>
      <c r="J8" s="545"/>
      <c r="K8" s="545"/>
      <c r="L8" s="545"/>
      <c r="M8" s="545"/>
      <c r="N8" s="545"/>
      <c r="O8" s="545"/>
      <c r="P8" s="545"/>
      <c r="Q8" s="545"/>
      <c r="R8" s="545"/>
      <c r="S8" s="545"/>
      <c r="T8" s="545"/>
      <c r="U8" s="545"/>
      <c r="V8" s="545"/>
      <c r="W8" s="545"/>
      <c r="X8" s="545"/>
      <c r="Y8" s="545"/>
      <c r="Z8" s="545"/>
    </row>
    <row r="9" spans="1:26" s="4" customFormat="1" ht="16.5" customHeight="1" x14ac:dyDescent="0.3">
      <c r="A9" s="10"/>
      <c r="G9" s="1"/>
      <c r="H9" s="1"/>
      <c r="I9" s="1"/>
      <c r="J9" s="1"/>
      <c r="K9" s="1"/>
      <c r="L9" s="1"/>
      <c r="M9" s="1"/>
      <c r="U9" s="383"/>
    </row>
    <row r="10" spans="1:26" s="4" customFormat="1" ht="16.5" customHeight="1" x14ac:dyDescent="0.3">
      <c r="A10" s="11"/>
      <c r="C10" s="541" t="s">
        <v>531</v>
      </c>
      <c r="D10" s="542"/>
      <c r="E10" s="543"/>
      <c r="F10" s="379">
        <f>'0.1_Datos generales organiz.'!G3</f>
        <v>2024</v>
      </c>
      <c r="G10" s="1"/>
      <c r="L10" s="1"/>
      <c r="M10" s="1"/>
      <c r="N10" s="536"/>
      <c r="O10" s="536"/>
      <c r="P10" s="536"/>
      <c r="S10" s="365"/>
      <c r="T10" s="365"/>
      <c r="U10" s="384"/>
      <c r="V10" s="365"/>
      <c r="W10" s="365"/>
      <c r="X10" s="365"/>
    </row>
    <row r="11" spans="1:26" s="4" customFormat="1" ht="16.5" x14ac:dyDescent="0.3">
      <c r="A11" s="11"/>
      <c r="G11" s="1"/>
      <c r="H11" s="1"/>
      <c r="L11" s="1"/>
      <c r="M11" s="1"/>
      <c r="U11" s="383"/>
      <c r="V11" s="381"/>
    </row>
    <row r="12" spans="1:26" s="4" customFormat="1" ht="18.75" customHeight="1" x14ac:dyDescent="0.25">
      <c r="A12" s="11"/>
      <c r="C12" s="547" t="s">
        <v>536</v>
      </c>
      <c r="D12" s="548"/>
      <c r="E12" s="548"/>
      <c r="F12" s="548"/>
      <c r="G12" s="548"/>
      <c r="H12" s="549"/>
      <c r="I12" s="14" t="s">
        <v>1</v>
      </c>
      <c r="J12" s="550" t="s">
        <v>532</v>
      </c>
      <c r="K12" s="551"/>
      <c r="L12" s="552"/>
      <c r="N12" s="162" t="s">
        <v>940</v>
      </c>
      <c r="O12" s="162" t="s">
        <v>1</v>
      </c>
      <c r="P12" s="162" t="s">
        <v>938</v>
      </c>
      <c r="U12" s="383"/>
      <c r="V12" s="380"/>
    </row>
    <row r="13" spans="1:26" s="4" customFormat="1" ht="16.350000000000001" customHeight="1" x14ac:dyDescent="0.3">
      <c r="A13" s="11"/>
      <c r="C13" s="665" t="str">
        <f>IF('0.1_Datos generales organiz.'!D6="","",'0.1_Datos generales organiz.'!D6)</f>
        <v/>
      </c>
      <c r="D13" s="666"/>
      <c r="E13" s="666"/>
      <c r="F13" s="666"/>
      <c r="G13" s="666"/>
      <c r="H13" s="667"/>
      <c r="I13" s="378" t="str">
        <f>IF('0.1_Datos generales organiz.'!J6="","",'0.1_Datos generales organiz.'!J6)</f>
        <v/>
      </c>
      <c r="J13" s="665" t="str">
        <f>IF('0.1_Datos generales organiz.'!K6="","",'0.1_Datos generales organiz.'!K6)</f>
        <v/>
      </c>
      <c r="K13" s="666"/>
      <c r="L13" s="667"/>
      <c r="N13" s="162" t="str">
        <f>IF('0.1_Datos generales organiz.'!O6="","",'0.1_Datos generales organiz.'!O6)</f>
        <v/>
      </c>
      <c r="O13" s="162" t="str">
        <f>IF('0.1_Datos generales organiz.'!P6="","",'0.1_Datos generales organiz.'!P6)</f>
        <v/>
      </c>
      <c r="P13" s="162" t="str">
        <f>IF('0.1_Datos generales organiz.'!Q6="","",'0.1_Datos generales organiz.'!Q6)</f>
        <v/>
      </c>
      <c r="U13" s="383"/>
      <c r="V13" s="380"/>
    </row>
    <row r="14" spans="1:26" s="4" customFormat="1" ht="16.350000000000001" customHeight="1" x14ac:dyDescent="0.3">
      <c r="I14" s="1"/>
      <c r="N14" s="162" t="str">
        <f>IF('0.1_Datos generales organiz.'!O7="","",'0.1_Datos generales organiz.'!O7)</f>
        <v/>
      </c>
      <c r="O14" s="162" t="str">
        <f>IF('0.1_Datos generales organiz.'!P7="","",'0.1_Datos generales organiz.'!P7)</f>
        <v/>
      </c>
      <c r="P14" s="162" t="str">
        <f>IF('0.1_Datos generales organiz.'!Q7="","",'0.1_Datos generales organiz.'!Q7)</f>
        <v/>
      </c>
      <c r="X14" s="383"/>
    </row>
    <row r="15" spans="1:26" s="4" customFormat="1" ht="16.5" customHeight="1" x14ac:dyDescent="0.25">
      <c r="C15" s="541" t="s">
        <v>2</v>
      </c>
      <c r="D15" s="542"/>
      <c r="E15" s="542"/>
      <c r="F15" s="542"/>
      <c r="G15" s="542"/>
      <c r="H15" s="542"/>
      <c r="I15" s="542"/>
      <c r="J15" s="542"/>
      <c r="K15" s="542"/>
      <c r="L15" s="543"/>
      <c r="N15" s="162" t="str">
        <f>IF('0.1_Datos generales organiz.'!O8="","",'0.1_Datos generales organiz.'!O8)</f>
        <v/>
      </c>
      <c r="O15" s="162" t="str">
        <f>IF('0.1_Datos generales organiz.'!P8="","",'0.1_Datos generales organiz.'!P8)</f>
        <v/>
      </c>
      <c r="P15" s="162" t="str">
        <f>IF('0.1_Datos generales organiz.'!Q8="","",'0.1_Datos generales organiz.'!Q8)</f>
        <v/>
      </c>
      <c r="X15" s="383"/>
    </row>
    <row r="16" spans="1:26" s="4" customFormat="1" ht="16.5" customHeight="1" x14ac:dyDescent="0.25">
      <c r="C16" s="662" t="str">
        <f>IF('0.1_Datos generales organiz.'!D9="","",'0.1_Datos generales organiz.'!D9)</f>
        <v/>
      </c>
      <c r="D16" s="663"/>
      <c r="E16" s="663"/>
      <c r="F16" s="663"/>
      <c r="G16" s="663"/>
      <c r="H16" s="663"/>
      <c r="I16" s="663"/>
      <c r="J16" s="663"/>
      <c r="K16" s="663"/>
      <c r="L16" s="664"/>
      <c r="N16" s="162" t="str">
        <f>IF('0.1_Datos generales organiz.'!O9="","",'0.1_Datos generales organiz.'!O9)</f>
        <v/>
      </c>
      <c r="O16" s="162" t="str">
        <f>IF('0.1_Datos generales organiz.'!P9="","",'0.1_Datos generales organiz.'!P9)</f>
        <v/>
      </c>
      <c r="P16" s="162" t="str">
        <f>IF('0.1_Datos generales organiz.'!Q9="","",'0.1_Datos generales organiz.'!Q9)</f>
        <v/>
      </c>
      <c r="X16" s="383"/>
    </row>
    <row r="17" spans="2:26" s="4" customFormat="1" ht="17.25" customHeight="1" x14ac:dyDescent="0.25">
      <c r="N17" s="162" t="str">
        <f>IF('0.1_Datos generales organiz.'!O10="","",'0.1_Datos generales organiz.'!O10)</f>
        <v/>
      </c>
      <c r="O17" s="162" t="str">
        <f>IF('0.1_Datos generales organiz.'!P10="","",'0.1_Datos generales organiz.'!P10)</f>
        <v/>
      </c>
      <c r="P17" s="162" t="str">
        <f>IF('0.1_Datos generales organiz.'!Q10="","",'0.1_Datos generales organiz.'!Q10)</f>
        <v/>
      </c>
      <c r="X17" s="383"/>
    </row>
    <row r="18" spans="2:26" s="4" customFormat="1" ht="17.25" customHeight="1" x14ac:dyDescent="0.25">
      <c r="C18" s="541" t="s">
        <v>1113</v>
      </c>
      <c r="D18" s="542"/>
      <c r="E18" s="542"/>
      <c r="F18" s="543"/>
      <c r="G18" s="378" t="str">
        <f>IF('0.1_Datos generales organiz.'!H11="","",'0.1_Datos generales organiz.'!H11)</f>
        <v/>
      </c>
      <c r="H18" s="541" t="s">
        <v>1111</v>
      </c>
      <c r="I18" s="542"/>
      <c r="J18" s="542"/>
      <c r="K18" s="543"/>
      <c r="L18" s="379" t="str">
        <f>IF('0.1_Datos generales organiz.'!M11="","",'0.1_Datos generales organiz.'!M11)</f>
        <v/>
      </c>
      <c r="N18" s="162" t="str">
        <f>IF('0.1_Datos generales organiz.'!O11="","",'0.1_Datos generales organiz.'!O11)</f>
        <v/>
      </c>
      <c r="O18" s="162" t="str">
        <f>IF('0.1_Datos generales organiz.'!P11="","",'0.1_Datos generales organiz.'!P11)</f>
        <v/>
      </c>
      <c r="P18" s="162" t="str">
        <f>IF('0.1_Datos generales organiz.'!Q11="","",'0.1_Datos generales organiz.'!Q11)</f>
        <v/>
      </c>
      <c r="X18" s="383"/>
    </row>
    <row r="19" spans="2:26" s="4" customFormat="1" ht="17.25" customHeight="1" x14ac:dyDescent="0.25">
      <c r="C19" s="536"/>
      <c r="D19" s="536"/>
      <c r="E19" s="536"/>
      <c r="F19" s="536"/>
      <c r="G19" s="536"/>
      <c r="H19" s="536"/>
      <c r="I19" s="536"/>
      <c r="J19" s="536"/>
      <c r="K19" s="536"/>
      <c r="L19" s="536"/>
      <c r="N19" s="162" t="str">
        <f>IF('0.1_Datos generales organiz.'!O12="","",'0.1_Datos generales organiz.'!O12)</f>
        <v/>
      </c>
      <c r="O19" s="162" t="str">
        <f>IF('0.1_Datos generales organiz.'!P12="","",'0.1_Datos generales organiz.'!P12)</f>
        <v/>
      </c>
      <c r="P19" s="162" t="str">
        <f>IF('0.1_Datos generales organiz.'!Q12="","",'0.1_Datos generales organiz.'!Q12)</f>
        <v/>
      </c>
      <c r="X19" s="383"/>
    </row>
    <row r="20" spans="2:26" s="4" customFormat="1" ht="17.25" customHeight="1" x14ac:dyDescent="0.25">
      <c r="N20" s="162" t="str">
        <f>IF('0.1_Datos generales organiz.'!O13="","",'0.1_Datos generales organiz.'!O13)</f>
        <v/>
      </c>
      <c r="O20" s="162" t="str">
        <f>IF('0.1_Datos generales organiz.'!P13="","",'0.1_Datos generales organiz.'!P13)</f>
        <v/>
      </c>
      <c r="P20" s="162" t="str">
        <f>IF('0.1_Datos generales organiz.'!Q13="","",'0.1_Datos generales organiz.'!Q13)</f>
        <v/>
      </c>
      <c r="X20" s="383"/>
    </row>
    <row r="21" spans="2:26" s="4" customFormat="1" ht="17.25" customHeight="1" x14ac:dyDescent="0.25">
      <c r="C21" s="541" t="s">
        <v>1112</v>
      </c>
      <c r="D21" s="542"/>
      <c r="E21" s="542"/>
      <c r="F21" s="542"/>
      <c r="G21" s="542"/>
      <c r="H21" s="543"/>
      <c r="I21" s="378" t="str">
        <f>IF('0.1_Datos generales organiz.'!J14="","",'0.1_Datos generales organiz.'!J14)</f>
        <v/>
      </c>
      <c r="N21" s="162" t="str">
        <f>IF('0.1_Datos generales organiz.'!O14="","",'0.1_Datos generales organiz.'!O14)</f>
        <v/>
      </c>
      <c r="O21" s="162" t="str">
        <f>IF('0.1_Datos generales organiz.'!P14="","",'0.1_Datos generales organiz.'!P14)</f>
        <v/>
      </c>
      <c r="P21" s="162" t="str">
        <f>IF('0.1_Datos generales organiz.'!Q14="","",'0.1_Datos generales organiz.'!Q14)</f>
        <v/>
      </c>
      <c r="X21" s="383"/>
    </row>
    <row r="22" spans="2:26" s="4" customFormat="1" ht="17.25" customHeight="1" x14ac:dyDescent="0.25">
      <c r="X22" s="383"/>
    </row>
    <row r="23" spans="2:26" s="4" customFormat="1" ht="17.25" customHeight="1" x14ac:dyDescent="0.25">
      <c r="B23" s="544" t="s">
        <v>1078</v>
      </c>
      <c r="C23" s="545"/>
      <c r="D23" s="545"/>
      <c r="E23" s="545"/>
      <c r="F23" s="545"/>
      <c r="G23" s="545"/>
      <c r="H23" s="545"/>
      <c r="I23" s="545"/>
      <c r="J23" s="545"/>
      <c r="K23" s="545"/>
      <c r="L23" s="545"/>
      <c r="M23" s="545"/>
      <c r="N23" s="545"/>
      <c r="O23" s="545"/>
      <c r="P23" s="545"/>
      <c r="Q23" s="545"/>
      <c r="R23" s="545"/>
      <c r="S23" s="545"/>
      <c r="T23" s="545"/>
      <c r="U23" s="545"/>
      <c r="V23" s="545"/>
      <c r="W23" s="545"/>
      <c r="X23" s="545"/>
      <c r="Y23" s="545"/>
      <c r="Z23" s="545"/>
    </row>
    <row r="24" spans="2:26" s="4" customFormat="1" ht="17.25" customHeight="1" x14ac:dyDescent="0.25"/>
    <row r="25" spans="2:26" s="4" customFormat="1" ht="17.25" customHeight="1" x14ac:dyDescent="0.25">
      <c r="C25" s="536"/>
      <c r="D25" s="536"/>
      <c r="E25" s="536"/>
      <c r="F25" s="536"/>
      <c r="H25" s="536"/>
      <c r="I25" s="536"/>
      <c r="J25" s="536"/>
      <c r="K25" s="536"/>
      <c r="L25" s="536"/>
      <c r="N25" s="671"/>
      <c r="O25" s="671"/>
      <c r="P25" s="671"/>
      <c r="Q25" s="365"/>
      <c r="R25" s="671"/>
      <c r="S25" s="671"/>
      <c r="T25" s="671"/>
      <c r="U25" s="671"/>
      <c r="V25" s="671"/>
    </row>
    <row r="26" spans="2:26" s="4" customFormat="1" ht="29.25" customHeight="1" x14ac:dyDescent="0.25">
      <c r="B26" s="365"/>
      <c r="C26" s="536"/>
      <c r="D26" s="536"/>
      <c r="E26" s="536"/>
      <c r="F26" s="536"/>
      <c r="G26" s="365"/>
      <c r="H26" s="536"/>
      <c r="I26" s="536"/>
      <c r="J26" s="536"/>
      <c r="K26" s="536"/>
      <c r="L26" s="536"/>
      <c r="M26" s="365"/>
      <c r="N26" s="671"/>
      <c r="O26" s="671"/>
      <c r="P26" s="671"/>
      <c r="Q26" s="365"/>
      <c r="R26" s="671"/>
      <c r="S26" s="671"/>
      <c r="T26" s="671"/>
      <c r="U26" s="671"/>
      <c r="V26" s="671"/>
    </row>
    <row r="27" spans="2:26" s="4" customFormat="1" ht="14.85" customHeight="1" x14ac:dyDescent="0.25">
      <c r="B27" s="365"/>
      <c r="C27" s="365"/>
      <c r="D27" s="365"/>
      <c r="E27" s="365"/>
      <c r="F27" s="365"/>
      <c r="G27" s="365"/>
      <c r="H27" s="365"/>
      <c r="I27" s="365"/>
      <c r="J27" s="365"/>
    </row>
    <row r="28" spans="2:26" s="4" customFormat="1" ht="21.75" customHeight="1" x14ac:dyDescent="0.25">
      <c r="B28" s="365"/>
      <c r="D28" s="559" t="s">
        <v>958</v>
      </c>
      <c r="E28" s="559"/>
      <c r="F28" s="559"/>
      <c r="G28" s="365"/>
      <c r="H28" s="20"/>
      <c r="I28" s="541" t="s">
        <v>937</v>
      </c>
      <c r="J28" s="542"/>
      <c r="K28" s="542"/>
      <c r="L28" s="543"/>
      <c r="N28" s="559" t="s">
        <v>1115</v>
      </c>
      <c r="O28" s="559"/>
      <c r="P28" s="559"/>
      <c r="R28" s="20"/>
      <c r="S28" s="541" t="s">
        <v>1116</v>
      </c>
      <c r="T28" s="542"/>
      <c r="U28" s="542"/>
      <c r="V28" s="543"/>
    </row>
    <row r="29" spans="2:26" s="4" customFormat="1" ht="16.5" customHeight="1" x14ac:dyDescent="0.25">
      <c r="B29" s="365"/>
      <c r="D29" s="160" t="s">
        <v>533</v>
      </c>
      <c r="E29" s="160" t="s">
        <v>534</v>
      </c>
      <c r="F29" s="159" t="s">
        <v>535</v>
      </c>
      <c r="G29" s="365"/>
      <c r="H29" s="20"/>
      <c r="I29" s="160" t="s">
        <v>1083</v>
      </c>
      <c r="J29" s="160" t="s">
        <v>535</v>
      </c>
      <c r="K29" s="159" t="s">
        <v>1084</v>
      </c>
      <c r="L29" s="159" t="s">
        <v>535</v>
      </c>
      <c r="N29" s="160" t="s">
        <v>533</v>
      </c>
      <c r="O29" s="160" t="s">
        <v>534</v>
      </c>
      <c r="P29" s="159" t="s">
        <v>535</v>
      </c>
      <c r="R29" s="20"/>
      <c r="S29" s="160" t="s">
        <v>1083</v>
      </c>
      <c r="T29" s="160" t="s">
        <v>535</v>
      </c>
      <c r="U29" s="159" t="s">
        <v>1084</v>
      </c>
      <c r="V29" s="159" t="s">
        <v>535</v>
      </c>
    </row>
    <row r="30" spans="2:26" s="4" customFormat="1" ht="16.5" customHeight="1" x14ac:dyDescent="0.25">
      <c r="B30" s="365"/>
      <c r="D30" s="378" t="str">
        <f>IF('0.1_Datos generales organiz.'!E22="","",'0.1_Datos generales organiz.'!E22)</f>
        <v/>
      </c>
      <c r="E30" s="378" t="str">
        <f>IF('0.1_Datos generales organiz.'!F22="","",'0.1_Datos generales organiz.'!F22)</f>
        <v/>
      </c>
      <c r="F30" s="378" t="str">
        <f>IF('0.1_Datos generales organiz.'!G22="","",'0.1_Datos generales organiz.'!G22)</f>
        <v/>
      </c>
      <c r="G30" s="365"/>
      <c r="H30" s="160" t="s">
        <v>1048</v>
      </c>
      <c r="I30" s="427">
        <f>SUM(Q53:Q302)/1000</f>
        <v>0</v>
      </c>
      <c r="J30" s="372" t="s">
        <v>1085</v>
      </c>
      <c r="K30" s="427" t="str">
        <f>IFERROR(I30/$E$30,"")</f>
        <v/>
      </c>
      <c r="L30" s="368" t="str">
        <f>IF($F$30="","tn CO2eq/",CONCATENATE("tn CO2eq/",$F$30))</f>
        <v>tn CO2eq/</v>
      </c>
      <c r="N30" s="378" t="str">
        <f>IF('0.1_Datos generales organiz.'!J22="","",'0.1_Datos generales organiz.'!J22)</f>
        <v/>
      </c>
      <c r="O30" s="378" t="str">
        <f>IF('0.1_Datos generales organiz.'!K22="","",'0.1_Datos generales organiz.'!K22)</f>
        <v/>
      </c>
      <c r="P30" s="378" t="str">
        <f>IF('0.1_Datos generales organiz.'!L22="","",'0.1_Datos generales organiz.'!L22)</f>
        <v/>
      </c>
      <c r="R30" s="160" t="s">
        <v>1048</v>
      </c>
      <c r="S30" s="427">
        <f>'4.2_Resultados España'!N13</f>
        <v>0</v>
      </c>
      <c r="T30" s="372" t="s">
        <v>1085</v>
      </c>
      <c r="U30" s="427" t="str">
        <f>IFERROR(S30/$O$30,"")</f>
        <v/>
      </c>
      <c r="V30" s="368" t="str">
        <f>IF($P$30="","tn CO2eq/",CONCATENATE("tn CO2eq/",$P$30))</f>
        <v>tn CO2eq/</v>
      </c>
    </row>
    <row r="31" spans="2:26" s="4" customFormat="1" ht="18" customHeight="1" x14ac:dyDescent="0.25">
      <c r="B31" s="365"/>
      <c r="G31" s="365"/>
      <c r="H31" s="160" t="s">
        <v>1049</v>
      </c>
      <c r="I31" s="427">
        <f>SUM(T53:T302)/1000</f>
        <v>0</v>
      </c>
      <c r="J31" s="372" t="s">
        <v>1085</v>
      </c>
      <c r="K31" s="427" t="str">
        <f>IFERROR(I31/$E$30,"")</f>
        <v/>
      </c>
      <c r="L31" s="368" t="str">
        <f>IF($F$30="","tn CO2eq/",CONCATENATE("tn CO2eq/",$F$30))</f>
        <v>tn CO2eq/</v>
      </c>
      <c r="R31" s="160" t="s">
        <v>1049</v>
      </c>
      <c r="S31" s="427">
        <f>'4.2_Resultados España'!N14</f>
        <v>0</v>
      </c>
      <c r="T31" s="372" t="s">
        <v>1085</v>
      </c>
      <c r="U31" s="427" t="str">
        <f>IFERROR(S31/$O$30,"")</f>
        <v/>
      </c>
      <c r="V31" s="368" t="str">
        <f>IF($P$30="","tn CO2eq/",CONCATENATE("tn CO2eq/",$P$30))</f>
        <v>tn CO2eq/</v>
      </c>
    </row>
    <row r="32" spans="2:26" s="4" customFormat="1" ht="18" customHeight="1" x14ac:dyDescent="0.25">
      <c r="B32" s="365"/>
      <c r="C32" s="563"/>
      <c r="D32" s="563"/>
      <c r="E32" s="563"/>
      <c r="F32" s="563"/>
      <c r="G32" s="365"/>
      <c r="I32" s="428"/>
      <c r="K32" s="428"/>
      <c r="S32" s="428"/>
      <c r="U32" s="428"/>
    </row>
    <row r="33" spans="2:26" s="4" customFormat="1" ht="18" customHeight="1" x14ac:dyDescent="0.25">
      <c r="B33" s="365"/>
      <c r="C33" s="563"/>
      <c r="D33" s="563"/>
      <c r="E33" s="563"/>
      <c r="F33" s="563"/>
      <c r="G33" s="365"/>
      <c r="H33" s="160" t="s">
        <v>1081</v>
      </c>
      <c r="I33" s="427">
        <f>SUM(F39:F45)/1000</f>
        <v>0</v>
      </c>
      <c r="J33" s="372" t="s">
        <v>1085</v>
      </c>
      <c r="K33" s="427" t="str">
        <f>IFERROR(I33/$E$30,"")</f>
        <v/>
      </c>
      <c r="L33" s="368" t="str">
        <f>IF($F$30="","tn CO2eq/",CONCATENATE("tn CO2eq/",$F$30))</f>
        <v>tn CO2eq/</v>
      </c>
      <c r="R33" s="160" t="s">
        <v>1081</v>
      </c>
      <c r="S33" s="427"/>
      <c r="T33" s="372" t="s">
        <v>1085</v>
      </c>
      <c r="U33" s="427" t="str">
        <f>IFERROR(S33/$O$30,"")</f>
        <v/>
      </c>
      <c r="V33" s="368" t="str">
        <f>IF($P$30="","tn CO2eq/",CONCATENATE("tn CO2eq/",$P$30))</f>
        <v>tn CO2eq/</v>
      </c>
    </row>
    <row r="34" spans="2:26" s="4" customFormat="1" ht="17.25" customHeight="1" x14ac:dyDescent="0.25">
      <c r="C34" s="563"/>
      <c r="D34" s="563"/>
      <c r="E34" s="563"/>
      <c r="F34" s="563"/>
      <c r="I34" s="428"/>
      <c r="K34" s="428"/>
      <c r="S34" s="428"/>
      <c r="U34" s="428"/>
    </row>
    <row r="35" spans="2:26" s="4" customFormat="1" ht="53.25" customHeight="1" x14ac:dyDescent="0.25">
      <c r="B35" s="365"/>
      <c r="C35" s="563"/>
      <c r="D35" s="563"/>
      <c r="E35" s="563"/>
      <c r="F35" s="563"/>
      <c r="G35" s="384"/>
      <c r="H35" s="160" t="s">
        <v>1082</v>
      </c>
      <c r="I35" s="429">
        <f>I30+I31-I33</f>
        <v>0</v>
      </c>
      <c r="J35" s="409" t="s">
        <v>1085</v>
      </c>
      <c r="K35" s="429" t="str">
        <f>IFERROR(I35/$E$30,"")</f>
        <v/>
      </c>
      <c r="L35" s="408" t="str">
        <f>IF($F$30="","tn CO2eq/",CONCATENATE("tn CO2eq/",$F$30))</f>
        <v>tn CO2eq/</v>
      </c>
      <c r="R35" s="160" t="s">
        <v>1118</v>
      </c>
      <c r="S35" s="429">
        <f>S30+S31-S33</f>
        <v>0</v>
      </c>
      <c r="T35" s="409" t="s">
        <v>1085</v>
      </c>
      <c r="U35" s="429" t="str">
        <f>IFERROR(S35/$O$30,"")</f>
        <v/>
      </c>
      <c r="V35" s="408" t="str">
        <f>IF($P$30="","tn CO2eq/",CONCATENATE("tn CO2eq/",$P$30))</f>
        <v>tn CO2eq/</v>
      </c>
    </row>
    <row r="36" spans="2:26" s="4" customFormat="1" ht="9.75" customHeight="1" x14ac:dyDescent="0.25">
      <c r="B36" s="365"/>
      <c r="C36" s="365"/>
      <c r="D36" s="365"/>
      <c r="E36" s="365"/>
      <c r="F36" s="365"/>
      <c r="G36" s="365"/>
      <c r="H36" s="365"/>
      <c r="I36" s="430"/>
      <c r="J36" s="365"/>
      <c r="K36" s="428"/>
      <c r="V36" s="380"/>
    </row>
    <row r="37" spans="2:26" s="4" customFormat="1" ht="27" customHeight="1" x14ac:dyDescent="0.25">
      <c r="B37" s="365"/>
      <c r="C37" s="365"/>
      <c r="D37" s="560" t="s">
        <v>1055</v>
      </c>
      <c r="E37" s="561"/>
      <c r="F37" s="562"/>
      <c r="G37" s="365"/>
      <c r="H37" s="365"/>
      <c r="I37" s="428"/>
      <c r="K37" s="428"/>
      <c r="V37" s="380"/>
    </row>
    <row r="38" spans="2:26" s="4" customFormat="1" ht="41.25" customHeight="1" x14ac:dyDescent="0.25">
      <c r="B38" s="365"/>
      <c r="C38" s="365"/>
      <c r="D38" s="391" t="s">
        <v>1056</v>
      </c>
      <c r="E38" s="391" t="s">
        <v>1057</v>
      </c>
      <c r="F38" s="391" t="s">
        <v>1060</v>
      </c>
      <c r="G38" s="365"/>
      <c r="I38" s="428"/>
      <c r="K38" s="428"/>
      <c r="V38" s="380"/>
    </row>
    <row r="39" spans="2:26" s="4" customFormat="1" ht="15" customHeight="1" x14ac:dyDescent="0.25">
      <c r="B39" s="365"/>
      <c r="D39" s="378" t="str">
        <f>IF('0.1_Datos generales organiz.'!E29="","",'0.1_Datos generales organiz.'!E29)</f>
        <v/>
      </c>
      <c r="E39" s="378" t="str">
        <f>IF('0.1_Datos generales organiz.'!F29="","",'0.1_Datos generales organiz.'!F29)</f>
        <v/>
      </c>
      <c r="F39" s="423" t="str">
        <f>IF('0.1_Datos generales organiz.'!G29="","",'0.1_Datos generales organiz.'!G29)</f>
        <v/>
      </c>
      <c r="G39" s="365"/>
      <c r="H39" s="160" t="s">
        <v>1050</v>
      </c>
      <c r="I39" s="427">
        <f>SUM(V53:V302)/1000</f>
        <v>0</v>
      </c>
      <c r="J39" s="372" t="s">
        <v>1085</v>
      </c>
      <c r="K39" s="427" t="str">
        <f>IFERROR(I39/$E$30,"")</f>
        <v/>
      </c>
      <c r="L39" s="368" t="str">
        <f>IF($F$30="","tn CO2eq/",CONCATENATE("tn CO2eq/",$F$30))</f>
        <v>tn CO2eq/</v>
      </c>
      <c r="R39" s="160" t="s">
        <v>1050</v>
      </c>
      <c r="S39" s="427">
        <f>SUM('3_Categorías 3-6'!$L$26:$L$275)/1000</f>
        <v>0</v>
      </c>
      <c r="T39" s="372" t="s">
        <v>1085</v>
      </c>
      <c r="U39" s="427" t="str">
        <f>IFERROR(S39/$O$30,"")</f>
        <v/>
      </c>
      <c r="V39" s="368" t="str">
        <f>IF($F$30="","tn CO2eq/",CONCATENATE("tn CO2eq/",$F$30))</f>
        <v>tn CO2eq/</v>
      </c>
    </row>
    <row r="40" spans="2:26" s="4" customFormat="1" ht="18.75" customHeight="1" x14ac:dyDescent="0.25">
      <c r="B40" s="365"/>
      <c r="D40" s="378" t="str">
        <f>IF('0.1_Datos generales organiz.'!E30="","",'0.1_Datos generales organiz.'!E30)</f>
        <v/>
      </c>
      <c r="E40" s="378" t="str">
        <f>IF('0.1_Datos generales organiz.'!F30="","",'0.1_Datos generales organiz.'!F30)</f>
        <v/>
      </c>
      <c r="F40" s="423" t="str">
        <f>IF('0.1_Datos generales organiz.'!G30="","",'0.1_Datos generales organiz.'!G30)</f>
        <v/>
      </c>
      <c r="G40" s="365"/>
      <c r="H40" s="160" t="s">
        <v>1051</v>
      </c>
      <c r="I40" s="427">
        <f>SUM(W53:W302)/1000</f>
        <v>0</v>
      </c>
      <c r="J40" s="372" t="s">
        <v>1085</v>
      </c>
      <c r="K40" s="427" t="str">
        <f>IFERROR(I40/$E$30,"")</f>
        <v/>
      </c>
      <c r="L40" s="368" t="str">
        <f>IF($F$30="","tn CO2eq/",CONCATENATE("tn CO2eq/",$F$30))</f>
        <v>tn CO2eq/</v>
      </c>
      <c r="R40" s="160" t="s">
        <v>1051</v>
      </c>
      <c r="S40" s="427">
        <f>SUM('3_Categorías 3-6'!$R$26:$R$275)/1000</f>
        <v>0</v>
      </c>
      <c r="T40" s="372" t="s">
        <v>1085</v>
      </c>
      <c r="U40" s="427" t="str">
        <f>IFERROR(S40/$O$30,"")</f>
        <v/>
      </c>
      <c r="V40" s="368" t="str">
        <f>IF($F$30="","tn CO2eq/",CONCATENATE("tn CO2eq/",$F$30))</f>
        <v>tn CO2eq/</v>
      </c>
    </row>
    <row r="41" spans="2:26" s="4" customFormat="1" ht="18.75" customHeight="1" x14ac:dyDescent="0.25">
      <c r="B41" s="365"/>
      <c r="D41" s="378" t="str">
        <f>IF('0.1_Datos generales organiz.'!E31="","",'0.1_Datos generales organiz.'!E31)</f>
        <v/>
      </c>
      <c r="E41" s="378" t="str">
        <f>IF('0.1_Datos generales organiz.'!F31="","",'0.1_Datos generales organiz.'!F31)</f>
        <v/>
      </c>
      <c r="F41" s="423" t="str">
        <f>IF('0.1_Datos generales organiz.'!G31="","",'0.1_Datos generales organiz.'!G31)</f>
        <v/>
      </c>
      <c r="G41" s="365"/>
      <c r="H41" s="160" t="s">
        <v>1052</v>
      </c>
      <c r="I41" s="427">
        <f>SUM(X53:X302)/1000</f>
        <v>0</v>
      </c>
      <c r="J41" s="372" t="s">
        <v>1085</v>
      </c>
      <c r="K41" s="427" t="str">
        <f>IFERROR(I41/$E$30,"")</f>
        <v/>
      </c>
      <c r="L41" s="368" t="str">
        <f>IF($F$30="","tn CO2eq/",CONCATENATE("tn CO2eq/",$F$30))</f>
        <v>tn CO2eq/</v>
      </c>
      <c r="R41" s="160" t="s">
        <v>1052</v>
      </c>
      <c r="S41" s="427">
        <f>SUM('3_Categorías 3-6'!$W$26:$W$275)/1000</f>
        <v>0</v>
      </c>
      <c r="T41" s="372" t="s">
        <v>1085</v>
      </c>
      <c r="U41" s="427" t="str">
        <f>IFERROR(S41/$O$30,"")</f>
        <v/>
      </c>
      <c r="V41" s="368" t="str">
        <f>IF($F$30="","tn CO2eq/",CONCATENATE("tn CO2eq/",$F$30))</f>
        <v>tn CO2eq/</v>
      </c>
    </row>
    <row r="42" spans="2:26" s="4" customFormat="1" ht="18.75" customHeight="1" x14ac:dyDescent="0.25">
      <c r="B42" s="365"/>
      <c r="D42" s="378" t="str">
        <f>IF('0.1_Datos generales organiz.'!E32="","",'0.1_Datos generales organiz.'!E32)</f>
        <v/>
      </c>
      <c r="E42" s="378" t="str">
        <f>IF('0.1_Datos generales organiz.'!F32="","",'0.1_Datos generales organiz.'!F32)</f>
        <v/>
      </c>
      <c r="F42" s="423" t="str">
        <f>IF('0.1_Datos generales organiz.'!G32="","",'0.1_Datos generales organiz.'!G32)</f>
        <v/>
      </c>
      <c r="G42" s="365"/>
      <c r="H42" s="160" t="s">
        <v>1053</v>
      </c>
      <c r="I42" s="427">
        <f>SUM(Y53:Y302)/1000</f>
        <v>0</v>
      </c>
      <c r="J42" s="372" t="s">
        <v>1085</v>
      </c>
      <c r="K42" s="427" t="str">
        <f>IFERROR(I42/$E$30,"")</f>
        <v/>
      </c>
      <c r="L42" s="368" t="str">
        <f>IF($F$30="","tn CO2eq/",CONCATENATE("tn CO2eq/",$F$30))</f>
        <v>tn CO2eq/</v>
      </c>
      <c r="R42" s="160" t="s">
        <v>1053</v>
      </c>
      <c r="S42" s="427">
        <f>SUM('3_Categorías 3-6'!$X$26:$X$275)/1000</f>
        <v>0</v>
      </c>
      <c r="T42" s="372" t="s">
        <v>1085</v>
      </c>
      <c r="U42" s="427" t="str">
        <f>IFERROR(S42/$O$30,"")</f>
        <v/>
      </c>
      <c r="V42" s="368" t="str">
        <f>IF($F$30="","tn CO2eq/",CONCATENATE("tn CO2eq/",$F$30))</f>
        <v>tn CO2eq/</v>
      </c>
    </row>
    <row r="43" spans="2:26" s="4" customFormat="1" ht="18.75" customHeight="1" x14ac:dyDescent="0.25">
      <c r="B43" s="365"/>
      <c r="D43" s="378" t="str">
        <f>IF('0.1_Datos generales organiz.'!E33="","",'0.1_Datos generales organiz.'!E33)</f>
        <v/>
      </c>
      <c r="E43" s="378" t="str">
        <f>IF('0.1_Datos generales organiz.'!F33="","",'0.1_Datos generales organiz.'!F33)</f>
        <v/>
      </c>
      <c r="F43" s="423" t="str">
        <f>IF('0.1_Datos generales organiz.'!G33="","",'0.1_Datos generales organiz.'!G33)</f>
        <v/>
      </c>
      <c r="G43" s="365"/>
      <c r="I43" s="428"/>
      <c r="K43" s="428"/>
      <c r="N43" s="381"/>
      <c r="S43" s="428"/>
      <c r="U43" s="428"/>
    </row>
    <row r="44" spans="2:26" s="4" customFormat="1" ht="18.75" customHeight="1" x14ac:dyDescent="0.25">
      <c r="B44" s="365"/>
      <c r="D44" s="378" t="str">
        <f>IF('0.1_Datos generales organiz.'!E34="","",'0.1_Datos generales organiz.'!E34)</f>
        <v/>
      </c>
      <c r="E44" s="378" t="str">
        <f>IF('0.1_Datos generales organiz.'!F34="","",'0.1_Datos generales organiz.'!F34)</f>
        <v/>
      </c>
      <c r="F44" s="423" t="str">
        <f>IF('0.1_Datos generales organiz.'!G34="","",'0.1_Datos generales organiz.'!G34)</f>
        <v/>
      </c>
      <c r="G44" s="365"/>
      <c r="H44" s="160" t="s">
        <v>1086</v>
      </c>
      <c r="I44" s="429">
        <f>SUM(I30:I31,I39:I42)</f>
        <v>0</v>
      </c>
      <c r="J44" s="409" t="s">
        <v>1085</v>
      </c>
      <c r="K44" s="429" t="str">
        <f>IFERROR(I44/$E$30,"")</f>
        <v/>
      </c>
      <c r="L44" s="408" t="str">
        <f>IF($F$30="","tn CO2eq/",CONCATENATE("tn CO2eq/",$F$30))</f>
        <v>tn CO2eq/</v>
      </c>
      <c r="N44" s="380"/>
      <c r="R44" s="160" t="s">
        <v>1086</v>
      </c>
      <c r="S44" s="429">
        <f>SUM(S30:S31,S39:S42)</f>
        <v>0</v>
      </c>
      <c r="T44" s="409" t="s">
        <v>1085</v>
      </c>
      <c r="U44" s="429" t="str">
        <f>IFERROR(S44/$O$30,"")</f>
        <v/>
      </c>
      <c r="V44" s="408" t="str">
        <f>IF($F$30="","tn CO2eq/",CONCATENATE("tn CO2eq/",$F$30))</f>
        <v>tn CO2eq/</v>
      </c>
    </row>
    <row r="45" spans="2:26" s="4" customFormat="1" ht="18.75" customHeight="1" x14ac:dyDescent="0.25">
      <c r="B45" s="365"/>
      <c r="D45" s="378" t="str">
        <f>IF('0.1_Datos generales organiz.'!E35="","",'0.1_Datos generales organiz.'!E35)</f>
        <v/>
      </c>
      <c r="E45" s="378" t="str">
        <f>IF('0.1_Datos generales organiz.'!F35="","",'0.1_Datos generales organiz.'!F35)</f>
        <v/>
      </c>
      <c r="F45" s="423" t="str">
        <f>IF('0.1_Datos generales organiz.'!G35="","",'0.1_Datos generales organiz.'!G35)</f>
        <v/>
      </c>
      <c r="G45" s="365"/>
      <c r="N45" s="380"/>
      <c r="V45" s="380"/>
    </row>
    <row r="46" spans="2:26" s="4" customFormat="1" ht="18.75" customHeight="1" x14ac:dyDescent="0.25">
      <c r="B46" s="365"/>
      <c r="C46" s="365"/>
      <c r="D46" s="365"/>
      <c r="E46" s="365"/>
      <c r="F46" s="365"/>
      <c r="G46" s="365"/>
      <c r="H46" s="365"/>
      <c r="I46" s="365"/>
      <c r="J46" s="365"/>
      <c r="N46" s="380"/>
      <c r="V46" s="380"/>
    </row>
    <row r="47" spans="2:26" s="4" customFormat="1" ht="18.75" customHeight="1" x14ac:dyDescent="0.25">
      <c r="B47" s="544" t="s">
        <v>1119</v>
      </c>
      <c r="C47" s="545"/>
      <c r="D47" s="545"/>
      <c r="E47" s="545"/>
      <c r="F47" s="545"/>
      <c r="G47" s="545"/>
      <c r="H47" s="545"/>
      <c r="I47" s="545"/>
      <c r="J47" s="545"/>
      <c r="K47" s="545"/>
      <c r="L47" s="545"/>
      <c r="M47" s="545"/>
      <c r="N47" s="545"/>
      <c r="O47" s="545"/>
      <c r="P47" s="545"/>
      <c r="Q47" s="545"/>
      <c r="R47" s="545"/>
      <c r="S47" s="545"/>
      <c r="T47" s="545"/>
      <c r="U47" s="545"/>
      <c r="V47" s="545"/>
      <c r="W47" s="545"/>
      <c r="X47" s="545"/>
      <c r="Y47" s="545"/>
      <c r="Z47" s="545"/>
    </row>
    <row r="48" spans="2:26" s="4" customFormat="1" ht="18.75" customHeight="1" x14ac:dyDescent="0.25">
      <c r="B48" s="365"/>
      <c r="C48" s="365"/>
      <c r="D48" s="365"/>
      <c r="E48" s="365"/>
      <c r="F48" s="365"/>
      <c r="G48" s="365"/>
      <c r="H48" s="365"/>
      <c r="I48" s="365"/>
      <c r="J48" s="365"/>
      <c r="N48" s="380"/>
      <c r="V48" s="380"/>
    </row>
    <row r="49" spans="2:25" s="4" customFormat="1" ht="22.5" customHeight="1" x14ac:dyDescent="0.25">
      <c r="B49" s="365"/>
      <c r="C49" s="536"/>
      <c r="D49" s="536"/>
      <c r="E49" s="536"/>
      <c r="F49" s="536"/>
      <c r="G49" s="536"/>
      <c r="H49" s="536"/>
      <c r="I49" s="536"/>
      <c r="J49" s="536"/>
      <c r="K49" s="536"/>
      <c r="L49" s="536"/>
      <c r="M49" s="365"/>
      <c r="N49" s="380"/>
      <c r="V49" s="382"/>
    </row>
    <row r="50" spans="2:25" s="4" customFormat="1" ht="12" customHeight="1" x14ac:dyDescent="0.25"/>
    <row r="51" spans="2:25" s="4" customFormat="1" ht="54" customHeight="1" x14ac:dyDescent="0.25">
      <c r="C51" s="20"/>
      <c r="D51" s="660" t="s">
        <v>553</v>
      </c>
      <c r="E51" s="661"/>
      <c r="F51" s="387" t="s">
        <v>957</v>
      </c>
      <c r="G51" s="387" t="s">
        <v>933</v>
      </c>
      <c r="H51" s="387" t="s">
        <v>934</v>
      </c>
      <c r="I51" s="387" t="s">
        <v>932</v>
      </c>
      <c r="J51" s="387" t="s">
        <v>931</v>
      </c>
      <c r="K51" s="387" t="s">
        <v>939</v>
      </c>
      <c r="L51" s="387" t="s">
        <v>1034</v>
      </c>
      <c r="M51" s="387" t="s">
        <v>1035</v>
      </c>
      <c r="N51" s="387" t="s">
        <v>1036</v>
      </c>
      <c r="O51" s="387" t="s">
        <v>1037</v>
      </c>
      <c r="P51" s="387" t="s">
        <v>1038</v>
      </c>
      <c r="Q51" s="387" t="s">
        <v>952</v>
      </c>
      <c r="R51" s="387" t="s">
        <v>1040</v>
      </c>
      <c r="S51" s="387" t="s">
        <v>1039</v>
      </c>
      <c r="T51" s="387" t="s">
        <v>955</v>
      </c>
      <c r="U51" s="387" t="s">
        <v>956</v>
      </c>
      <c r="V51" s="387" t="s">
        <v>1044</v>
      </c>
      <c r="W51" s="387" t="s">
        <v>1045</v>
      </c>
      <c r="X51" s="387" t="s">
        <v>1046</v>
      </c>
      <c r="Y51" s="387" t="s">
        <v>1047</v>
      </c>
    </row>
    <row r="52" spans="2:25" s="4" customFormat="1" ht="16.5" customHeight="1" x14ac:dyDescent="0.25">
      <c r="C52" s="387" t="s">
        <v>1087</v>
      </c>
      <c r="D52" s="669"/>
      <c r="E52" s="670"/>
      <c r="F52" s="410"/>
      <c r="G52" s="410"/>
      <c r="H52" s="410"/>
      <c r="I52" s="410"/>
      <c r="J52" s="410"/>
      <c r="K52" s="410"/>
      <c r="L52" s="424">
        <f>SUM(L$53:L$302)</f>
        <v>0</v>
      </c>
      <c r="M52" s="424">
        <f t="shared" ref="M52:U52" si="0">SUM(M$53:M$302)</f>
        <v>0</v>
      </c>
      <c r="N52" s="424">
        <f t="shared" si="0"/>
        <v>0</v>
      </c>
      <c r="O52" s="424">
        <f t="shared" si="0"/>
        <v>0</v>
      </c>
      <c r="P52" s="424">
        <f t="shared" si="0"/>
        <v>0</v>
      </c>
      <c r="Q52" s="424">
        <f t="shared" si="0"/>
        <v>0</v>
      </c>
      <c r="R52" s="424">
        <f t="shared" si="0"/>
        <v>0</v>
      </c>
      <c r="S52" s="424">
        <f t="shared" si="0"/>
        <v>0</v>
      </c>
      <c r="T52" s="424">
        <f t="shared" si="0"/>
        <v>0</v>
      </c>
      <c r="U52" s="424">
        <f t="shared" si="0"/>
        <v>0</v>
      </c>
      <c r="V52" s="424">
        <f>SUM(V$53:V$302)</f>
        <v>0</v>
      </c>
      <c r="W52" s="424">
        <f>SUM(W$53:W$302)</f>
        <v>0</v>
      </c>
      <c r="X52" s="424">
        <f>SUM(X$53:X$302)</f>
        <v>0</v>
      </c>
      <c r="Y52" s="424">
        <f>SUM(Y$53:Y$302)</f>
        <v>0</v>
      </c>
    </row>
    <row r="53" spans="2:25" s="4" customFormat="1" ht="15" customHeight="1" x14ac:dyDescent="0.25">
      <c r="C53" s="162">
        <v>1</v>
      </c>
      <c r="D53" s="668" t="str">
        <f>IF(Dades!E842="","",Dades!E842)</f>
        <v/>
      </c>
      <c r="E53" s="668"/>
      <c r="F53" s="388" t="str">
        <f>IF(D53="","",IF(VLOOKUP(D53,'0.1_Datos generales organiz.'!$E$44:$M$293,4,FALSE)="","",VLOOKUP(D53,'0.1_Datos generales organiz.'!$E$44:$M$293,4,FALSE)))</f>
        <v/>
      </c>
      <c r="G53" s="388" t="str">
        <f>IF(D53="","",IF(VLOOKUP(D53,'0.1_Datos generales organiz.'!$E$44:$M$293,5,FALSE)="","",VLOOKUP(D53,'0.1_Datos generales organiz.'!$E$44:$M$293,5,FALSE)))</f>
        <v/>
      </c>
      <c r="H53" s="388" t="str">
        <f>IF(D53="","",IF(VLOOKUP(D53,'0.1_Datos generales organiz.'!$E$44:$M$293,6,FALSE)="","",VLOOKUP(D53,'0.1_Datos generales organiz.'!$E$44:$M$293,6,FALSE)))</f>
        <v/>
      </c>
      <c r="I53" s="388" t="str">
        <f>IF(D53="","",IF(VLOOKUP(D53,'0.1_Datos generales organiz.'!$E$44:$M$293,7,FALSE)="","",VLOOKUP(D53,'0.1_Datos generales organiz.'!$E$44:$M$293,7,FALSE)))</f>
        <v/>
      </c>
      <c r="J53" s="388" t="str">
        <f>IF(D53="","",IF(VLOOKUP(D53,'0.1_Datos generales organiz.'!$E$44:$M$293,8,FALSE)="","",VLOOKUP(D53,'0.1_Datos generales organiz.'!$E$44:$M$293,8,FALSE)))</f>
        <v/>
      </c>
      <c r="K53" s="388" t="str">
        <f>IF(D53="","",IF(VLOOKUP(D53,'0.1_Datos generales organiz.'!$E$44:$M$293,9,FALSE)="","",VLOOKUP(D53,'0.1_Datos generales organiz.'!$E$44:$M$293,9,FALSE)))</f>
        <v/>
      </c>
      <c r="L53" s="385" t="str">
        <f>IF('4.1_Resultados Balears'!F54=0,"",'4.1_Resultados Balears'!F54)</f>
        <v/>
      </c>
      <c r="M53" s="385" t="str">
        <f>IF('4.1_Resultados Balears'!G54=0,"",'4.1_Resultados Balears'!G54)</f>
        <v/>
      </c>
      <c r="N53" s="385" t="str">
        <f>IF('4.1_Resultados Balears'!H54=0,"",'4.1_Resultados Balears'!H54)</f>
        <v/>
      </c>
      <c r="O53" s="385" t="str">
        <f>IF('4.1_Resultados Balears'!I54=0,"",'4.1_Resultados Balears'!I54)</f>
        <v/>
      </c>
      <c r="P53" s="385" t="str">
        <f>IF('4.1_Resultados Balears'!K54=0,"",'4.1_Resultados Balears'!K54)</f>
        <v/>
      </c>
      <c r="Q53" s="385" t="str">
        <f>IF('4.1_Resultados Balears'!M54=0,"",'4.1_Resultados Balears'!M54)</f>
        <v/>
      </c>
      <c r="R53" s="385" t="str">
        <f>IF('4.1_Resultados Balears'!O54=0,"",'4.1_Resultados Balears'!O54)</f>
        <v/>
      </c>
      <c r="S53" s="385" t="str">
        <f>IF('4.1_Resultados Balears'!P54=0,"",'4.1_Resultados Balears'!P54)</f>
        <v/>
      </c>
      <c r="T53" s="385" t="str">
        <f>IF('4.1_Resultados Balears'!Q54=0,"",'4.1_Resultados Balears'!Q54)</f>
        <v/>
      </c>
      <c r="U53" s="385" t="str">
        <f>IF('4.1_Resultados Balears'!S54=0,"",'4.1_Resultados Balears'!S54)</f>
        <v/>
      </c>
      <c r="V53" s="385" t="str">
        <f>_xlfn.IFNA(IF(VLOOKUP($D53,'3_Categorías 3-6'!$E$26:$X$275,8,FALSE)="","",VLOOKUP($D53,'3_Categorías 3-6'!$E$26:$X$275,8,FALSE)),"")</f>
        <v/>
      </c>
      <c r="W53" s="385" t="str">
        <f>_xlfn.IFNA(IF(VLOOKUP($D53,'3_Categorías 3-6'!$E$26:$X$275,14,FALSE)="","",VLOOKUP($D53,'3_Categorías 3-6'!$E$26:$X$275,14,FALSE)),"")</f>
        <v/>
      </c>
      <c r="X53" s="385" t="str">
        <f>_xlfn.IFNA(IF(VLOOKUP($D53,'3_Categorías 3-6'!$E$26:$X$275,19,FALSE)="","",VLOOKUP($D53,'3_Categorías 3-6'!$E$26:$X$275,19,FALSE)),"")</f>
        <v/>
      </c>
      <c r="Y53" s="385" t="str">
        <f>_xlfn.IFNA(IF(VLOOKUP($D53,'3_Categorías 3-6'!$E$26:$X$275,20,FALSE)="","",VLOOKUP($D53,'3_Categorías 3-6'!$E$26:$X$275,20,FALSE)),"")</f>
        <v/>
      </c>
    </row>
    <row r="54" spans="2:25" s="4" customFormat="1" x14ac:dyDescent="0.25">
      <c r="C54" s="162">
        <v>2</v>
      </c>
      <c r="D54" s="668" t="str">
        <f>IF(Dades!E843="","",Dades!E843)</f>
        <v/>
      </c>
      <c r="E54" s="668"/>
      <c r="F54" s="388" t="str">
        <f>IF(D54="","",IF(VLOOKUP(D54,'0.1_Datos generales organiz.'!$E$44:$M$293,4,FALSE)="","",VLOOKUP(D54,'0.1_Datos generales organiz.'!$E$44:$M$293,4,FALSE)))</f>
        <v/>
      </c>
      <c r="G54" s="388" t="str">
        <f>IF(D54="","",IF(VLOOKUP(D54,'0.1_Datos generales organiz.'!$E$44:$M$293,5,FALSE)="","",VLOOKUP(D54,'0.1_Datos generales organiz.'!$E$44:$M$293,5,FALSE)))</f>
        <v/>
      </c>
      <c r="H54" s="388" t="str">
        <f>IF(D54="","",IF(VLOOKUP(D54,'0.1_Datos generales organiz.'!$E$44:$M$293,6,FALSE)="","",VLOOKUP(D54,'0.1_Datos generales organiz.'!$E$44:$M$293,6,FALSE)))</f>
        <v/>
      </c>
      <c r="I54" s="388" t="str">
        <f>IF(D54="","",IF(VLOOKUP(D54,'0.1_Datos generales organiz.'!$E$44:$M$293,7,FALSE)="","",VLOOKUP(D54,'0.1_Datos generales organiz.'!$E$44:$M$293,7,FALSE)))</f>
        <v/>
      </c>
      <c r="J54" s="388" t="str">
        <f>IF(D54="","",IF(VLOOKUP(D54,'0.1_Datos generales organiz.'!$E$44:$M$293,8,FALSE)="","",VLOOKUP(D54,'0.1_Datos generales organiz.'!$E$44:$M$293,8,FALSE)))</f>
        <v/>
      </c>
      <c r="K54" s="388" t="str">
        <f>IF(D54="","",IF(VLOOKUP(D54,'0.1_Datos generales organiz.'!$E$44:$M$293,9,FALSE)="","",VLOOKUP(D54,'0.1_Datos generales organiz.'!$E$44:$M$293,9,FALSE)))</f>
        <v/>
      </c>
      <c r="L54" s="386" t="str">
        <f>IF('4.1_Resultados Balears'!F55=0,"",'4.1_Resultados Balears'!F55)</f>
        <v/>
      </c>
      <c r="M54" s="386" t="str">
        <f>IF('4.1_Resultados Balears'!G55=0,"",'4.1_Resultados Balears'!G55)</f>
        <v/>
      </c>
      <c r="N54" s="386" t="str">
        <f>IF('4.1_Resultados Balears'!H55=0,"",'4.1_Resultados Balears'!H55)</f>
        <v/>
      </c>
      <c r="O54" s="386" t="str">
        <f>IF('4.1_Resultados Balears'!I55=0,"",'4.1_Resultados Balears'!I55)</f>
        <v/>
      </c>
      <c r="P54" s="386" t="str">
        <f>IF('4.1_Resultados Balears'!K55=0,"",'4.1_Resultados Balears'!K55)</f>
        <v/>
      </c>
      <c r="Q54" s="386" t="str">
        <f>IF('4.1_Resultados Balears'!M55=0,"",'4.1_Resultados Balears'!M55)</f>
        <v/>
      </c>
      <c r="R54" s="386" t="str">
        <f>IF('4.1_Resultados Balears'!O55=0,"",'4.1_Resultados Balears'!O55)</f>
        <v/>
      </c>
      <c r="S54" s="386" t="str">
        <f>IF('4.1_Resultados Balears'!P55=0,"",'4.1_Resultados Balears'!P55)</f>
        <v/>
      </c>
      <c r="T54" s="386" t="str">
        <f>IF('4.1_Resultados Balears'!Q55=0,"",'4.1_Resultados Balears'!Q55)</f>
        <v/>
      </c>
      <c r="U54" s="386" t="str">
        <f>IF('4.1_Resultados Balears'!S55=0,"",'4.1_Resultados Balears'!S55)</f>
        <v/>
      </c>
      <c r="V54" s="385" t="str">
        <f>_xlfn.IFNA(IF(VLOOKUP($D54,'3_Categorías 3-6'!$E$26:$X$275,8,FALSE)="","",VLOOKUP($D54,'3_Categorías 3-6'!$E$26:$X$275,8,FALSE)),"")</f>
        <v/>
      </c>
      <c r="W54" s="385" t="str">
        <f>_xlfn.IFNA(IF(VLOOKUP($D54,'3_Categorías 3-6'!$E$26:$X$275,14,FALSE)="","",VLOOKUP($D54,'3_Categorías 3-6'!$E$26:$X$275,14,FALSE)),"")</f>
        <v/>
      </c>
      <c r="X54" s="385" t="str">
        <f>_xlfn.IFNA(IF(VLOOKUP($D54,'3_Categorías 3-6'!$E$26:$X$275,19,FALSE)="","",VLOOKUP($D54,'3_Categorías 3-6'!$E$26:$X$275,19,FALSE)),"")</f>
        <v/>
      </c>
      <c r="Y54" s="385" t="str">
        <f>_xlfn.IFNA(IF(VLOOKUP($D54,'3_Categorías 3-6'!$E$26:$X$275,20,FALSE)="","",VLOOKUP($D54,'3_Categorías 3-6'!$E$26:$X$275,20,FALSE)),"")</f>
        <v/>
      </c>
    </row>
    <row r="55" spans="2:25" s="4" customFormat="1" x14ac:dyDescent="0.25">
      <c r="C55" s="162">
        <v>3</v>
      </c>
      <c r="D55" s="668" t="str">
        <f>IF(Dades!E844="","",Dades!E844)</f>
        <v/>
      </c>
      <c r="E55" s="668"/>
      <c r="F55" s="388" t="str">
        <f>IF(D55="","",IF(VLOOKUP(D55,'0.1_Datos generales organiz.'!$E$44:$M$293,4,FALSE)="","",VLOOKUP(D55,'0.1_Datos generales organiz.'!$E$44:$M$293,4,FALSE)))</f>
        <v/>
      </c>
      <c r="G55" s="388" t="str">
        <f>IF(D55="","",IF(VLOOKUP(D55,'0.1_Datos generales organiz.'!$E$44:$M$293,5,FALSE)="","",VLOOKUP(D55,'0.1_Datos generales organiz.'!$E$44:$M$293,5,FALSE)))</f>
        <v/>
      </c>
      <c r="H55" s="388" t="str">
        <f>IF(D55="","",IF(VLOOKUP(D55,'0.1_Datos generales organiz.'!$E$44:$M$293,6,FALSE)="","",VLOOKUP(D55,'0.1_Datos generales organiz.'!$E$44:$M$293,6,FALSE)))</f>
        <v/>
      </c>
      <c r="I55" s="388" t="str">
        <f>IF(D55="","",IF(VLOOKUP(D55,'0.1_Datos generales organiz.'!$E$44:$M$293,7,FALSE)="","",VLOOKUP(D55,'0.1_Datos generales organiz.'!$E$44:$M$293,7,FALSE)))</f>
        <v/>
      </c>
      <c r="J55" s="388" t="str">
        <f>IF(D55="","",IF(VLOOKUP(D55,'0.1_Datos generales organiz.'!$E$44:$M$293,8,FALSE)="","",VLOOKUP(D55,'0.1_Datos generales organiz.'!$E$44:$M$293,8,FALSE)))</f>
        <v/>
      </c>
      <c r="K55" s="388" t="str">
        <f>IF(D55="","",IF(VLOOKUP(D55,'0.1_Datos generales organiz.'!$E$44:$M$293,9,FALSE)="","",VLOOKUP(D55,'0.1_Datos generales organiz.'!$E$44:$M$293,9,FALSE)))</f>
        <v/>
      </c>
      <c r="L55" s="386" t="str">
        <f>IF('4.1_Resultados Balears'!F56=0,"",'4.1_Resultados Balears'!F56)</f>
        <v/>
      </c>
      <c r="M55" s="386" t="str">
        <f>IF('4.1_Resultados Balears'!G56=0,"",'4.1_Resultados Balears'!G56)</f>
        <v/>
      </c>
      <c r="N55" s="386" t="str">
        <f>IF('4.1_Resultados Balears'!H56=0,"",'4.1_Resultados Balears'!H56)</f>
        <v/>
      </c>
      <c r="O55" s="386" t="str">
        <f>IF('4.1_Resultados Balears'!I56=0,"",'4.1_Resultados Balears'!I56)</f>
        <v/>
      </c>
      <c r="P55" s="386" t="str">
        <f>IF('4.1_Resultados Balears'!K56=0,"",'4.1_Resultados Balears'!K56)</f>
        <v/>
      </c>
      <c r="Q55" s="386" t="str">
        <f>IF('4.1_Resultados Balears'!M56=0,"",'4.1_Resultados Balears'!M56)</f>
        <v/>
      </c>
      <c r="R55" s="386" t="str">
        <f>IF('4.1_Resultados Balears'!O56=0,"",'4.1_Resultados Balears'!O56)</f>
        <v/>
      </c>
      <c r="S55" s="386" t="str">
        <f>IF('4.1_Resultados Balears'!P56=0,"",'4.1_Resultados Balears'!P56)</f>
        <v/>
      </c>
      <c r="T55" s="386" t="str">
        <f>IF('4.1_Resultados Balears'!Q56=0,"",'4.1_Resultados Balears'!Q56)</f>
        <v/>
      </c>
      <c r="U55" s="386" t="str">
        <f>IF('4.1_Resultados Balears'!S56=0,"",'4.1_Resultados Balears'!S56)</f>
        <v/>
      </c>
      <c r="V55" s="385" t="str">
        <f>_xlfn.IFNA(IF(VLOOKUP($D55,'3_Categorías 3-6'!$E$26:$X$275,8,FALSE)="","",VLOOKUP($D55,'3_Categorías 3-6'!$E$26:$X$275,8,FALSE)),"")</f>
        <v/>
      </c>
      <c r="W55" s="385" t="str">
        <f>_xlfn.IFNA(IF(VLOOKUP($D55,'3_Categorías 3-6'!$E$26:$X$275,14,FALSE)="","",VLOOKUP($D55,'3_Categorías 3-6'!$E$26:$X$275,14,FALSE)),"")</f>
        <v/>
      </c>
      <c r="X55" s="385" t="str">
        <f>_xlfn.IFNA(IF(VLOOKUP($D55,'3_Categorías 3-6'!$E$26:$X$275,19,FALSE)="","",VLOOKUP($D55,'3_Categorías 3-6'!$E$26:$X$275,19,FALSE)),"")</f>
        <v/>
      </c>
      <c r="Y55" s="385" t="str">
        <f>_xlfn.IFNA(IF(VLOOKUP($D55,'3_Categorías 3-6'!$E$26:$X$275,20,FALSE)="","",VLOOKUP($D55,'3_Categorías 3-6'!$E$26:$X$275,20,FALSE)),"")</f>
        <v/>
      </c>
    </row>
    <row r="56" spans="2:25" s="4" customFormat="1" x14ac:dyDescent="0.25">
      <c r="C56" s="162">
        <v>4</v>
      </c>
      <c r="D56" s="668" t="str">
        <f>IF(Dades!E845="","",Dades!E845)</f>
        <v/>
      </c>
      <c r="E56" s="668"/>
      <c r="F56" s="388" t="str">
        <f>IF(D56="","",IF(VLOOKUP(D56,'0.1_Datos generales organiz.'!$E$44:$M$293,4,FALSE)="","",VLOOKUP(D56,'0.1_Datos generales organiz.'!$E$44:$M$293,4,FALSE)))</f>
        <v/>
      </c>
      <c r="G56" s="388" t="str">
        <f>IF(D56="","",IF(VLOOKUP(D56,'0.1_Datos generales organiz.'!$E$44:$M$293,5,FALSE)="","",VLOOKUP(D56,'0.1_Datos generales organiz.'!$E$44:$M$293,5,FALSE)))</f>
        <v/>
      </c>
      <c r="H56" s="388" t="str">
        <f>IF(D56="","",IF(VLOOKUP(D56,'0.1_Datos generales organiz.'!$E$44:$M$293,6,FALSE)="","",VLOOKUP(D56,'0.1_Datos generales organiz.'!$E$44:$M$293,6,FALSE)))</f>
        <v/>
      </c>
      <c r="I56" s="388" t="str">
        <f>IF(D56="","",IF(VLOOKUP(D56,'0.1_Datos generales organiz.'!$E$44:$M$293,7,FALSE)="","",VLOOKUP(D56,'0.1_Datos generales organiz.'!$E$44:$M$293,7,FALSE)))</f>
        <v/>
      </c>
      <c r="J56" s="388" t="str">
        <f>IF(D56="","",IF(VLOOKUP(D56,'0.1_Datos generales organiz.'!$E$44:$M$293,8,FALSE)="","",VLOOKUP(D56,'0.1_Datos generales organiz.'!$E$44:$M$293,8,FALSE)))</f>
        <v/>
      </c>
      <c r="K56" s="388" t="str">
        <f>IF(D56="","",IF(VLOOKUP(D56,'0.1_Datos generales organiz.'!$E$44:$M$293,9,FALSE)="","",VLOOKUP(D56,'0.1_Datos generales organiz.'!$E$44:$M$293,9,FALSE)))</f>
        <v/>
      </c>
      <c r="L56" s="386" t="str">
        <f>IF('4.1_Resultados Balears'!F57=0,"",'4.1_Resultados Balears'!F57)</f>
        <v/>
      </c>
      <c r="M56" s="386" t="str">
        <f>IF('4.1_Resultados Balears'!G57=0,"",'4.1_Resultados Balears'!G57)</f>
        <v/>
      </c>
      <c r="N56" s="386" t="str">
        <f>IF('4.1_Resultados Balears'!H57=0,"",'4.1_Resultados Balears'!H57)</f>
        <v/>
      </c>
      <c r="O56" s="386" t="str">
        <f>IF('4.1_Resultados Balears'!I57=0,"",'4.1_Resultados Balears'!I57)</f>
        <v/>
      </c>
      <c r="P56" s="386" t="str">
        <f>IF('4.1_Resultados Balears'!K57=0,"",'4.1_Resultados Balears'!K57)</f>
        <v/>
      </c>
      <c r="Q56" s="386" t="str">
        <f>IF('4.1_Resultados Balears'!M57=0,"",'4.1_Resultados Balears'!M57)</f>
        <v/>
      </c>
      <c r="R56" s="386" t="str">
        <f>IF('4.1_Resultados Balears'!O57=0,"",'4.1_Resultados Balears'!O57)</f>
        <v/>
      </c>
      <c r="S56" s="386" t="str">
        <f>IF('4.1_Resultados Balears'!P57=0,"",'4.1_Resultados Balears'!P57)</f>
        <v/>
      </c>
      <c r="T56" s="386" t="str">
        <f>IF('4.1_Resultados Balears'!Q57=0,"",'4.1_Resultados Balears'!Q57)</f>
        <v/>
      </c>
      <c r="U56" s="386" t="str">
        <f>IF('4.1_Resultados Balears'!S57=0,"",'4.1_Resultados Balears'!S57)</f>
        <v/>
      </c>
      <c r="V56" s="385" t="str">
        <f>_xlfn.IFNA(IF(VLOOKUP($D56,'3_Categorías 3-6'!$E$26:$X$275,8,FALSE)="","",VLOOKUP($D56,'3_Categorías 3-6'!$E$26:$X$275,8,FALSE)),"")</f>
        <v/>
      </c>
      <c r="W56" s="385" t="str">
        <f>_xlfn.IFNA(IF(VLOOKUP($D56,'3_Categorías 3-6'!$E$26:$X$275,14,FALSE)="","",VLOOKUP($D56,'3_Categorías 3-6'!$E$26:$X$275,14,FALSE)),"")</f>
        <v/>
      </c>
      <c r="X56" s="385" t="str">
        <f>_xlfn.IFNA(IF(VLOOKUP($D56,'3_Categorías 3-6'!$E$26:$X$275,19,FALSE)="","",VLOOKUP($D56,'3_Categorías 3-6'!$E$26:$X$275,19,FALSE)),"")</f>
        <v/>
      </c>
      <c r="Y56" s="385" t="str">
        <f>_xlfn.IFNA(IF(VLOOKUP($D56,'3_Categorías 3-6'!$E$26:$X$275,20,FALSE)="","",VLOOKUP($D56,'3_Categorías 3-6'!$E$26:$X$275,20,FALSE)),"")</f>
        <v/>
      </c>
    </row>
    <row r="57" spans="2:25" s="4" customFormat="1" x14ac:dyDescent="0.25">
      <c r="C57" s="162">
        <v>5</v>
      </c>
      <c r="D57" s="668" t="str">
        <f>IF(Dades!E846="","",Dades!E846)</f>
        <v/>
      </c>
      <c r="E57" s="668"/>
      <c r="F57" s="388" t="str">
        <f>IF(D57="","",IF(VLOOKUP(D57,'0.1_Datos generales organiz.'!$E$44:$M$293,4,FALSE)="","",VLOOKUP(D57,'0.1_Datos generales organiz.'!$E$44:$M$293,4,FALSE)))</f>
        <v/>
      </c>
      <c r="G57" s="388" t="str">
        <f>IF(D57="","",IF(VLOOKUP(D57,'0.1_Datos generales organiz.'!$E$44:$M$293,5,FALSE)="","",VLOOKUP(D57,'0.1_Datos generales organiz.'!$E$44:$M$293,5,FALSE)))</f>
        <v/>
      </c>
      <c r="H57" s="388" t="str">
        <f>IF(D57="","",IF(VLOOKUP(D57,'0.1_Datos generales organiz.'!$E$44:$M$293,6,FALSE)="","",VLOOKUP(D57,'0.1_Datos generales organiz.'!$E$44:$M$293,6,FALSE)))</f>
        <v/>
      </c>
      <c r="I57" s="388" t="str">
        <f>IF(D57="","",IF(VLOOKUP(D57,'0.1_Datos generales organiz.'!$E$44:$M$293,7,FALSE)="","",VLOOKUP(D57,'0.1_Datos generales organiz.'!$E$44:$M$293,7,FALSE)))</f>
        <v/>
      </c>
      <c r="J57" s="388" t="str">
        <f>IF(D57="","",IF(VLOOKUP(D57,'0.1_Datos generales organiz.'!$E$44:$M$293,8,FALSE)="","",VLOOKUP(D57,'0.1_Datos generales organiz.'!$E$44:$M$293,8,FALSE)))</f>
        <v/>
      </c>
      <c r="K57" s="388" t="str">
        <f>IF(D57="","",IF(VLOOKUP(D57,'0.1_Datos generales organiz.'!$E$44:$M$293,9,FALSE)="","",VLOOKUP(D57,'0.1_Datos generales organiz.'!$E$44:$M$293,9,FALSE)))</f>
        <v/>
      </c>
      <c r="L57" s="386" t="str">
        <f>IF('4.1_Resultados Balears'!F58=0,"",'4.1_Resultados Balears'!F58)</f>
        <v/>
      </c>
      <c r="M57" s="386" t="str">
        <f>IF('4.1_Resultados Balears'!G58=0,"",'4.1_Resultados Balears'!G58)</f>
        <v/>
      </c>
      <c r="N57" s="386" t="str">
        <f>IF('4.1_Resultados Balears'!H58=0,"",'4.1_Resultados Balears'!H58)</f>
        <v/>
      </c>
      <c r="O57" s="386" t="str">
        <f>IF('4.1_Resultados Balears'!I58=0,"",'4.1_Resultados Balears'!I58)</f>
        <v/>
      </c>
      <c r="P57" s="386" t="str">
        <f>IF('4.1_Resultados Balears'!K58=0,"",'4.1_Resultados Balears'!K58)</f>
        <v/>
      </c>
      <c r="Q57" s="386" t="str">
        <f>IF('4.1_Resultados Balears'!M58=0,"",'4.1_Resultados Balears'!M58)</f>
        <v/>
      </c>
      <c r="R57" s="386" t="str">
        <f>IF('4.1_Resultados Balears'!O58=0,"",'4.1_Resultados Balears'!O58)</f>
        <v/>
      </c>
      <c r="S57" s="386" t="str">
        <f>IF('4.1_Resultados Balears'!P58=0,"",'4.1_Resultados Balears'!P58)</f>
        <v/>
      </c>
      <c r="T57" s="386" t="str">
        <f>IF('4.1_Resultados Balears'!Q58=0,"",'4.1_Resultados Balears'!Q58)</f>
        <v/>
      </c>
      <c r="U57" s="386" t="str">
        <f>IF('4.1_Resultados Balears'!S58=0,"",'4.1_Resultados Balears'!S58)</f>
        <v/>
      </c>
      <c r="V57" s="385" t="str">
        <f>_xlfn.IFNA(IF(VLOOKUP($D57,'3_Categorías 3-6'!$E$26:$X$275,8,FALSE)="","",VLOOKUP($D57,'3_Categorías 3-6'!$E$26:$X$275,8,FALSE)),"")</f>
        <v/>
      </c>
      <c r="W57" s="385" t="str">
        <f>_xlfn.IFNA(IF(VLOOKUP($D57,'3_Categorías 3-6'!$E$26:$X$275,14,FALSE)="","",VLOOKUP($D57,'3_Categorías 3-6'!$E$26:$X$275,14,FALSE)),"")</f>
        <v/>
      </c>
      <c r="X57" s="385" t="str">
        <f>_xlfn.IFNA(IF(VLOOKUP($D57,'3_Categorías 3-6'!$E$26:$X$275,19,FALSE)="","",VLOOKUP($D57,'3_Categorías 3-6'!$E$26:$X$275,19,FALSE)),"")</f>
        <v/>
      </c>
      <c r="Y57" s="385" t="str">
        <f>_xlfn.IFNA(IF(VLOOKUP($D57,'3_Categorías 3-6'!$E$26:$X$275,20,FALSE)="","",VLOOKUP($D57,'3_Categorías 3-6'!$E$26:$X$275,20,FALSE)),"")</f>
        <v/>
      </c>
    </row>
    <row r="58" spans="2:25" s="4" customFormat="1" x14ac:dyDescent="0.25">
      <c r="C58" s="162">
        <v>6</v>
      </c>
      <c r="D58" s="668" t="str">
        <f>IF(Dades!E847="","",Dades!E847)</f>
        <v/>
      </c>
      <c r="E58" s="668"/>
      <c r="F58" s="388" t="str">
        <f>IF(D58="","",IF(VLOOKUP(D58,'0.1_Datos generales organiz.'!$E$44:$M$293,4,FALSE)="","",VLOOKUP(D58,'0.1_Datos generales organiz.'!$E$44:$M$293,4,FALSE)))</f>
        <v/>
      </c>
      <c r="G58" s="388" t="str">
        <f>IF(D58="","",IF(VLOOKUP(D58,'0.1_Datos generales organiz.'!$E$44:$M$293,5,FALSE)="","",VLOOKUP(D58,'0.1_Datos generales organiz.'!$E$44:$M$293,5,FALSE)))</f>
        <v/>
      </c>
      <c r="H58" s="388" t="str">
        <f>IF(D58="","",IF(VLOOKUP(D58,'0.1_Datos generales organiz.'!$E$44:$M$293,6,FALSE)="","",VLOOKUP(D58,'0.1_Datos generales organiz.'!$E$44:$M$293,6,FALSE)))</f>
        <v/>
      </c>
      <c r="I58" s="388" t="str">
        <f>IF(D58="","",IF(VLOOKUP(D58,'0.1_Datos generales organiz.'!$E$44:$M$293,7,FALSE)="","",VLOOKUP(D58,'0.1_Datos generales organiz.'!$E$44:$M$293,7,FALSE)))</f>
        <v/>
      </c>
      <c r="J58" s="388" t="str">
        <f>IF(D58="","",IF(VLOOKUP(D58,'0.1_Datos generales organiz.'!$E$44:$M$293,8,FALSE)="","",VLOOKUP(D58,'0.1_Datos generales organiz.'!$E$44:$M$293,8,FALSE)))</f>
        <v/>
      </c>
      <c r="K58" s="388" t="str">
        <f>IF(D58="","",IF(VLOOKUP(D58,'0.1_Datos generales organiz.'!$E$44:$M$293,9,FALSE)="","",VLOOKUP(D58,'0.1_Datos generales organiz.'!$E$44:$M$293,9,FALSE)))</f>
        <v/>
      </c>
      <c r="L58" s="386" t="str">
        <f>IF('4.1_Resultados Balears'!F59=0,"",'4.1_Resultados Balears'!F59)</f>
        <v/>
      </c>
      <c r="M58" s="386" t="str">
        <f>IF('4.1_Resultados Balears'!G59=0,"",'4.1_Resultados Balears'!G59)</f>
        <v/>
      </c>
      <c r="N58" s="386" t="str">
        <f>IF('4.1_Resultados Balears'!H59=0,"",'4.1_Resultados Balears'!H59)</f>
        <v/>
      </c>
      <c r="O58" s="386" t="str">
        <f>IF('4.1_Resultados Balears'!I59=0,"",'4.1_Resultados Balears'!I59)</f>
        <v/>
      </c>
      <c r="P58" s="386" t="str">
        <f>IF('4.1_Resultados Balears'!K59=0,"",'4.1_Resultados Balears'!K59)</f>
        <v/>
      </c>
      <c r="Q58" s="386" t="str">
        <f>IF('4.1_Resultados Balears'!M59=0,"",'4.1_Resultados Balears'!M59)</f>
        <v/>
      </c>
      <c r="R58" s="386" t="str">
        <f>IF('4.1_Resultados Balears'!O59=0,"",'4.1_Resultados Balears'!O59)</f>
        <v/>
      </c>
      <c r="S58" s="386" t="str">
        <f>IF('4.1_Resultados Balears'!P59=0,"",'4.1_Resultados Balears'!P59)</f>
        <v/>
      </c>
      <c r="T58" s="386" t="str">
        <f>IF('4.1_Resultados Balears'!Q59=0,"",'4.1_Resultados Balears'!Q59)</f>
        <v/>
      </c>
      <c r="U58" s="386" t="str">
        <f>IF('4.1_Resultados Balears'!S59=0,"",'4.1_Resultados Balears'!S59)</f>
        <v/>
      </c>
      <c r="V58" s="385" t="str">
        <f>_xlfn.IFNA(IF(VLOOKUP($D58,'3_Categorías 3-6'!$E$26:$X$275,8,FALSE)="","",VLOOKUP($D58,'3_Categorías 3-6'!$E$26:$X$275,8,FALSE)),"")</f>
        <v/>
      </c>
      <c r="W58" s="385" t="str">
        <f>_xlfn.IFNA(IF(VLOOKUP($D58,'3_Categorías 3-6'!$E$26:$X$275,14,FALSE)="","",VLOOKUP($D58,'3_Categorías 3-6'!$E$26:$X$275,14,FALSE)),"")</f>
        <v/>
      </c>
      <c r="X58" s="385" t="str">
        <f>_xlfn.IFNA(IF(VLOOKUP($D58,'3_Categorías 3-6'!$E$26:$X$275,19,FALSE)="","",VLOOKUP($D58,'3_Categorías 3-6'!$E$26:$X$275,19,FALSE)),"")</f>
        <v/>
      </c>
      <c r="Y58" s="385" t="str">
        <f>_xlfn.IFNA(IF(VLOOKUP($D58,'3_Categorías 3-6'!$E$26:$X$275,20,FALSE)="","",VLOOKUP($D58,'3_Categorías 3-6'!$E$26:$X$275,20,FALSE)),"")</f>
        <v/>
      </c>
    </row>
    <row r="59" spans="2:25" s="4" customFormat="1" x14ac:dyDescent="0.25">
      <c r="C59" s="162">
        <v>7</v>
      </c>
      <c r="D59" s="668" t="str">
        <f>IF(Dades!E848="","",Dades!E848)</f>
        <v/>
      </c>
      <c r="E59" s="668"/>
      <c r="F59" s="388" t="str">
        <f>IF(D59="","",IF(VLOOKUP(D59,'0.1_Datos generales organiz.'!$E$44:$M$293,4,FALSE)="","",VLOOKUP(D59,'0.1_Datos generales organiz.'!$E$44:$M$293,4,FALSE)))</f>
        <v/>
      </c>
      <c r="G59" s="388" t="str">
        <f>IF(D59="","",IF(VLOOKUP(D59,'0.1_Datos generales organiz.'!$E$44:$M$293,5,FALSE)="","",VLOOKUP(D59,'0.1_Datos generales organiz.'!$E$44:$M$293,5,FALSE)))</f>
        <v/>
      </c>
      <c r="H59" s="388" t="str">
        <f>IF(D59="","",IF(VLOOKUP(D59,'0.1_Datos generales organiz.'!$E$44:$M$293,6,FALSE)="","",VLOOKUP(D59,'0.1_Datos generales organiz.'!$E$44:$M$293,6,FALSE)))</f>
        <v/>
      </c>
      <c r="I59" s="388" t="str">
        <f>IF(D59="","",IF(VLOOKUP(D59,'0.1_Datos generales organiz.'!$E$44:$M$293,7,FALSE)="","",VLOOKUP(D59,'0.1_Datos generales organiz.'!$E$44:$M$293,7,FALSE)))</f>
        <v/>
      </c>
      <c r="J59" s="388" t="str">
        <f>IF(D59="","",IF(VLOOKUP(D59,'0.1_Datos generales organiz.'!$E$44:$M$293,8,FALSE)="","",VLOOKUP(D59,'0.1_Datos generales organiz.'!$E$44:$M$293,8,FALSE)))</f>
        <v/>
      </c>
      <c r="K59" s="388" t="str">
        <f>IF(D59="","",IF(VLOOKUP(D59,'0.1_Datos generales organiz.'!$E$44:$M$293,9,FALSE)="","",VLOOKUP(D59,'0.1_Datos generales organiz.'!$E$44:$M$293,9,FALSE)))</f>
        <v/>
      </c>
      <c r="L59" s="386" t="str">
        <f>IF('4.1_Resultados Balears'!F60=0,"",'4.1_Resultados Balears'!F60)</f>
        <v/>
      </c>
      <c r="M59" s="386" t="str">
        <f>IF('4.1_Resultados Balears'!G60=0,"",'4.1_Resultados Balears'!G60)</f>
        <v/>
      </c>
      <c r="N59" s="386" t="str">
        <f>IF('4.1_Resultados Balears'!H60=0,"",'4.1_Resultados Balears'!H60)</f>
        <v/>
      </c>
      <c r="O59" s="386" t="str">
        <f>IF('4.1_Resultados Balears'!I60=0,"",'4.1_Resultados Balears'!I60)</f>
        <v/>
      </c>
      <c r="P59" s="386" t="str">
        <f>IF('4.1_Resultados Balears'!K60=0,"",'4.1_Resultados Balears'!K60)</f>
        <v/>
      </c>
      <c r="Q59" s="386" t="str">
        <f>IF('4.1_Resultados Balears'!M60=0,"",'4.1_Resultados Balears'!M60)</f>
        <v/>
      </c>
      <c r="R59" s="386" t="str">
        <f>IF('4.1_Resultados Balears'!O60=0,"",'4.1_Resultados Balears'!O60)</f>
        <v/>
      </c>
      <c r="S59" s="386" t="str">
        <f>IF('4.1_Resultados Balears'!P60=0,"",'4.1_Resultados Balears'!P60)</f>
        <v/>
      </c>
      <c r="T59" s="386" t="str">
        <f>IF('4.1_Resultados Balears'!Q60=0,"",'4.1_Resultados Balears'!Q60)</f>
        <v/>
      </c>
      <c r="U59" s="386" t="str">
        <f>IF('4.1_Resultados Balears'!S60=0,"",'4.1_Resultados Balears'!S60)</f>
        <v/>
      </c>
      <c r="V59" s="385" t="str">
        <f>_xlfn.IFNA(IF(VLOOKUP($D59,'3_Categorías 3-6'!$E$26:$X$275,8,FALSE)="","",VLOOKUP($D59,'3_Categorías 3-6'!$E$26:$X$275,8,FALSE)),"")</f>
        <v/>
      </c>
      <c r="W59" s="385" t="str">
        <f>_xlfn.IFNA(IF(VLOOKUP($D59,'3_Categorías 3-6'!$E$26:$X$275,14,FALSE)="","",VLOOKUP($D59,'3_Categorías 3-6'!$E$26:$X$275,14,FALSE)),"")</f>
        <v/>
      </c>
      <c r="X59" s="385" t="str">
        <f>_xlfn.IFNA(IF(VLOOKUP($D59,'3_Categorías 3-6'!$E$26:$X$275,19,FALSE)="","",VLOOKUP($D59,'3_Categorías 3-6'!$E$26:$X$275,19,FALSE)),"")</f>
        <v/>
      </c>
      <c r="Y59" s="385" t="str">
        <f>_xlfn.IFNA(IF(VLOOKUP($D59,'3_Categorías 3-6'!$E$26:$X$275,20,FALSE)="","",VLOOKUP($D59,'3_Categorías 3-6'!$E$26:$X$275,20,FALSE)),"")</f>
        <v/>
      </c>
    </row>
    <row r="60" spans="2:25" s="4" customFormat="1" x14ac:dyDescent="0.25">
      <c r="C60" s="162">
        <v>8</v>
      </c>
      <c r="D60" s="668" t="str">
        <f>IF(Dades!E849="","",Dades!E849)</f>
        <v/>
      </c>
      <c r="E60" s="668"/>
      <c r="F60" s="388" t="str">
        <f>IF(D60="","",IF(VLOOKUP(D60,'0.1_Datos generales organiz.'!$E$44:$M$293,4,FALSE)="","",VLOOKUP(D60,'0.1_Datos generales organiz.'!$E$44:$M$293,4,FALSE)))</f>
        <v/>
      </c>
      <c r="G60" s="388" t="str">
        <f>IF(D60="","",IF(VLOOKUP(D60,'0.1_Datos generales organiz.'!$E$44:$M$293,5,FALSE)="","",VLOOKUP(D60,'0.1_Datos generales organiz.'!$E$44:$M$293,5,FALSE)))</f>
        <v/>
      </c>
      <c r="H60" s="388" t="str">
        <f>IF(D60="","",IF(VLOOKUP(D60,'0.1_Datos generales organiz.'!$E$44:$M$293,6,FALSE)="","",VLOOKUP(D60,'0.1_Datos generales organiz.'!$E$44:$M$293,6,FALSE)))</f>
        <v/>
      </c>
      <c r="I60" s="388" t="str">
        <f>IF(D60="","",IF(VLOOKUP(D60,'0.1_Datos generales organiz.'!$E$44:$M$293,7,FALSE)="","",VLOOKUP(D60,'0.1_Datos generales organiz.'!$E$44:$M$293,7,FALSE)))</f>
        <v/>
      </c>
      <c r="J60" s="388" t="str">
        <f>IF(D60="","",IF(VLOOKUP(D60,'0.1_Datos generales organiz.'!$E$44:$M$293,8,FALSE)="","",VLOOKUP(D60,'0.1_Datos generales organiz.'!$E$44:$M$293,8,FALSE)))</f>
        <v/>
      </c>
      <c r="K60" s="388" t="str">
        <f>IF(D60="","",IF(VLOOKUP(D60,'0.1_Datos generales organiz.'!$E$44:$M$293,9,FALSE)="","",VLOOKUP(D60,'0.1_Datos generales organiz.'!$E$44:$M$293,9,FALSE)))</f>
        <v/>
      </c>
      <c r="L60" s="386" t="str">
        <f>IF('4.1_Resultados Balears'!F61=0,"",'4.1_Resultados Balears'!F61)</f>
        <v/>
      </c>
      <c r="M60" s="386" t="str">
        <f>IF('4.1_Resultados Balears'!G61=0,"",'4.1_Resultados Balears'!G61)</f>
        <v/>
      </c>
      <c r="N60" s="386" t="str">
        <f>IF('4.1_Resultados Balears'!H61=0,"",'4.1_Resultados Balears'!H61)</f>
        <v/>
      </c>
      <c r="O60" s="386" t="str">
        <f>IF('4.1_Resultados Balears'!I61=0,"",'4.1_Resultados Balears'!I61)</f>
        <v/>
      </c>
      <c r="P60" s="386" t="str">
        <f>IF('4.1_Resultados Balears'!K61=0,"",'4.1_Resultados Balears'!K61)</f>
        <v/>
      </c>
      <c r="Q60" s="386" t="str">
        <f>IF('4.1_Resultados Balears'!M61=0,"",'4.1_Resultados Balears'!M61)</f>
        <v/>
      </c>
      <c r="R60" s="386" t="str">
        <f>IF('4.1_Resultados Balears'!O61=0,"",'4.1_Resultados Balears'!O61)</f>
        <v/>
      </c>
      <c r="S60" s="386" t="str">
        <f>IF('4.1_Resultados Balears'!P61=0,"",'4.1_Resultados Balears'!P61)</f>
        <v/>
      </c>
      <c r="T60" s="386" t="str">
        <f>IF('4.1_Resultados Balears'!Q61=0,"",'4.1_Resultados Balears'!Q61)</f>
        <v/>
      </c>
      <c r="U60" s="386" t="str">
        <f>IF('4.1_Resultados Balears'!S61=0,"",'4.1_Resultados Balears'!S61)</f>
        <v/>
      </c>
      <c r="V60" s="385" t="str">
        <f>_xlfn.IFNA(IF(VLOOKUP($D60,'3_Categorías 3-6'!$E$26:$X$275,8,FALSE)="","",VLOOKUP($D60,'3_Categorías 3-6'!$E$26:$X$275,8,FALSE)),"")</f>
        <v/>
      </c>
      <c r="W60" s="385" t="str">
        <f>_xlfn.IFNA(IF(VLOOKUP($D60,'3_Categorías 3-6'!$E$26:$X$275,14,FALSE)="","",VLOOKUP($D60,'3_Categorías 3-6'!$E$26:$X$275,14,FALSE)),"")</f>
        <v/>
      </c>
      <c r="X60" s="385" t="str">
        <f>_xlfn.IFNA(IF(VLOOKUP($D60,'3_Categorías 3-6'!$E$26:$X$275,19,FALSE)="","",VLOOKUP($D60,'3_Categorías 3-6'!$E$26:$X$275,19,FALSE)),"")</f>
        <v/>
      </c>
      <c r="Y60" s="385" t="str">
        <f>_xlfn.IFNA(IF(VLOOKUP($D60,'3_Categorías 3-6'!$E$26:$X$275,20,FALSE)="","",VLOOKUP($D60,'3_Categorías 3-6'!$E$26:$X$275,20,FALSE)),"")</f>
        <v/>
      </c>
    </row>
    <row r="61" spans="2:25" s="4" customFormat="1" x14ac:dyDescent="0.25">
      <c r="C61" s="162">
        <v>9</v>
      </c>
      <c r="D61" s="668" t="str">
        <f>IF(Dades!E850="","",Dades!E850)</f>
        <v/>
      </c>
      <c r="E61" s="668"/>
      <c r="F61" s="388" t="str">
        <f>IF(D61="","",IF(VLOOKUP(D61,'0.1_Datos generales organiz.'!$E$44:$M$293,4,FALSE)="","",VLOOKUP(D61,'0.1_Datos generales organiz.'!$E$44:$M$293,4,FALSE)))</f>
        <v/>
      </c>
      <c r="G61" s="388" t="str">
        <f>IF(D61="","",IF(VLOOKUP(D61,'0.1_Datos generales organiz.'!$E$44:$M$293,5,FALSE)="","",VLOOKUP(D61,'0.1_Datos generales organiz.'!$E$44:$M$293,5,FALSE)))</f>
        <v/>
      </c>
      <c r="H61" s="388" t="str">
        <f>IF(D61="","",IF(VLOOKUP(D61,'0.1_Datos generales organiz.'!$E$44:$M$293,6,FALSE)="","",VLOOKUP(D61,'0.1_Datos generales organiz.'!$E$44:$M$293,6,FALSE)))</f>
        <v/>
      </c>
      <c r="I61" s="388" t="str">
        <f>IF(D61="","",IF(VLOOKUP(D61,'0.1_Datos generales organiz.'!$E$44:$M$293,7,FALSE)="","",VLOOKUP(D61,'0.1_Datos generales organiz.'!$E$44:$M$293,7,FALSE)))</f>
        <v/>
      </c>
      <c r="J61" s="388" t="str">
        <f>IF(D61="","",IF(VLOOKUP(D61,'0.1_Datos generales organiz.'!$E$44:$M$293,8,FALSE)="","",VLOOKUP(D61,'0.1_Datos generales organiz.'!$E$44:$M$293,8,FALSE)))</f>
        <v/>
      </c>
      <c r="K61" s="388" t="str">
        <f>IF(D61="","",IF(VLOOKUP(D61,'0.1_Datos generales organiz.'!$E$44:$M$293,9,FALSE)="","",VLOOKUP(D61,'0.1_Datos generales organiz.'!$E$44:$M$293,9,FALSE)))</f>
        <v/>
      </c>
      <c r="L61" s="386" t="str">
        <f>IF('4.1_Resultados Balears'!F62=0,"",'4.1_Resultados Balears'!F62)</f>
        <v/>
      </c>
      <c r="M61" s="386" t="str">
        <f>IF('4.1_Resultados Balears'!G62=0,"",'4.1_Resultados Balears'!G62)</f>
        <v/>
      </c>
      <c r="N61" s="386" t="str">
        <f>IF('4.1_Resultados Balears'!H62=0,"",'4.1_Resultados Balears'!H62)</f>
        <v/>
      </c>
      <c r="O61" s="386" t="str">
        <f>IF('4.1_Resultados Balears'!I62=0,"",'4.1_Resultados Balears'!I62)</f>
        <v/>
      </c>
      <c r="P61" s="386" t="str">
        <f>IF('4.1_Resultados Balears'!K62=0,"",'4.1_Resultados Balears'!K62)</f>
        <v/>
      </c>
      <c r="Q61" s="386" t="str">
        <f>IF('4.1_Resultados Balears'!M62=0,"",'4.1_Resultados Balears'!M62)</f>
        <v/>
      </c>
      <c r="R61" s="386" t="str">
        <f>IF('4.1_Resultados Balears'!O62=0,"",'4.1_Resultados Balears'!O62)</f>
        <v/>
      </c>
      <c r="S61" s="386" t="str">
        <f>IF('4.1_Resultados Balears'!P62=0,"",'4.1_Resultados Balears'!P62)</f>
        <v/>
      </c>
      <c r="T61" s="386" t="str">
        <f>IF('4.1_Resultados Balears'!Q62=0,"",'4.1_Resultados Balears'!Q62)</f>
        <v/>
      </c>
      <c r="U61" s="386" t="str">
        <f>IF('4.1_Resultados Balears'!S62=0,"",'4.1_Resultados Balears'!S62)</f>
        <v/>
      </c>
      <c r="V61" s="385" t="str">
        <f>_xlfn.IFNA(IF(VLOOKUP($D61,'3_Categorías 3-6'!$E$26:$X$275,8,FALSE)="","",VLOOKUP($D61,'3_Categorías 3-6'!$E$26:$X$275,8,FALSE)),"")</f>
        <v/>
      </c>
      <c r="W61" s="385" t="str">
        <f>_xlfn.IFNA(IF(VLOOKUP($D61,'3_Categorías 3-6'!$E$26:$X$275,14,FALSE)="","",VLOOKUP($D61,'3_Categorías 3-6'!$E$26:$X$275,14,FALSE)),"")</f>
        <v/>
      </c>
      <c r="X61" s="385" t="str">
        <f>_xlfn.IFNA(IF(VLOOKUP($D61,'3_Categorías 3-6'!$E$26:$X$275,19,FALSE)="","",VLOOKUP($D61,'3_Categorías 3-6'!$E$26:$X$275,19,FALSE)),"")</f>
        <v/>
      </c>
      <c r="Y61" s="385" t="str">
        <f>_xlfn.IFNA(IF(VLOOKUP($D61,'3_Categorías 3-6'!$E$26:$X$275,20,FALSE)="","",VLOOKUP($D61,'3_Categorías 3-6'!$E$26:$X$275,20,FALSE)),"")</f>
        <v/>
      </c>
    </row>
    <row r="62" spans="2:25" s="4" customFormat="1" x14ac:dyDescent="0.25">
      <c r="C62" s="162">
        <v>10</v>
      </c>
      <c r="D62" s="668" t="str">
        <f>IF(Dades!E851="","",Dades!E851)</f>
        <v/>
      </c>
      <c r="E62" s="668"/>
      <c r="F62" s="388" t="str">
        <f>IF(D62="","",IF(VLOOKUP(D62,'0.1_Datos generales organiz.'!$E$44:$M$293,4,FALSE)="","",VLOOKUP(D62,'0.1_Datos generales organiz.'!$E$44:$M$293,4,FALSE)))</f>
        <v/>
      </c>
      <c r="G62" s="388" t="str">
        <f>IF(D62="","",IF(VLOOKUP(D62,'0.1_Datos generales organiz.'!$E$44:$M$293,5,FALSE)="","",VLOOKUP(D62,'0.1_Datos generales organiz.'!$E$44:$M$293,5,FALSE)))</f>
        <v/>
      </c>
      <c r="H62" s="388" t="str">
        <f>IF(D62="","",IF(VLOOKUP(D62,'0.1_Datos generales organiz.'!$E$44:$M$293,6,FALSE)="","",VLOOKUP(D62,'0.1_Datos generales organiz.'!$E$44:$M$293,6,FALSE)))</f>
        <v/>
      </c>
      <c r="I62" s="388" t="str">
        <f>IF(D62="","",IF(VLOOKUP(D62,'0.1_Datos generales organiz.'!$E$44:$M$293,7,FALSE)="","",VLOOKUP(D62,'0.1_Datos generales organiz.'!$E$44:$M$293,7,FALSE)))</f>
        <v/>
      </c>
      <c r="J62" s="388" t="str">
        <f>IF(D62="","",IF(VLOOKUP(D62,'0.1_Datos generales organiz.'!$E$44:$M$293,8,FALSE)="","",VLOOKUP(D62,'0.1_Datos generales organiz.'!$E$44:$M$293,8,FALSE)))</f>
        <v/>
      </c>
      <c r="K62" s="388" t="str">
        <f>IF(D62="","",IF(VLOOKUP(D62,'0.1_Datos generales organiz.'!$E$44:$M$293,9,FALSE)="","",VLOOKUP(D62,'0.1_Datos generales organiz.'!$E$44:$M$293,9,FALSE)))</f>
        <v/>
      </c>
      <c r="L62" s="386" t="str">
        <f>IF('4.1_Resultados Balears'!F63=0,"",'4.1_Resultados Balears'!F63)</f>
        <v/>
      </c>
      <c r="M62" s="386" t="str">
        <f>IF('4.1_Resultados Balears'!G63=0,"",'4.1_Resultados Balears'!G63)</f>
        <v/>
      </c>
      <c r="N62" s="386" t="str">
        <f>IF('4.1_Resultados Balears'!H63=0,"",'4.1_Resultados Balears'!H63)</f>
        <v/>
      </c>
      <c r="O62" s="386" t="str">
        <f>IF('4.1_Resultados Balears'!I63=0,"",'4.1_Resultados Balears'!I63)</f>
        <v/>
      </c>
      <c r="P62" s="386" t="str">
        <f>IF('4.1_Resultados Balears'!K63=0,"",'4.1_Resultados Balears'!K63)</f>
        <v/>
      </c>
      <c r="Q62" s="386" t="str">
        <f>IF('4.1_Resultados Balears'!M63=0,"",'4.1_Resultados Balears'!M63)</f>
        <v/>
      </c>
      <c r="R62" s="386" t="str">
        <f>IF('4.1_Resultados Balears'!O63=0,"",'4.1_Resultados Balears'!O63)</f>
        <v/>
      </c>
      <c r="S62" s="386" t="str">
        <f>IF('4.1_Resultados Balears'!P63=0,"",'4.1_Resultados Balears'!P63)</f>
        <v/>
      </c>
      <c r="T62" s="386" t="str">
        <f>IF('4.1_Resultados Balears'!Q63=0,"",'4.1_Resultados Balears'!Q63)</f>
        <v/>
      </c>
      <c r="U62" s="386" t="str">
        <f>IF('4.1_Resultados Balears'!S63=0,"",'4.1_Resultados Balears'!S63)</f>
        <v/>
      </c>
      <c r="V62" s="385" t="str">
        <f>_xlfn.IFNA(IF(VLOOKUP($D62,'3_Categorías 3-6'!$E$26:$X$275,8,FALSE)="","",VLOOKUP($D62,'3_Categorías 3-6'!$E$26:$X$275,8,FALSE)),"")</f>
        <v/>
      </c>
      <c r="W62" s="385" t="str">
        <f>_xlfn.IFNA(IF(VLOOKUP($D62,'3_Categorías 3-6'!$E$26:$X$275,14,FALSE)="","",VLOOKUP($D62,'3_Categorías 3-6'!$E$26:$X$275,14,FALSE)),"")</f>
        <v/>
      </c>
      <c r="X62" s="385" t="str">
        <f>_xlfn.IFNA(IF(VLOOKUP($D62,'3_Categorías 3-6'!$E$26:$X$275,19,FALSE)="","",VLOOKUP($D62,'3_Categorías 3-6'!$E$26:$X$275,19,FALSE)),"")</f>
        <v/>
      </c>
      <c r="Y62" s="385" t="str">
        <f>_xlfn.IFNA(IF(VLOOKUP($D62,'3_Categorías 3-6'!$E$26:$X$275,20,FALSE)="","",VLOOKUP($D62,'3_Categorías 3-6'!$E$26:$X$275,20,FALSE)),"")</f>
        <v/>
      </c>
    </row>
    <row r="63" spans="2:25" s="4" customFormat="1" x14ac:dyDescent="0.25">
      <c r="C63" s="162">
        <v>11</v>
      </c>
      <c r="D63" s="668" t="str">
        <f>IF(Dades!E852="","",Dades!E852)</f>
        <v/>
      </c>
      <c r="E63" s="668"/>
      <c r="F63" s="388" t="str">
        <f>IF(D63="","",IF(VLOOKUP(D63,'0.1_Datos generales organiz.'!$E$44:$M$293,4,FALSE)="","",VLOOKUP(D63,'0.1_Datos generales organiz.'!$E$44:$M$293,4,FALSE)))</f>
        <v/>
      </c>
      <c r="G63" s="388" t="str">
        <f>IF(D63="","",IF(VLOOKUP(D63,'0.1_Datos generales organiz.'!$E$44:$M$293,5,FALSE)="","",VLOOKUP(D63,'0.1_Datos generales organiz.'!$E$44:$M$293,5,FALSE)))</f>
        <v/>
      </c>
      <c r="H63" s="388" t="str">
        <f>IF(D63="","",IF(VLOOKUP(D63,'0.1_Datos generales organiz.'!$E$44:$M$293,6,FALSE)="","",VLOOKUP(D63,'0.1_Datos generales organiz.'!$E$44:$M$293,6,FALSE)))</f>
        <v/>
      </c>
      <c r="I63" s="388" t="str">
        <f>IF(D63="","",IF(VLOOKUP(D63,'0.1_Datos generales organiz.'!$E$44:$M$293,7,FALSE)="","",VLOOKUP(D63,'0.1_Datos generales organiz.'!$E$44:$M$293,7,FALSE)))</f>
        <v/>
      </c>
      <c r="J63" s="388" t="str">
        <f>IF(D63="","",IF(VLOOKUP(D63,'0.1_Datos generales organiz.'!$E$44:$M$293,8,FALSE)="","",VLOOKUP(D63,'0.1_Datos generales organiz.'!$E$44:$M$293,8,FALSE)))</f>
        <v/>
      </c>
      <c r="K63" s="388" t="str">
        <f>IF(D63="","",IF(VLOOKUP(D63,'0.1_Datos generales organiz.'!$E$44:$M$293,9,FALSE)="","",VLOOKUP(D63,'0.1_Datos generales organiz.'!$E$44:$M$293,9,FALSE)))</f>
        <v/>
      </c>
      <c r="L63" s="386" t="str">
        <f>IF('4.1_Resultados Balears'!F64=0,"",'4.1_Resultados Balears'!F64)</f>
        <v/>
      </c>
      <c r="M63" s="386" t="str">
        <f>IF('4.1_Resultados Balears'!G64=0,"",'4.1_Resultados Balears'!G64)</f>
        <v/>
      </c>
      <c r="N63" s="386" t="str">
        <f>IF('4.1_Resultados Balears'!H64=0,"",'4.1_Resultados Balears'!H64)</f>
        <v/>
      </c>
      <c r="O63" s="386" t="str">
        <f>IF('4.1_Resultados Balears'!I64=0,"",'4.1_Resultados Balears'!I64)</f>
        <v/>
      </c>
      <c r="P63" s="386" t="str">
        <f>IF('4.1_Resultados Balears'!K64=0,"",'4.1_Resultados Balears'!K64)</f>
        <v/>
      </c>
      <c r="Q63" s="386" t="str">
        <f>IF('4.1_Resultados Balears'!M64=0,"",'4.1_Resultados Balears'!M64)</f>
        <v/>
      </c>
      <c r="R63" s="386" t="str">
        <f>IF('4.1_Resultados Balears'!O64=0,"",'4.1_Resultados Balears'!O64)</f>
        <v/>
      </c>
      <c r="S63" s="386" t="str">
        <f>IF('4.1_Resultados Balears'!P64=0,"",'4.1_Resultados Balears'!P64)</f>
        <v/>
      </c>
      <c r="T63" s="386" t="str">
        <f>IF('4.1_Resultados Balears'!Q64=0,"",'4.1_Resultados Balears'!Q64)</f>
        <v/>
      </c>
      <c r="U63" s="386" t="str">
        <f>IF('4.1_Resultados Balears'!S64=0,"",'4.1_Resultados Balears'!S64)</f>
        <v/>
      </c>
      <c r="V63" s="385" t="str">
        <f>_xlfn.IFNA(IF(VLOOKUP($D63,'3_Categorías 3-6'!$E$26:$X$275,8,FALSE)="","",VLOOKUP($D63,'3_Categorías 3-6'!$E$26:$X$275,8,FALSE)),"")</f>
        <v/>
      </c>
      <c r="W63" s="385" t="str">
        <f>_xlfn.IFNA(IF(VLOOKUP($D63,'3_Categorías 3-6'!$E$26:$X$275,14,FALSE)="","",VLOOKUP($D63,'3_Categorías 3-6'!$E$26:$X$275,14,FALSE)),"")</f>
        <v/>
      </c>
      <c r="X63" s="385" t="str">
        <f>_xlfn.IFNA(IF(VLOOKUP($D63,'3_Categorías 3-6'!$E$26:$X$275,19,FALSE)="","",VLOOKUP($D63,'3_Categorías 3-6'!$E$26:$X$275,19,FALSE)),"")</f>
        <v/>
      </c>
      <c r="Y63" s="385" t="str">
        <f>_xlfn.IFNA(IF(VLOOKUP($D63,'3_Categorías 3-6'!$E$26:$X$275,20,FALSE)="","",VLOOKUP($D63,'3_Categorías 3-6'!$E$26:$X$275,20,FALSE)),"")</f>
        <v/>
      </c>
    </row>
    <row r="64" spans="2:25" s="4" customFormat="1" x14ac:dyDescent="0.25">
      <c r="C64" s="162">
        <v>12</v>
      </c>
      <c r="D64" s="668" t="str">
        <f>IF(Dades!E853="","",Dades!E853)</f>
        <v/>
      </c>
      <c r="E64" s="668"/>
      <c r="F64" s="388" t="str">
        <f>IF(D64="","",IF(VLOOKUP(D64,'0.1_Datos generales organiz.'!$E$44:$M$293,4,FALSE)="","",VLOOKUP(D64,'0.1_Datos generales organiz.'!$E$44:$M$293,4,FALSE)))</f>
        <v/>
      </c>
      <c r="G64" s="388" t="str">
        <f>IF(D64="","",IF(VLOOKUP(D64,'0.1_Datos generales organiz.'!$E$44:$M$293,5,FALSE)="","",VLOOKUP(D64,'0.1_Datos generales organiz.'!$E$44:$M$293,5,FALSE)))</f>
        <v/>
      </c>
      <c r="H64" s="388" t="str">
        <f>IF(D64="","",IF(VLOOKUP(D64,'0.1_Datos generales organiz.'!$E$44:$M$293,6,FALSE)="","",VLOOKUP(D64,'0.1_Datos generales organiz.'!$E$44:$M$293,6,FALSE)))</f>
        <v/>
      </c>
      <c r="I64" s="388" t="str">
        <f>IF(D64="","",IF(VLOOKUP(D64,'0.1_Datos generales organiz.'!$E$44:$M$293,7,FALSE)="","",VLOOKUP(D64,'0.1_Datos generales organiz.'!$E$44:$M$293,7,FALSE)))</f>
        <v/>
      </c>
      <c r="J64" s="388" t="str">
        <f>IF(D64="","",IF(VLOOKUP(D64,'0.1_Datos generales organiz.'!$E$44:$M$293,8,FALSE)="","",VLOOKUP(D64,'0.1_Datos generales organiz.'!$E$44:$M$293,8,FALSE)))</f>
        <v/>
      </c>
      <c r="K64" s="388" t="str">
        <f>IF(D64="","",IF(VLOOKUP(D64,'0.1_Datos generales organiz.'!$E$44:$M$293,9,FALSE)="","",VLOOKUP(D64,'0.1_Datos generales organiz.'!$E$44:$M$293,9,FALSE)))</f>
        <v/>
      </c>
      <c r="L64" s="386" t="str">
        <f>IF('4.1_Resultados Balears'!F65=0,"",'4.1_Resultados Balears'!F65)</f>
        <v/>
      </c>
      <c r="M64" s="386" t="str">
        <f>IF('4.1_Resultados Balears'!G65=0,"",'4.1_Resultados Balears'!G65)</f>
        <v/>
      </c>
      <c r="N64" s="386" t="str">
        <f>IF('4.1_Resultados Balears'!H65=0,"",'4.1_Resultados Balears'!H65)</f>
        <v/>
      </c>
      <c r="O64" s="386" t="str">
        <f>IF('4.1_Resultados Balears'!I65=0,"",'4.1_Resultados Balears'!I65)</f>
        <v/>
      </c>
      <c r="P64" s="386" t="str">
        <f>IF('4.1_Resultados Balears'!K65=0,"",'4.1_Resultados Balears'!K65)</f>
        <v/>
      </c>
      <c r="Q64" s="386" t="str">
        <f>IF('4.1_Resultados Balears'!M65=0,"",'4.1_Resultados Balears'!M65)</f>
        <v/>
      </c>
      <c r="R64" s="386" t="str">
        <f>IF('4.1_Resultados Balears'!O65=0,"",'4.1_Resultados Balears'!O65)</f>
        <v/>
      </c>
      <c r="S64" s="386" t="str">
        <f>IF('4.1_Resultados Balears'!P65=0,"",'4.1_Resultados Balears'!P65)</f>
        <v/>
      </c>
      <c r="T64" s="386" t="str">
        <f>IF('4.1_Resultados Balears'!Q65=0,"",'4.1_Resultados Balears'!Q65)</f>
        <v/>
      </c>
      <c r="U64" s="386" t="str">
        <f>IF('4.1_Resultados Balears'!S65=0,"",'4.1_Resultados Balears'!S65)</f>
        <v/>
      </c>
      <c r="V64" s="385" t="str">
        <f>_xlfn.IFNA(IF(VLOOKUP($D64,'3_Categorías 3-6'!$E$26:$X$275,8,FALSE)="","",VLOOKUP($D64,'3_Categorías 3-6'!$E$26:$X$275,8,FALSE)),"")</f>
        <v/>
      </c>
      <c r="W64" s="385" t="str">
        <f>_xlfn.IFNA(IF(VLOOKUP($D64,'3_Categorías 3-6'!$E$26:$X$275,14,FALSE)="","",VLOOKUP($D64,'3_Categorías 3-6'!$E$26:$X$275,14,FALSE)),"")</f>
        <v/>
      </c>
      <c r="X64" s="385" t="str">
        <f>_xlfn.IFNA(IF(VLOOKUP($D64,'3_Categorías 3-6'!$E$26:$X$275,19,FALSE)="","",VLOOKUP($D64,'3_Categorías 3-6'!$E$26:$X$275,19,FALSE)),"")</f>
        <v/>
      </c>
      <c r="Y64" s="385" t="str">
        <f>_xlfn.IFNA(IF(VLOOKUP($D64,'3_Categorías 3-6'!$E$26:$X$275,20,FALSE)="","",VLOOKUP($D64,'3_Categorías 3-6'!$E$26:$X$275,20,FALSE)),"")</f>
        <v/>
      </c>
    </row>
    <row r="65" spans="2:25" s="4" customFormat="1" x14ac:dyDescent="0.25">
      <c r="C65" s="162">
        <v>13</v>
      </c>
      <c r="D65" s="668" t="str">
        <f>IF(Dades!E854="","",Dades!E854)</f>
        <v/>
      </c>
      <c r="E65" s="668"/>
      <c r="F65" s="388" t="str">
        <f>IF(D65="","",IF(VLOOKUP(D65,'0.1_Datos generales organiz.'!$E$44:$M$293,4,FALSE)="","",VLOOKUP(D65,'0.1_Datos generales organiz.'!$E$44:$M$293,4,FALSE)))</f>
        <v/>
      </c>
      <c r="G65" s="388" t="str">
        <f>IF(D65="","",IF(VLOOKUP(D65,'0.1_Datos generales organiz.'!$E$44:$M$293,5,FALSE)="","",VLOOKUP(D65,'0.1_Datos generales organiz.'!$E$44:$M$293,5,FALSE)))</f>
        <v/>
      </c>
      <c r="H65" s="388" t="str">
        <f>IF(D65="","",IF(VLOOKUP(D65,'0.1_Datos generales organiz.'!$E$44:$M$293,6,FALSE)="","",VLOOKUP(D65,'0.1_Datos generales organiz.'!$E$44:$M$293,6,FALSE)))</f>
        <v/>
      </c>
      <c r="I65" s="388" t="str">
        <f>IF(D65="","",IF(VLOOKUP(D65,'0.1_Datos generales organiz.'!$E$44:$M$293,7,FALSE)="","",VLOOKUP(D65,'0.1_Datos generales organiz.'!$E$44:$M$293,7,FALSE)))</f>
        <v/>
      </c>
      <c r="J65" s="388" t="str">
        <f>IF(D65="","",IF(VLOOKUP(D65,'0.1_Datos generales organiz.'!$E$44:$M$293,8,FALSE)="","",VLOOKUP(D65,'0.1_Datos generales organiz.'!$E$44:$M$293,8,FALSE)))</f>
        <v/>
      </c>
      <c r="K65" s="388" t="str">
        <f>IF(D65="","",IF(VLOOKUP(D65,'0.1_Datos generales organiz.'!$E$44:$M$293,9,FALSE)="","",VLOOKUP(D65,'0.1_Datos generales organiz.'!$E$44:$M$293,9,FALSE)))</f>
        <v/>
      </c>
      <c r="L65" s="386" t="str">
        <f>IF('4.1_Resultados Balears'!F66=0,"",'4.1_Resultados Balears'!F66)</f>
        <v/>
      </c>
      <c r="M65" s="386" t="str">
        <f>IF('4.1_Resultados Balears'!G66=0,"",'4.1_Resultados Balears'!G66)</f>
        <v/>
      </c>
      <c r="N65" s="386" t="str">
        <f>IF('4.1_Resultados Balears'!H66=0,"",'4.1_Resultados Balears'!H66)</f>
        <v/>
      </c>
      <c r="O65" s="386" t="str">
        <f>IF('4.1_Resultados Balears'!I66=0,"",'4.1_Resultados Balears'!I66)</f>
        <v/>
      </c>
      <c r="P65" s="386" t="str">
        <f>IF('4.1_Resultados Balears'!K66=0,"",'4.1_Resultados Balears'!K66)</f>
        <v/>
      </c>
      <c r="Q65" s="386" t="str">
        <f>IF('4.1_Resultados Balears'!M66=0,"",'4.1_Resultados Balears'!M66)</f>
        <v/>
      </c>
      <c r="R65" s="386" t="str">
        <f>IF('4.1_Resultados Balears'!O66=0,"",'4.1_Resultados Balears'!O66)</f>
        <v/>
      </c>
      <c r="S65" s="386" t="str">
        <f>IF('4.1_Resultados Balears'!P66=0,"",'4.1_Resultados Balears'!P66)</f>
        <v/>
      </c>
      <c r="T65" s="386" t="str">
        <f>IF('4.1_Resultados Balears'!Q66=0,"",'4.1_Resultados Balears'!Q66)</f>
        <v/>
      </c>
      <c r="U65" s="386" t="str">
        <f>IF('4.1_Resultados Balears'!S66=0,"",'4.1_Resultados Balears'!S66)</f>
        <v/>
      </c>
      <c r="V65" s="385" t="str">
        <f>_xlfn.IFNA(IF(VLOOKUP($D65,'3_Categorías 3-6'!$E$26:$X$275,8,FALSE)="","",VLOOKUP($D65,'3_Categorías 3-6'!$E$26:$X$275,8,FALSE)),"")</f>
        <v/>
      </c>
      <c r="W65" s="385" t="str">
        <f>_xlfn.IFNA(IF(VLOOKUP($D65,'3_Categorías 3-6'!$E$26:$X$275,14,FALSE)="","",VLOOKUP($D65,'3_Categorías 3-6'!$E$26:$X$275,14,FALSE)),"")</f>
        <v/>
      </c>
      <c r="X65" s="385" t="str">
        <f>_xlfn.IFNA(IF(VLOOKUP($D65,'3_Categorías 3-6'!$E$26:$X$275,19,FALSE)="","",VLOOKUP($D65,'3_Categorías 3-6'!$E$26:$X$275,19,FALSE)),"")</f>
        <v/>
      </c>
      <c r="Y65" s="385" t="str">
        <f>_xlfn.IFNA(IF(VLOOKUP($D65,'3_Categorías 3-6'!$E$26:$X$275,20,FALSE)="","",VLOOKUP($D65,'3_Categorías 3-6'!$E$26:$X$275,20,FALSE)),"")</f>
        <v/>
      </c>
    </row>
    <row r="66" spans="2:25" s="4" customFormat="1" x14ac:dyDescent="0.25">
      <c r="C66" s="162">
        <v>14</v>
      </c>
      <c r="D66" s="668" t="str">
        <f>IF(Dades!E855="","",Dades!E855)</f>
        <v/>
      </c>
      <c r="E66" s="668"/>
      <c r="F66" s="388" t="str">
        <f>IF(D66="","",IF(VLOOKUP(D66,'0.1_Datos generales organiz.'!$E$44:$M$293,4,FALSE)="","",VLOOKUP(D66,'0.1_Datos generales organiz.'!$E$44:$M$293,4,FALSE)))</f>
        <v/>
      </c>
      <c r="G66" s="388" t="str">
        <f>IF(D66="","",IF(VLOOKUP(D66,'0.1_Datos generales organiz.'!$E$44:$M$293,5,FALSE)="","",VLOOKUP(D66,'0.1_Datos generales organiz.'!$E$44:$M$293,5,FALSE)))</f>
        <v/>
      </c>
      <c r="H66" s="388" t="str">
        <f>IF(D66="","",IF(VLOOKUP(D66,'0.1_Datos generales organiz.'!$E$44:$M$293,6,FALSE)="","",VLOOKUP(D66,'0.1_Datos generales organiz.'!$E$44:$M$293,6,FALSE)))</f>
        <v/>
      </c>
      <c r="I66" s="388" t="str">
        <f>IF(D66="","",IF(VLOOKUP(D66,'0.1_Datos generales organiz.'!$E$44:$M$293,7,FALSE)="","",VLOOKUP(D66,'0.1_Datos generales organiz.'!$E$44:$M$293,7,FALSE)))</f>
        <v/>
      </c>
      <c r="J66" s="388" t="str">
        <f>IF(D66="","",IF(VLOOKUP(D66,'0.1_Datos generales organiz.'!$E$44:$M$293,8,FALSE)="","",VLOOKUP(D66,'0.1_Datos generales organiz.'!$E$44:$M$293,8,FALSE)))</f>
        <v/>
      </c>
      <c r="K66" s="388" t="str">
        <f>IF(D66="","",IF(VLOOKUP(D66,'0.1_Datos generales organiz.'!$E$44:$M$293,9,FALSE)="","",VLOOKUP(D66,'0.1_Datos generales organiz.'!$E$44:$M$293,9,FALSE)))</f>
        <v/>
      </c>
      <c r="L66" s="386" t="str">
        <f>IF('4.1_Resultados Balears'!F67=0,"",'4.1_Resultados Balears'!F67)</f>
        <v/>
      </c>
      <c r="M66" s="386" t="str">
        <f>IF('4.1_Resultados Balears'!G67=0,"",'4.1_Resultados Balears'!G67)</f>
        <v/>
      </c>
      <c r="N66" s="386" t="str">
        <f>IF('4.1_Resultados Balears'!H67=0,"",'4.1_Resultados Balears'!H67)</f>
        <v/>
      </c>
      <c r="O66" s="386" t="str">
        <f>IF('4.1_Resultados Balears'!I67=0,"",'4.1_Resultados Balears'!I67)</f>
        <v/>
      </c>
      <c r="P66" s="386" t="str">
        <f>IF('4.1_Resultados Balears'!K67=0,"",'4.1_Resultados Balears'!K67)</f>
        <v/>
      </c>
      <c r="Q66" s="386" t="str">
        <f>IF('4.1_Resultados Balears'!M67=0,"",'4.1_Resultados Balears'!M67)</f>
        <v/>
      </c>
      <c r="R66" s="386" t="str">
        <f>IF('4.1_Resultados Balears'!O67=0,"",'4.1_Resultados Balears'!O67)</f>
        <v/>
      </c>
      <c r="S66" s="386" t="str">
        <f>IF('4.1_Resultados Balears'!P67=0,"",'4.1_Resultados Balears'!P67)</f>
        <v/>
      </c>
      <c r="T66" s="386" t="str">
        <f>IF('4.1_Resultados Balears'!Q67=0,"",'4.1_Resultados Balears'!Q67)</f>
        <v/>
      </c>
      <c r="U66" s="386" t="str">
        <f>IF('4.1_Resultados Balears'!S67=0,"",'4.1_Resultados Balears'!S67)</f>
        <v/>
      </c>
      <c r="V66" s="385" t="str">
        <f>_xlfn.IFNA(IF(VLOOKUP($D66,'3_Categorías 3-6'!$E$26:$X$275,8,FALSE)="","",VLOOKUP($D66,'3_Categorías 3-6'!$E$26:$X$275,8,FALSE)),"")</f>
        <v/>
      </c>
      <c r="W66" s="385" t="str">
        <f>_xlfn.IFNA(IF(VLOOKUP($D66,'3_Categorías 3-6'!$E$26:$X$275,14,FALSE)="","",VLOOKUP($D66,'3_Categorías 3-6'!$E$26:$X$275,14,FALSE)),"")</f>
        <v/>
      </c>
      <c r="X66" s="385" t="str">
        <f>_xlfn.IFNA(IF(VLOOKUP($D66,'3_Categorías 3-6'!$E$26:$X$275,19,FALSE)="","",VLOOKUP($D66,'3_Categorías 3-6'!$E$26:$X$275,19,FALSE)),"")</f>
        <v/>
      </c>
      <c r="Y66" s="385" t="str">
        <f>_xlfn.IFNA(IF(VLOOKUP($D66,'3_Categorías 3-6'!$E$26:$X$275,20,FALSE)="","",VLOOKUP($D66,'3_Categorías 3-6'!$E$26:$X$275,20,FALSE)),"")</f>
        <v/>
      </c>
    </row>
    <row r="67" spans="2:25" s="4" customFormat="1" x14ac:dyDescent="0.25">
      <c r="C67" s="162">
        <v>15</v>
      </c>
      <c r="D67" s="668" t="str">
        <f>IF(Dades!E856="","",Dades!E856)</f>
        <v/>
      </c>
      <c r="E67" s="668"/>
      <c r="F67" s="388" t="str">
        <f>IF(D67="","",IF(VLOOKUP(D67,'0.1_Datos generales organiz.'!$E$44:$M$293,4,FALSE)="","",VLOOKUP(D67,'0.1_Datos generales organiz.'!$E$44:$M$293,4,FALSE)))</f>
        <v/>
      </c>
      <c r="G67" s="388" t="str">
        <f>IF(D67="","",IF(VLOOKUP(D67,'0.1_Datos generales organiz.'!$E$44:$M$293,5,FALSE)="","",VLOOKUP(D67,'0.1_Datos generales organiz.'!$E$44:$M$293,5,FALSE)))</f>
        <v/>
      </c>
      <c r="H67" s="388" t="str">
        <f>IF(D67="","",IF(VLOOKUP(D67,'0.1_Datos generales organiz.'!$E$44:$M$293,6,FALSE)="","",VLOOKUP(D67,'0.1_Datos generales organiz.'!$E$44:$M$293,6,FALSE)))</f>
        <v/>
      </c>
      <c r="I67" s="388" t="str">
        <f>IF(D67="","",IF(VLOOKUP(D67,'0.1_Datos generales organiz.'!$E$44:$M$293,7,FALSE)="","",VLOOKUP(D67,'0.1_Datos generales organiz.'!$E$44:$M$293,7,FALSE)))</f>
        <v/>
      </c>
      <c r="J67" s="388" t="str">
        <f>IF(D67="","",IF(VLOOKUP(D67,'0.1_Datos generales organiz.'!$E$44:$M$293,8,FALSE)="","",VLOOKUP(D67,'0.1_Datos generales organiz.'!$E$44:$M$293,8,FALSE)))</f>
        <v/>
      </c>
      <c r="K67" s="388" t="str">
        <f>IF(D67="","",IF(VLOOKUP(D67,'0.1_Datos generales organiz.'!$E$44:$M$293,9,FALSE)="","",VLOOKUP(D67,'0.1_Datos generales organiz.'!$E$44:$M$293,9,FALSE)))</f>
        <v/>
      </c>
      <c r="L67" s="386" t="str">
        <f>IF('4.1_Resultados Balears'!F68=0,"",'4.1_Resultados Balears'!F68)</f>
        <v/>
      </c>
      <c r="M67" s="386" t="str">
        <f>IF('4.1_Resultados Balears'!G68=0,"",'4.1_Resultados Balears'!G68)</f>
        <v/>
      </c>
      <c r="N67" s="386" t="str">
        <f>IF('4.1_Resultados Balears'!H68=0,"",'4.1_Resultados Balears'!H68)</f>
        <v/>
      </c>
      <c r="O67" s="386" t="str">
        <f>IF('4.1_Resultados Balears'!I68=0,"",'4.1_Resultados Balears'!I68)</f>
        <v/>
      </c>
      <c r="P67" s="386" t="str">
        <f>IF('4.1_Resultados Balears'!K68=0,"",'4.1_Resultados Balears'!K68)</f>
        <v/>
      </c>
      <c r="Q67" s="386" t="str">
        <f>IF('4.1_Resultados Balears'!M68=0,"",'4.1_Resultados Balears'!M68)</f>
        <v/>
      </c>
      <c r="R67" s="386" t="str">
        <f>IF('4.1_Resultados Balears'!O68=0,"",'4.1_Resultados Balears'!O68)</f>
        <v/>
      </c>
      <c r="S67" s="386" t="str">
        <f>IF('4.1_Resultados Balears'!P68=0,"",'4.1_Resultados Balears'!P68)</f>
        <v/>
      </c>
      <c r="T67" s="386" t="str">
        <f>IF('4.1_Resultados Balears'!Q68=0,"",'4.1_Resultados Balears'!Q68)</f>
        <v/>
      </c>
      <c r="U67" s="386" t="str">
        <f>IF('4.1_Resultados Balears'!S68=0,"",'4.1_Resultados Balears'!S68)</f>
        <v/>
      </c>
      <c r="V67" s="385" t="str">
        <f>_xlfn.IFNA(IF(VLOOKUP($D67,'3_Categorías 3-6'!$E$26:$X$275,8,FALSE)="","",VLOOKUP($D67,'3_Categorías 3-6'!$E$26:$X$275,8,FALSE)),"")</f>
        <v/>
      </c>
      <c r="W67" s="385" t="str">
        <f>_xlfn.IFNA(IF(VLOOKUP($D67,'3_Categorías 3-6'!$E$26:$X$275,14,FALSE)="","",VLOOKUP($D67,'3_Categorías 3-6'!$E$26:$X$275,14,FALSE)),"")</f>
        <v/>
      </c>
      <c r="X67" s="385" t="str">
        <f>_xlfn.IFNA(IF(VLOOKUP($D67,'3_Categorías 3-6'!$E$26:$X$275,19,FALSE)="","",VLOOKUP($D67,'3_Categorías 3-6'!$E$26:$X$275,19,FALSE)),"")</f>
        <v/>
      </c>
      <c r="Y67" s="385" t="str">
        <f>_xlfn.IFNA(IF(VLOOKUP($D67,'3_Categorías 3-6'!$E$26:$X$275,20,FALSE)="","",VLOOKUP($D67,'3_Categorías 3-6'!$E$26:$X$275,20,FALSE)),"")</f>
        <v/>
      </c>
    </row>
    <row r="68" spans="2:25" s="4" customFormat="1" x14ac:dyDescent="0.25">
      <c r="C68" s="162">
        <v>16</v>
      </c>
      <c r="D68" s="668" t="str">
        <f>IF(Dades!E857="","",Dades!E857)</f>
        <v/>
      </c>
      <c r="E68" s="668"/>
      <c r="F68" s="388" t="str">
        <f>IF(D68="","",IF(VLOOKUP(D68,'0.1_Datos generales organiz.'!$E$44:$M$293,4,FALSE)="","",VLOOKUP(D68,'0.1_Datos generales organiz.'!$E$44:$M$293,4,FALSE)))</f>
        <v/>
      </c>
      <c r="G68" s="388" t="str">
        <f>IF(D68="","",IF(VLOOKUP(D68,'0.1_Datos generales organiz.'!$E$44:$M$293,5,FALSE)="","",VLOOKUP(D68,'0.1_Datos generales organiz.'!$E$44:$M$293,5,FALSE)))</f>
        <v/>
      </c>
      <c r="H68" s="388" t="str">
        <f>IF(D68="","",IF(VLOOKUP(D68,'0.1_Datos generales organiz.'!$E$44:$M$293,6,FALSE)="","",VLOOKUP(D68,'0.1_Datos generales organiz.'!$E$44:$M$293,6,FALSE)))</f>
        <v/>
      </c>
      <c r="I68" s="388" t="str">
        <f>IF(D68="","",IF(VLOOKUP(D68,'0.1_Datos generales organiz.'!$E$44:$M$293,7,FALSE)="","",VLOOKUP(D68,'0.1_Datos generales organiz.'!$E$44:$M$293,7,FALSE)))</f>
        <v/>
      </c>
      <c r="J68" s="388" t="str">
        <f>IF(D68="","",IF(VLOOKUP(D68,'0.1_Datos generales organiz.'!$E$44:$M$293,8,FALSE)="","",VLOOKUP(D68,'0.1_Datos generales organiz.'!$E$44:$M$293,8,FALSE)))</f>
        <v/>
      </c>
      <c r="K68" s="388" t="str">
        <f>IF(D68="","",IF(VLOOKUP(D68,'0.1_Datos generales organiz.'!$E$44:$M$293,9,FALSE)="","",VLOOKUP(D68,'0.1_Datos generales organiz.'!$E$44:$M$293,9,FALSE)))</f>
        <v/>
      </c>
      <c r="L68" s="386" t="str">
        <f>IF('4.1_Resultados Balears'!F69=0,"",'4.1_Resultados Balears'!F69)</f>
        <v/>
      </c>
      <c r="M68" s="386" t="str">
        <f>IF('4.1_Resultados Balears'!G69=0,"",'4.1_Resultados Balears'!G69)</f>
        <v/>
      </c>
      <c r="N68" s="386" t="str">
        <f>IF('4.1_Resultados Balears'!H69=0,"",'4.1_Resultados Balears'!H69)</f>
        <v/>
      </c>
      <c r="O68" s="386" t="str">
        <f>IF('4.1_Resultados Balears'!I69=0,"",'4.1_Resultados Balears'!I69)</f>
        <v/>
      </c>
      <c r="P68" s="386" t="str">
        <f>IF('4.1_Resultados Balears'!K69=0,"",'4.1_Resultados Balears'!K69)</f>
        <v/>
      </c>
      <c r="Q68" s="386" t="str">
        <f>IF('4.1_Resultados Balears'!M69=0,"",'4.1_Resultados Balears'!M69)</f>
        <v/>
      </c>
      <c r="R68" s="386" t="str">
        <f>IF('4.1_Resultados Balears'!O69=0,"",'4.1_Resultados Balears'!O69)</f>
        <v/>
      </c>
      <c r="S68" s="386" t="str">
        <f>IF('4.1_Resultados Balears'!P69=0,"",'4.1_Resultados Balears'!P69)</f>
        <v/>
      </c>
      <c r="T68" s="386" t="str">
        <f>IF('4.1_Resultados Balears'!Q69=0,"",'4.1_Resultados Balears'!Q69)</f>
        <v/>
      </c>
      <c r="U68" s="386" t="str">
        <f>IF('4.1_Resultados Balears'!S69=0,"",'4.1_Resultados Balears'!S69)</f>
        <v/>
      </c>
      <c r="V68" s="385" t="str">
        <f>_xlfn.IFNA(IF(VLOOKUP($D68,'3_Categorías 3-6'!$E$26:$X$275,8,FALSE)="","",VLOOKUP($D68,'3_Categorías 3-6'!$E$26:$X$275,8,FALSE)),"")</f>
        <v/>
      </c>
      <c r="W68" s="385" t="str">
        <f>_xlfn.IFNA(IF(VLOOKUP($D68,'3_Categorías 3-6'!$E$26:$X$275,14,FALSE)="","",VLOOKUP($D68,'3_Categorías 3-6'!$E$26:$X$275,14,FALSE)),"")</f>
        <v/>
      </c>
      <c r="X68" s="385" t="str">
        <f>_xlfn.IFNA(IF(VLOOKUP($D68,'3_Categorías 3-6'!$E$26:$X$275,19,FALSE)="","",VLOOKUP($D68,'3_Categorías 3-6'!$E$26:$X$275,19,FALSE)),"")</f>
        <v/>
      </c>
      <c r="Y68" s="385" t="str">
        <f>_xlfn.IFNA(IF(VLOOKUP($D68,'3_Categorías 3-6'!$E$26:$X$275,20,FALSE)="","",VLOOKUP($D68,'3_Categorías 3-6'!$E$26:$X$275,20,FALSE)),"")</f>
        <v/>
      </c>
    </row>
    <row r="69" spans="2:25" s="4" customFormat="1" x14ac:dyDescent="0.25">
      <c r="C69" s="162">
        <v>17</v>
      </c>
      <c r="D69" s="668" t="str">
        <f>IF(Dades!E858="","",Dades!E858)</f>
        <v/>
      </c>
      <c r="E69" s="668"/>
      <c r="F69" s="388" t="str">
        <f>IF(D69="","",IF(VLOOKUP(D69,'0.1_Datos generales organiz.'!$E$44:$M$293,4,FALSE)="","",VLOOKUP(D69,'0.1_Datos generales organiz.'!$E$44:$M$293,4,FALSE)))</f>
        <v/>
      </c>
      <c r="G69" s="388" t="str">
        <f>IF(D69="","",IF(VLOOKUP(D69,'0.1_Datos generales organiz.'!$E$44:$M$293,5,FALSE)="","",VLOOKUP(D69,'0.1_Datos generales organiz.'!$E$44:$M$293,5,FALSE)))</f>
        <v/>
      </c>
      <c r="H69" s="388" t="str">
        <f>IF(D69="","",IF(VLOOKUP(D69,'0.1_Datos generales organiz.'!$E$44:$M$293,6,FALSE)="","",VLOOKUP(D69,'0.1_Datos generales organiz.'!$E$44:$M$293,6,FALSE)))</f>
        <v/>
      </c>
      <c r="I69" s="388" t="str">
        <f>IF(D69="","",IF(VLOOKUP(D69,'0.1_Datos generales organiz.'!$E$44:$M$293,7,FALSE)="","",VLOOKUP(D69,'0.1_Datos generales organiz.'!$E$44:$M$293,7,FALSE)))</f>
        <v/>
      </c>
      <c r="J69" s="388" t="str">
        <f>IF(D69="","",IF(VLOOKUP(D69,'0.1_Datos generales organiz.'!$E$44:$M$293,8,FALSE)="","",VLOOKUP(D69,'0.1_Datos generales organiz.'!$E$44:$M$293,8,FALSE)))</f>
        <v/>
      </c>
      <c r="K69" s="388" t="str">
        <f>IF(D69="","",IF(VLOOKUP(D69,'0.1_Datos generales organiz.'!$E$44:$M$293,9,FALSE)="","",VLOOKUP(D69,'0.1_Datos generales organiz.'!$E$44:$M$293,9,FALSE)))</f>
        <v/>
      </c>
      <c r="L69" s="386" t="str">
        <f>IF('4.1_Resultados Balears'!F70=0,"",'4.1_Resultados Balears'!F70)</f>
        <v/>
      </c>
      <c r="M69" s="386" t="str">
        <f>IF('4.1_Resultados Balears'!G70=0,"",'4.1_Resultados Balears'!G70)</f>
        <v/>
      </c>
      <c r="N69" s="386" t="str">
        <f>IF('4.1_Resultados Balears'!H70=0,"",'4.1_Resultados Balears'!H70)</f>
        <v/>
      </c>
      <c r="O69" s="386" t="str">
        <f>IF('4.1_Resultados Balears'!I70=0,"",'4.1_Resultados Balears'!I70)</f>
        <v/>
      </c>
      <c r="P69" s="386" t="str">
        <f>IF('4.1_Resultados Balears'!K70=0,"",'4.1_Resultados Balears'!K70)</f>
        <v/>
      </c>
      <c r="Q69" s="386" t="str">
        <f>IF('4.1_Resultados Balears'!M70=0,"",'4.1_Resultados Balears'!M70)</f>
        <v/>
      </c>
      <c r="R69" s="386" t="str">
        <f>IF('4.1_Resultados Balears'!O70=0,"",'4.1_Resultados Balears'!O70)</f>
        <v/>
      </c>
      <c r="S69" s="386" t="str">
        <f>IF('4.1_Resultados Balears'!P70=0,"",'4.1_Resultados Balears'!P70)</f>
        <v/>
      </c>
      <c r="T69" s="386" t="str">
        <f>IF('4.1_Resultados Balears'!Q70=0,"",'4.1_Resultados Balears'!Q70)</f>
        <v/>
      </c>
      <c r="U69" s="386" t="str">
        <f>IF('4.1_Resultados Balears'!S70=0,"",'4.1_Resultados Balears'!S70)</f>
        <v/>
      </c>
      <c r="V69" s="385" t="str">
        <f>_xlfn.IFNA(IF(VLOOKUP($D69,'3_Categorías 3-6'!$E$26:$X$275,8,FALSE)="","",VLOOKUP($D69,'3_Categorías 3-6'!$E$26:$X$275,8,FALSE)),"")</f>
        <v/>
      </c>
      <c r="W69" s="385" t="str">
        <f>_xlfn.IFNA(IF(VLOOKUP($D69,'3_Categorías 3-6'!$E$26:$X$275,14,FALSE)="","",VLOOKUP($D69,'3_Categorías 3-6'!$E$26:$X$275,14,FALSE)),"")</f>
        <v/>
      </c>
      <c r="X69" s="385" t="str">
        <f>_xlfn.IFNA(IF(VLOOKUP($D69,'3_Categorías 3-6'!$E$26:$X$275,19,FALSE)="","",VLOOKUP($D69,'3_Categorías 3-6'!$E$26:$X$275,19,FALSE)),"")</f>
        <v/>
      </c>
      <c r="Y69" s="385" t="str">
        <f>_xlfn.IFNA(IF(VLOOKUP($D69,'3_Categorías 3-6'!$E$26:$X$275,20,FALSE)="","",VLOOKUP($D69,'3_Categorías 3-6'!$E$26:$X$275,20,FALSE)),"")</f>
        <v/>
      </c>
    </row>
    <row r="70" spans="2:25" s="4" customFormat="1" x14ac:dyDescent="0.25">
      <c r="B70" s="15"/>
      <c r="C70" s="162">
        <v>18</v>
      </c>
      <c r="D70" s="668" t="str">
        <f>IF(Dades!E859="","",Dades!E859)</f>
        <v/>
      </c>
      <c r="E70" s="668"/>
      <c r="F70" s="388" t="str">
        <f>IF(D70="","",IF(VLOOKUP(D70,'0.1_Datos generales organiz.'!$E$44:$M$293,4,FALSE)="","",VLOOKUP(D70,'0.1_Datos generales organiz.'!$E$44:$M$293,4,FALSE)))</f>
        <v/>
      </c>
      <c r="G70" s="388" t="str">
        <f>IF(D70="","",IF(VLOOKUP(D70,'0.1_Datos generales organiz.'!$E$44:$M$293,5,FALSE)="","",VLOOKUP(D70,'0.1_Datos generales organiz.'!$E$44:$M$293,5,FALSE)))</f>
        <v/>
      </c>
      <c r="H70" s="388" t="str">
        <f>IF(D70="","",IF(VLOOKUP(D70,'0.1_Datos generales organiz.'!$E$44:$M$293,6,FALSE)="","",VLOOKUP(D70,'0.1_Datos generales organiz.'!$E$44:$M$293,6,FALSE)))</f>
        <v/>
      </c>
      <c r="I70" s="388" t="str">
        <f>IF(D70="","",IF(VLOOKUP(D70,'0.1_Datos generales organiz.'!$E$44:$M$293,7,FALSE)="","",VLOOKUP(D70,'0.1_Datos generales organiz.'!$E$44:$M$293,7,FALSE)))</f>
        <v/>
      </c>
      <c r="J70" s="388" t="str">
        <f>IF(D70="","",IF(VLOOKUP(D70,'0.1_Datos generales organiz.'!$E$44:$M$293,8,FALSE)="","",VLOOKUP(D70,'0.1_Datos generales organiz.'!$E$44:$M$293,8,FALSE)))</f>
        <v/>
      </c>
      <c r="K70" s="388" t="str">
        <f>IF(D70="","",IF(VLOOKUP(D70,'0.1_Datos generales organiz.'!$E$44:$M$293,9,FALSE)="","",VLOOKUP(D70,'0.1_Datos generales organiz.'!$E$44:$M$293,9,FALSE)))</f>
        <v/>
      </c>
      <c r="L70" s="386" t="str">
        <f>IF('4.1_Resultados Balears'!F71=0,"",'4.1_Resultados Balears'!F71)</f>
        <v/>
      </c>
      <c r="M70" s="386" t="str">
        <f>IF('4.1_Resultados Balears'!G71=0,"",'4.1_Resultados Balears'!G71)</f>
        <v/>
      </c>
      <c r="N70" s="386" t="str">
        <f>IF('4.1_Resultados Balears'!H71=0,"",'4.1_Resultados Balears'!H71)</f>
        <v/>
      </c>
      <c r="O70" s="386" t="str">
        <f>IF('4.1_Resultados Balears'!I71=0,"",'4.1_Resultados Balears'!I71)</f>
        <v/>
      </c>
      <c r="P70" s="386" t="str">
        <f>IF('4.1_Resultados Balears'!K71=0,"",'4.1_Resultados Balears'!K71)</f>
        <v/>
      </c>
      <c r="Q70" s="386" t="str">
        <f>IF('4.1_Resultados Balears'!M71=0,"",'4.1_Resultados Balears'!M71)</f>
        <v/>
      </c>
      <c r="R70" s="386" t="str">
        <f>IF('4.1_Resultados Balears'!O71=0,"",'4.1_Resultados Balears'!O71)</f>
        <v/>
      </c>
      <c r="S70" s="386" t="str">
        <f>IF('4.1_Resultados Balears'!P71=0,"",'4.1_Resultados Balears'!P71)</f>
        <v/>
      </c>
      <c r="T70" s="386" t="str">
        <f>IF('4.1_Resultados Balears'!Q71=0,"",'4.1_Resultados Balears'!Q71)</f>
        <v/>
      </c>
      <c r="U70" s="386" t="str">
        <f>IF('4.1_Resultados Balears'!S71=0,"",'4.1_Resultados Balears'!S71)</f>
        <v/>
      </c>
      <c r="V70" s="385" t="str">
        <f>_xlfn.IFNA(IF(VLOOKUP($D70,'3_Categorías 3-6'!$E$26:$X$275,8,FALSE)="","",VLOOKUP($D70,'3_Categorías 3-6'!$E$26:$X$275,8,FALSE)),"")</f>
        <v/>
      </c>
      <c r="W70" s="385" t="str">
        <f>_xlfn.IFNA(IF(VLOOKUP($D70,'3_Categorías 3-6'!$E$26:$X$275,14,FALSE)="","",VLOOKUP($D70,'3_Categorías 3-6'!$E$26:$X$275,14,FALSE)),"")</f>
        <v/>
      </c>
      <c r="X70" s="385" t="str">
        <f>_xlfn.IFNA(IF(VLOOKUP($D70,'3_Categorías 3-6'!$E$26:$X$275,19,FALSE)="","",VLOOKUP($D70,'3_Categorías 3-6'!$E$26:$X$275,19,FALSE)),"")</f>
        <v/>
      </c>
      <c r="Y70" s="385" t="str">
        <f>_xlfn.IFNA(IF(VLOOKUP($D70,'3_Categorías 3-6'!$E$26:$X$275,20,FALSE)="","",VLOOKUP($D70,'3_Categorías 3-6'!$E$26:$X$275,20,FALSE)),"")</f>
        <v/>
      </c>
    </row>
    <row r="71" spans="2:25" s="4" customFormat="1" x14ac:dyDescent="0.25">
      <c r="C71" s="162">
        <v>19</v>
      </c>
      <c r="D71" s="668" t="str">
        <f>IF(Dades!E860="","",Dades!E860)</f>
        <v/>
      </c>
      <c r="E71" s="668"/>
      <c r="F71" s="388" t="str">
        <f>IF(D71="","",IF(VLOOKUP(D71,'0.1_Datos generales organiz.'!$E$44:$M$293,4,FALSE)="","",VLOOKUP(D71,'0.1_Datos generales organiz.'!$E$44:$M$293,4,FALSE)))</f>
        <v/>
      </c>
      <c r="G71" s="388" t="str">
        <f>IF(D71="","",IF(VLOOKUP(D71,'0.1_Datos generales organiz.'!$E$44:$M$293,5,FALSE)="","",VLOOKUP(D71,'0.1_Datos generales organiz.'!$E$44:$M$293,5,FALSE)))</f>
        <v/>
      </c>
      <c r="H71" s="388" t="str">
        <f>IF(D71="","",IF(VLOOKUP(D71,'0.1_Datos generales organiz.'!$E$44:$M$293,6,FALSE)="","",VLOOKUP(D71,'0.1_Datos generales organiz.'!$E$44:$M$293,6,FALSE)))</f>
        <v/>
      </c>
      <c r="I71" s="388" t="str">
        <f>IF(D71="","",IF(VLOOKUP(D71,'0.1_Datos generales organiz.'!$E$44:$M$293,7,FALSE)="","",VLOOKUP(D71,'0.1_Datos generales organiz.'!$E$44:$M$293,7,FALSE)))</f>
        <v/>
      </c>
      <c r="J71" s="388" t="str">
        <f>IF(D71="","",IF(VLOOKUP(D71,'0.1_Datos generales organiz.'!$E$44:$M$293,8,FALSE)="","",VLOOKUP(D71,'0.1_Datos generales organiz.'!$E$44:$M$293,8,FALSE)))</f>
        <v/>
      </c>
      <c r="K71" s="388" t="str">
        <f>IF(D71="","",IF(VLOOKUP(D71,'0.1_Datos generales organiz.'!$E$44:$M$293,9,FALSE)="","",VLOOKUP(D71,'0.1_Datos generales organiz.'!$E$44:$M$293,9,FALSE)))</f>
        <v/>
      </c>
      <c r="L71" s="386" t="str">
        <f>IF('4.1_Resultados Balears'!F72=0,"",'4.1_Resultados Balears'!F72)</f>
        <v/>
      </c>
      <c r="M71" s="386" t="str">
        <f>IF('4.1_Resultados Balears'!G72=0,"",'4.1_Resultados Balears'!G72)</f>
        <v/>
      </c>
      <c r="N71" s="386" t="str">
        <f>IF('4.1_Resultados Balears'!H72=0,"",'4.1_Resultados Balears'!H72)</f>
        <v/>
      </c>
      <c r="O71" s="386" t="str">
        <f>IF('4.1_Resultados Balears'!I72=0,"",'4.1_Resultados Balears'!I72)</f>
        <v/>
      </c>
      <c r="P71" s="386" t="str">
        <f>IF('4.1_Resultados Balears'!K72=0,"",'4.1_Resultados Balears'!K72)</f>
        <v/>
      </c>
      <c r="Q71" s="386" t="str">
        <f>IF('4.1_Resultados Balears'!M72=0,"",'4.1_Resultados Balears'!M72)</f>
        <v/>
      </c>
      <c r="R71" s="386" t="str">
        <f>IF('4.1_Resultados Balears'!O72=0,"",'4.1_Resultados Balears'!O72)</f>
        <v/>
      </c>
      <c r="S71" s="386" t="str">
        <f>IF('4.1_Resultados Balears'!P72=0,"",'4.1_Resultados Balears'!P72)</f>
        <v/>
      </c>
      <c r="T71" s="386" t="str">
        <f>IF('4.1_Resultados Balears'!Q72=0,"",'4.1_Resultados Balears'!Q72)</f>
        <v/>
      </c>
      <c r="U71" s="386" t="str">
        <f>IF('4.1_Resultados Balears'!S72=0,"",'4.1_Resultados Balears'!S72)</f>
        <v/>
      </c>
      <c r="V71" s="385" t="str">
        <f>_xlfn.IFNA(IF(VLOOKUP($D71,'3_Categorías 3-6'!$E$26:$X$275,8,FALSE)="","",VLOOKUP($D71,'3_Categorías 3-6'!$E$26:$X$275,8,FALSE)),"")</f>
        <v/>
      </c>
      <c r="W71" s="385" t="str">
        <f>_xlfn.IFNA(IF(VLOOKUP($D71,'3_Categorías 3-6'!$E$26:$X$275,14,FALSE)="","",VLOOKUP($D71,'3_Categorías 3-6'!$E$26:$X$275,14,FALSE)),"")</f>
        <v/>
      </c>
      <c r="X71" s="385" t="str">
        <f>_xlfn.IFNA(IF(VLOOKUP($D71,'3_Categorías 3-6'!$E$26:$X$275,19,FALSE)="","",VLOOKUP($D71,'3_Categorías 3-6'!$E$26:$X$275,19,FALSE)),"")</f>
        <v/>
      </c>
      <c r="Y71" s="385" t="str">
        <f>_xlfn.IFNA(IF(VLOOKUP($D71,'3_Categorías 3-6'!$E$26:$X$275,20,FALSE)="","",VLOOKUP($D71,'3_Categorías 3-6'!$E$26:$X$275,20,FALSE)),"")</f>
        <v/>
      </c>
    </row>
    <row r="72" spans="2:25" s="4" customFormat="1" x14ac:dyDescent="0.25">
      <c r="C72" s="162">
        <v>20</v>
      </c>
      <c r="D72" s="668" t="str">
        <f>IF(Dades!E861="","",Dades!E861)</f>
        <v/>
      </c>
      <c r="E72" s="668"/>
      <c r="F72" s="388" t="str">
        <f>IF(D72="","",IF(VLOOKUP(D72,'0.1_Datos generales organiz.'!$E$44:$M$293,4,FALSE)="","",VLOOKUP(D72,'0.1_Datos generales organiz.'!$E$44:$M$293,4,FALSE)))</f>
        <v/>
      </c>
      <c r="G72" s="388" t="str">
        <f>IF(D72="","",IF(VLOOKUP(D72,'0.1_Datos generales organiz.'!$E$44:$M$293,5,FALSE)="","",VLOOKUP(D72,'0.1_Datos generales organiz.'!$E$44:$M$293,5,FALSE)))</f>
        <v/>
      </c>
      <c r="H72" s="388" t="str">
        <f>IF(D72="","",IF(VLOOKUP(D72,'0.1_Datos generales organiz.'!$E$44:$M$293,6,FALSE)="","",VLOOKUP(D72,'0.1_Datos generales organiz.'!$E$44:$M$293,6,FALSE)))</f>
        <v/>
      </c>
      <c r="I72" s="388" t="str">
        <f>IF(D72="","",IF(VLOOKUP(D72,'0.1_Datos generales organiz.'!$E$44:$M$293,7,FALSE)="","",VLOOKUP(D72,'0.1_Datos generales organiz.'!$E$44:$M$293,7,FALSE)))</f>
        <v/>
      </c>
      <c r="J72" s="388" t="str">
        <f>IF(D72="","",IF(VLOOKUP(D72,'0.1_Datos generales organiz.'!$E$44:$M$293,8,FALSE)="","",VLOOKUP(D72,'0.1_Datos generales organiz.'!$E$44:$M$293,8,FALSE)))</f>
        <v/>
      </c>
      <c r="K72" s="388" t="str">
        <f>IF(D72="","",IF(VLOOKUP(D72,'0.1_Datos generales organiz.'!$E$44:$M$293,9,FALSE)="","",VLOOKUP(D72,'0.1_Datos generales organiz.'!$E$44:$M$293,9,FALSE)))</f>
        <v/>
      </c>
      <c r="L72" s="386" t="str">
        <f>IF('4.1_Resultados Balears'!F73=0,"",'4.1_Resultados Balears'!F73)</f>
        <v/>
      </c>
      <c r="M72" s="386" t="str">
        <f>IF('4.1_Resultados Balears'!G73=0,"",'4.1_Resultados Balears'!G73)</f>
        <v/>
      </c>
      <c r="N72" s="386" t="str">
        <f>IF('4.1_Resultados Balears'!H73=0,"",'4.1_Resultados Balears'!H73)</f>
        <v/>
      </c>
      <c r="O72" s="386" t="str">
        <f>IF('4.1_Resultados Balears'!I73=0,"",'4.1_Resultados Balears'!I73)</f>
        <v/>
      </c>
      <c r="P72" s="386" t="str">
        <f>IF('4.1_Resultados Balears'!K73=0,"",'4.1_Resultados Balears'!K73)</f>
        <v/>
      </c>
      <c r="Q72" s="386" t="str">
        <f>IF('4.1_Resultados Balears'!M73=0,"",'4.1_Resultados Balears'!M73)</f>
        <v/>
      </c>
      <c r="R72" s="386" t="str">
        <f>IF('4.1_Resultados Balears'!O73=0,"",'4.1_Resultados Balears'!O73)</f>
        <v/>
      </c>
      <c r="S72" s="386" t="str">
        <f>IF('4.1_Resultados Balears'!P73=0,"",'4.1_Resultados Balears'!P73)</f>
        <v/>
      </c>
      <c r="T72" s="386" t="str">
        <f>IF('4.1_Resultados Balears'!Q73=0,"",'4.1_Resultados Balears'!Q73)</f>
        <v/>
      </c>
      <c r="U72" s="386" t="str">
        <f>IF('4.1_Resultados Balears'!S73=0,"",'4.1_Resultados Balears'!S73)</f>
        <v/>
      </c>
      <c r="V72" s="385" t="str">
        <f>_xlfn.IFNA(IF(VLOOKUP($D72,'3_Categorías 3-6'!$E$26:$X$275,8,FALSE)="","",VLOOKUP($D72,'3_Categorías 3-6'!$E$26:$X$275,8,FALSE)),"")</f>
        <v/>
      </c>
      <c r="W72" s="385" t="str">
        <f>_xlfn.IFNA(IF(VLOOKUP($D72,'3_Categorías 3-6'!$E$26:$X$275,14,FALSE)="","",VLOOKUP($D72,'3_Categorías 3-6'!$E$26:$X$275,14,FALSE)),"")</f>
        <v/>
      </c>
      <c r="X72" s="385" t="str">
        <f>_xlfn.IFNA(IF(VLOOKUP($D72,'3_Categorías 3-6'!$E$26:$X$275,19,FALSE)="","",VLOOKUP($D72,'3_Categorías 3-6'!$E$26:$X$275,19,FALSE)),"")</f>
        <v/>
      </c>
      <c r="Y72" s="385" t="str">
        <f>_xlfn.IFNA(IF(VLOOKUP($D72,'3_Categorías 3-6'!$E$26:$X$275,20,FALSE)="","",VLOOKUP($D72,'3_Categorías 3-6'!$E$26:$X$275,20,FALSE)),"")</f>
        <v/>
      </c>
    </row>
    <row r="73" spans="2:25" s="4" customFormat="1" x14ac:dyDescent="0.25">
      <c r="C73" s="162">
        <v>21</v>
      </c>
      <c r="D73" s="668" t="str">
        <f>IF(Dades!E862="","",Dades!E862)</f>
        <v/>
      </c>
      <c r="E73" s="668"/>
      <c r="F73" s="388" t="str">
        <f>IF(D73="","",IF(VLOOKUP(D73,'0.1_Datos generales organiz.'!$E$44:$M$293,4,FALSE)="","",VLOOKUP(D73,'0.1_Datos generales organiz.'!$E$44:$M$293,4,FALSE)))</f>
        <v/>
      </c>
      <c r="G73" s="388" t="str">
        <f>IF(D73="","",IF(VLOOKUP(D73,'0.1_Datos generales organiz.'!$E$44:$M$293,5,FALSE)="","",VLOOKUP(D73,'0.1_Datos generales organiz.'!$E$44:$M$293,5,FALSE)))</f>
        <v/>
      </c>
      <c r="H73" s="388" t="str">
        <f>IF(D73="","",IF(VLOOKUP(D73,'0.1_Datos generales organiz.'!$E$44:$M$293,6,FALSE)="","",VLOOKUP(D73,'0.1_Datos generales organiz.'!$E$44:$M$293,6,FALSE)))</f>
        <v/>
      </c>
      <c r="I73" s="388" t="str">
        <f>IF(D73="","",IF(VLOOKUP(D73,'0.1_Datos generales organiz.'!$E$44:$M$293,7,FALSE)="","",VLOOKUP(D73,'0.1_Datos generales organiz.'!$E$44:$M$293,7,FALSE)))</f>
        <v/>
      </c>
      <c r="J73" s="388" t="str">
        <f>IF(D73="","",IF(VLOOKUP(D73,'0.1_Datos generales organiz.'!$E$44:$M$293,8,FALSE)="","",VLOOKUP(D73,'0.1_Datos generales organiz.'!$E$44:$M$293,8,FALSE)))</f>
        <v/>
      </c>
      <c r="K73" s="388" t="str">
        <f>IF(D73="","",IF(VLOOKUP(D73,'0.1_Datos generales organiz.'!$E$44:$M$293,9,FALSE)="","",VLOOKUP(D73,'0.1_Datos generales organiz.'!$E$44:$M$293,9,FALSE)))</f>
        <v/>
      </c>
      <c r="L73" s="386" t="str">
        <f>IF('4.1_Resultados Balears'!F74=0,"",'4.1_Resultados Balears'!F74)</f>
        <v/>
      </c>
      <c r="M73" s="386" t="str">
        <f>IF('4.1_Resultados Balears'!G74=0,"",'4.1_Resultados Balears'!G74)</f>
        <v/>
      </c>
      <c r="N73" s="386" t="str">
        <f>IF('4.1_Resultados Balears'!H74=0,"",'4.1_Resultados Balears'!H74)</f>
        <v/>
      </c>
      <c r="O73" s="386" t="str">
        <f>IF('4.1_Resultados Balears'!I74=0,"",'4.1_Resultados Balears'!I74)</f>
        <v/>
      </c>
      <c r="P73" s="386" t="str">
        <f>IF('4.1_Resultados Balears'!K74=0,"",'4.1_Resultados Balears'!K74)</f>
        <v/>
      </c>
      <c r="Q73" s="386" t="str">
        <f>IF('4.1_Resultados Balears'!M74=0,"",'4.1_Resultados Balears'!M74)</f>
        <v/>
      </c>
      <c r="R73" s="386" t="str">
        <f>IF('4.1_Resultados Balears'!O74=0,"",'4.1_Resultados Balears'!O74)</f>
        <v/>
      </c>
      <c r="S73" s="386" t="str">
        <f>IF('4.1_Resultados Balears'!P74=0,"",'4.1_Resultados Balears'!P74)</f>
        <v/>
      </c>
      <c r="T73" s="386" t="str">
        <f>IF('4.1_Resultados Balears'!Q74=0,"",'4.1_Resultados Balears'!Q74)</f>
        <v/>
      </c>
      <c r="U73" s="386" t="str">
        <f>IF('4.1_Resultados Balears'!S74=0,"",'4.1_Resultados Balears'!S74)</f>
        <v/>
      </c>
      <c r="V73" s="385" t="str">
        <f>_xlfn.IFNA(IF(VLOOKUP($D73,'3_Categorías 3-6'!$E$26:$X$275,8,FALSE)="","",VLOOKUP($D73,'3_Categorías 3-6'!$E$26:$X$275,8,FALSE)),"")</f>
        <v/>
      </c>
      <c r="W73" s="385" t="str">
        <f>_xlfn.IFNA(IF(VLOOKUP($D73,'3_Categorías 3-6'!$E$26:$X$275,14,FALSE)="","",VLOOKUP($D73,'3_Categorías 3-6'!$E$26:$X$275,14,FALSE)),"")</f>
        <v/>
      </c>
      <c r="X73" s="385" t="str">
        <f>_xlfn.IFNA(IF(VLOOKUP($D73,'3_Categorías 3-6'!$E$26:$X$275,19,FALSE)="","",VLOOKUP($D73,'3_Categorías 3-6'!$E$26:$X$275,19,FALSE)),"")</f>
        <v/>
      </c>
      <c r="Y73" s="385" t="str">
        <f>_xlfn.IFNA(IF(VLOOKUP($D73,'3_Categorías 3-6'!$E$26:$X$275,20,FALSE)="","",VLOOKUP($D73,'3_Categorías 3-6'!$E$26:$X$275,20,FALSE)),"")</f>
        <v/>
      </c>
    </row>
    <row r="74" spans="2:25" s="4" customFormat="1" x14ac:dyDescent="0.25">
      <c r="C74" s="162">
        <v>22</v>
      </c>
      <c r="D74" s="668" t="str">
        <f>IF(Dades!E863="","",Dades!E863)</f>
        <v/>
      </c>
      <c r="E74" s="668"/>
      <c r="F74" s="388" t="str">
        <f>IF(D74="","",IF(VLOOKUP(D74,'0.1_Datos generales organiz.'!$E$44:$M$293,4,FALSE)="","",VLOOKUP(D74,'0.1_Datos generales organiz.'!$E$44:$M$293,4,FALSE)))</f>
        <v/>
      </c>
      <c r="G74" s="388" t="str">
        <f>IF(D74="","",IF(VLOOKUP(D74,'0.1_Datos generales organiz.'!$E$44:$M$293,5,FALSE)="","",VLOOKUP(D74,'0.1_Datos generales organiz.'!$E$44:$M$293,5,FALSE)))</f>
        <v/>
      </c>
      <c r="H74" s="388" t="str">
        <f>IF(D74="","",IF(VLOOKUP(D74,'0.1_Datos generales organiz.'!$E$44:$M$293,6,FALSE)="","",VLOOKUP(D74,'0.1_Datos generales organiz.'!$E$44:$M$293,6,FALSE)))</f>
        <v/>
      </c>
      <c r="I74" s="388" t="str">
        <f>IF(D74="","",IF(VLOOKUP(D74,'0.1_Datos generales organiz.'!$E$44:$M$293,7,FALSE)="","",VLOOKUP(D74,'0.1_Datos generales organiz.'!$E$44:$M$293,7,FALSE)))</f>
        <v/>
      </c>
      <c r="J74" s="388" t="str">
        <f>IF(D74="","",IF(VLOOKUP(D74,'0.1_Datos generales organiz.'!$E$44:$M$293,8,FALSE)="","",VLOOKUP(D74,'0.1_Datos generales organiz.'!$E$44:$M$293,8,FALSE)))</f>
        <v/>
      </c>
      <c r="K74" s="388" t="str">
        <f>IF(D74="","",IF(VLOOKUP(D74,'0.1_Datos generales organiz.'!$E$44:$M$293,9,FALSE)="","",VLOOKUP(D74,'0.1_Datos generales organiz.'!$E$44:$M$293,9,FALSE)))</f>
        <v/>
      </c>
      <c r="L74" s="386" t="str">
        <f>IF('4.1_Resultados Balears'!F75=0,"",'4.1_Resultados Balears'!F75)</f>
        <v/>
      </c>
      <c r="M74" s="386" t="str">
        <f>IF('4.1_Resultados Balears'!G75=0,"",'4.1_Resultados Balears'!G75)</f>
        <v/>
      </c>
      <c r="N74" s="386" t="str">
        <f>IF('4.1_Resultados Balears'!H75=0,"",'4.1_Resultados Balears'!H75)</f>
        <v/>
      </c>
      <c r="O74" s="386" t="str">
        <f>IF('4.1_Resultados Balears'!I75=0,"",'4.1_Resultados Balears'!I75)</f>
        <v/>
      </c>
      <c r="P74" s="386" t="str">
        <f>IF('4.1_Resultados Balears'!K75=0,"",'4.1_Resultados Balears'!K75)</f>
        <v/>
      </c>
      <c r="Q74" s="386" t="str">
        <f>IF('4.1_Resultados Balears'!M75=0,"",'4.1_Resultados Balears'!M75)</f>
        <v/>
      </c>
      <c r="R74" s="386" t="str">
        <f>IF('4.1_Resultados Balears'!O75=0,"",'4.1_Resultados Balears'!O75)</f>
        <v/>
      </c>
      <c r="S74" s="386" t="str">
        <f>IF('4.1_Resultados Balears'!P75=0,"",'4.1_Resultados Balears'!P75)</f>
        <v/>
      </c>
      <c r="T74" s="386" t="str">
        <f>IF('4.1_Resultados Balears'!Q75=0,"",'4.1_Resultados Balears'!Q75)</f>
        <v/>
      </c>
      <c r="U74" s="386" t="str">
        <f>IF('4.1_Resultados Balears'!S75=0,"",'4.1_Resultados Balears'!S75)</f>
        <v/>
      </c>
      <c r="V74" s="385" t="str">
        <f>_xlfn.IFNA(IF(VLOOKUP($D74,'3_Categorías 3-6'!$E$26:$X$275,8,FALSE)="","",VLOOKUP($D74,'3_Categorías 3-6'!$E$26:$X$275,8,FALSE)),"")</f>
        <v/>
      </c>
      <c r="W74" s="385" t="str">
        <f>_xlfn.IFNA(IF(VLOOKUP($D74,'3_Categorías 3-6'!$E$26:$X$275,14,FALSE)="","",VLOOKUP($D74,'3_Categorías 3-6'!$E$26:$X$275,14,FALSE)),"")</f>
        <v/>
      </c>
      <c r="X74" s="385" t="str">
        <f>_xlfn.IFNA(IF(VLOOKUP($D74,'3_Categorías 3-6'!$E$26:$X$275,19,FALSE)="","",VLOOKUP($D74,'3_Categorías 3-6'!$E$26:$X$275,19,FALSE)),"")</f>
        <v/>
      </c>
      <c r="Y74" s="385" t="str">
        <f>_xlfn.IFNA(IF(VLOOKUP($D74,'3_Categorías 3-6'!$E$26:$X$275,20,FALSE)="","",VLOOKUP($D74,'3_Categorías 3-6'!$E$26:$X$275,20,FALSE)),"")</f>
        <v/>
      </c>
    </row>
    <row r="75" spans="2:25" s="4" customFormat="1" x14ac:dyDescent="0.25">
      <c r="C75" s="162">
        <v>23</v>
      </c>
      <c r="D75" s="668" t="str">
        <f>IF(Dades!E864="","",Dades!E864)</f>
        <v/>
      </c>
      <c r="E75" s="668"/>
      <c r="F75" s="388" t="str">
        <f>IF(D75="","",IF(VLOOKUP(D75,'0.1_Datos generales organiz.'!$E$44:$M$293,4,FALSE)="","",VLOOKUP(D75,'0.1_Datos generales organiz.'!$E$44:$M$293,4,FALSE)))</f>
        <v/>
      </c>
      <c r="G75" s="388" t="str">
        <f>IF(D75="","",IF(VLOOKUP(D75,'0.1_Datos generales organiz.'!$E$44:$M$293,5,FALSE)="","",VLOOKUP(D75,'0.1_Datos generales organiz.'!$E$44:$M$293,5,FALSE)))</f>
        <v/>
      </c>
      <c r="H75" s="388" t="str">
        <f>IF(D75="","",IF(VLOOKUP(D75,'0.1_Datos generales organiz.'!$E$44:$M$293,6,FALSE)="","",VLOOKUP(D75,'0.1_Datos generales organiz.'!$E$44:$M$293,6,FALSE)))</f>
        <v/>
      </c>
      <c r="I75" s="388" t="str">
        <f>IF(D75="","",IF(VLOOKUP(D75,'0.1_Datos generales organiz.'!$E$44:$M$293,7,FALSE)="","",VLOOKUP(D75,'0.1_Datos generales organiz.'!$E$44:$M$293,7,FALSE)))</f>
        <v/>
      </c>
      <c r="J75" s="388" t="str">
        <f>IF(D75="","",IF(VLOOKUP(D75,'0.1_Datos generales organiz.'!$E$44:$M$293,8,FALSE)="","",VLOOKUP(D75,'0.1_Datos generales organiz.'!$E$44:$M$293,8,FALSE)))</f>
        <v/>
      </c>
      <c r="K75" s="388" t="str">
        <f>IF(D75="","",IF(VLOOKUP(D75,'0.1_Datos generales organiz.'!$E$44:$M$293,9,FALSE)="","",VLOOKUP(D75,'0.1_Datos generales organiz.'!$E$44:$M$293,9,FALSE)))</f>
        <v/>
      </c>
      <c r="L75" s="386" t="str">
        <f>IF('4.1_Resultados Balears'!F76=0,"",'4.1_Resultados Balears'!F76)</f>
        <v/>
      </c>
      <c r="M75" s="386" t="str">
        <f>IF('4.1_Resultados Balears'!G76=0,"",'4.1_Resultados Balears'!G76)</f>
        <v/>
      </c>
      <c r="N75" s="386" t="str">
        <f>IF('4.1_Resultados Balears'!H76=0,"",'4.1_Resultados Balears'!H76)</f>
        <v/>
      </c>
      <c r="O75" s="386" t="str">
        <f>IF('4.1_Resultados Balears'!I76=0,"",'4.1_Resultados Balears'!I76)</f>
        <v/>
      </c>
      <c r="P75" s="386" t="str">
        <f>IF('4.1_Resultados Balears'!K76=0,"",'4.1_Resultados Balears'!K76)</f>
        <v/>
      </c>
      <c r="Q75" s="386" t="str">
        <f>IF('4.1_Resultados Balears'!M76=0,"",'4.1_Resultados Balears'!M76)</f>
        <v/>
      </c>
      <c r="R75" s="386" t="str">
        <f>IF('4.1_Resultados Balears'!O76=0,"",'4.1_Resultados Balears'!O76)</f>
        <v/>
      </c>
      <c r="S75" s="386" t="str">
        <f>IF('4.1_Resultados Balears'!P76=0,"",'4.1_Resultados Balears'!P76)</f>
        <v/>
      </c>
      <c r="T75" s="386" t="str">
        <f>IF('4.1_Resultados Balears'!Q76=0,"",'4.1_Resultados Balears'!Q76)</f>
        <v/>
      </c>
      <c r="U75" s="386" t="str">
        <f>IF('4.1_Resultados Balears'!S76=0,"",'4.1_Resultados Balears'!S76)</f>
        <v/>
      </c>
      <c r="V75" s="385" t="str">
        <f>_xlfn.IFNA(IF(VLOOKUP($D75,'3_Categorías 3-6'!$E$26:$X$275,8,FALSE)="","",VLOOKUP($D75,'3_Categorías 3-6'!$E$26:$X$275,8,FALSE)),"")</f>
        <v/>
      </c>
      <c r="W75" s="385" t="str">
        <f>_xlfn.IFNA(IF(VLOOKUP($D75,'3_Categorías 3-6'!$E$26:$X$275,14,FALSE)="","",VLOOKUP($D75,'3_Categorías 3-6'!$E$26:$X$275,14,FALSE)),"")</f>
        <v/>
      </c>
      <c r="X75" s="385" t="str">
        <f>_xlfn.IFNA(IF(VLOOKUP($D75,'3_Categorías 3-6'!$E$26:$X$275,19,FALSE)="","",VLOOKUP($D75,'3_Categorías 3-6'!$E$26:$X$275,19,FALSE)),"")</f>
        <v/>
      </c>
      <c r="Y75" s="385" t="str">
        <f>_xlfn.IFNA(IF(VLOOKUP($D75,'3_Categorías 3-6'!$E$26:$X$275,20,FALSE)="","",VLOOKUP($D75,'3_Categorías 3-6'!$E$26:$X$275,20,FALSE)),"")</f>
        <v/>
      </c>
    </row>
    <row r="76" spans="2:25" s="4" customFormat="1" x14ac:dyDescent="0.25">
      <c r="C76" s="162">
        <v>24</v>
      </c>
      <c r="D76" s="668" t="str">
        <f>IF(Dades!E865="","",Dades!E865)</f>
        <v/>
      </c>
      <c r="E76" s="668"/>
      <c r="F76" s="388" t="str">
        <f>IF(D76="","",IF(VLOOKUP(D76,'0.1_Datos generales organiz.'!$E$44:$M$293,4,FALSE)="","",VLOOKUP(D76,'0.1_Datos generales organiz.'!$E$44:$M$293,4,FALSE)))</f>
        <v/>
      </c>
      <c r="G76" s="388" t="str">
        <f>IF(D76="","",IF(VLOOKUP(D76,'0.1_Datos generales organiz.'!$E$44:$M$293,5,FALSE)="","",VLOOKUP(D76,'0.1_Datos generales organiz.'!$E$44:$M$293,5,FALSE)))</f>
        <v/>
      </c>
      <c r="H76" s="388" t="str">
        <f>IF(D76="","",IF(VLOOKUP(D76,'0.1_Datos generales organiz.'!$E$44:$M$293,6,FALSE)="","",VLOOKUP(D76,'0.1_Datos generales organiz.'!$E$44:$M$293,6,FALSE)))</f>
        <v/>
      </c>
      <c r="I76" s="388" t="str">
        <f>IF(D76="","",IF(VLOOKUP(D76,'0.1_Datos generales organiz.'!$E$44:$M$293,7,FALSE)="","",VLOOKUP(D76,'0.1_Datos generales organiz.'!$E$44:$M$293,7,FALSE)))</f>
        <v/>
      </c>
      <c r="J76" s="388" t="str">
        <f>IF(D76="","",IF(VLOOKUP(D76,'0.1_Datos generales organiz.'!$E$44:$M$293,8,FALSE)="","",VLOOKUP(D76,'0.1_Datos generales organiz.'!$E$44:$M$293,8,FALSE)))</f>
        <v/>
      </c>
      <c r="K76" s="388" t="str">
        <f>IF(D76="","",IF(VLOOKUP(D76,'0.1_Datos generales organiz.'!$E$44:$M$293,9,FALSE)="","",VLOOKUP(D76,'0.1_Datos generales organiz.'!$E$44:$M$293,9,FALSE)))</f>
        <v/>
      </c>
      <c r="L76" s="386" t="str">
        <f>IF('4.1_Resultados Balears'!F77=0,"",'4.1_Resultados Balears'!F77)</f>
        <v/>
      </c>
      <c r="M76" s="386" t="str">
        <f>IF('4.1_Resultados Balears'!G77=0,"",'4.1_Resultados Balears'!G77)</f>
        <v/>
      </c>
      <c r="N76" s="386" t="str">
        <f>IF('4.1_Resultados Balears'!H77=0,"",'4.1_Resultados Balears'!H77)</f>
        <v/>
      </c>
      <c r="O76" s="386" t="str">
        <f>IF('4.1_Resultados Balears'!I77=0,"",'4.1_Resultados Balears'!I77)</f>
        <v/>
      </c>
      <c r="P76" s="386" t="str">
        <f>IF('4.1_Resultados Balears'!K77=0,"",'4.1_Resultados Balears'!K77)</f>
        <v/>
      </c>
      <c r="Q76" s="386" t="str">
        <f>IF('4.1_Resultados Balears'!M77=0,"",'4.1_Resultados Balears'!M77)</f>
        <v/>
      </c>
      <c r="R76" s="386" t="str">
        <f>IF('4.1_Resultados Balears'!O77=0,"",'4.1_Resultados Balears'!O77)</f>
        <v/>
      </c>
      <c r="S76" s="386" t="str">
        <f>IF('4.1_Resultados Balears'!P77=0,"",'4.1_Resultados Balears'!P77)</f>
        <v/>
      </c>
      <c r="T76" s="386" t="str">
        <f>IF('4.1_Resultados Balears'!Q77=0,"",'4.1_Resultados Balears'!Q77)</f>
        <v/>
      </c>
      <c r="U76" s="386" t="str">
        <f>IF('4.1_Resultados Balears'!S77=0,"",'4.1_Resultados Balears'!S77)</f>
        <v/>
      </c>
      <c r="V76" s="385" t="str">
        <f>_xlfn.IFNA(IF(VLOOKUP($D76,'3_Categorías 3-6'!$E$26:$X$275,8,FALSE)="","",VLOOKUP($D76,'3_Categorías 3-6'!$E$26:$X$275,8,FALSE)),"")</f>
        <v/>
      </c>
      <c r="W76" s="385" t="str">
        <f>_xlfn.IFNA(IF(VLOOKUP($D76,'3_Categorías 3-6'!$E$26:$X$275,14,FALSE)="","",VLOOKUP($D76,'3_Categorías 3-6'!$E$26:$X$275,14,FALSE)),"")</f>
        <v/>
      </c>
      <c r="X76" s="385" t="str">
        <f>_xlfn.IFNA(IF(VLOOKUP($D76,'3_Categorías 3-6'!$E$26:$X$275,19,FALSE)="","",VLOOKUP($D76,'3_Categorías 3-6'!$E$26:$X$275,19,FALSE)),"")</f>
        <v/>
      </c>
      <c r="Y76" s="385" t="str">
        <f>_xlfn.IFNA(IF(VLOOKUP($D76,'3_Categorías 3-6'!$E$26:$X$275,20,FALSE)="","",VLOOKUP($D76,'3_Categorías 3-6'!$E$26:$X$275,20,FALSE)),"")</f>
        <v/>
      </c>
    </row>
    <row r="77" spans="2:25" s="4" customFormat="1" x14ac:dyDescent="0.25">
      <c r="C77" s="162">
        <v>25</v>
      </c>
      <c r="D77" s="668" t="str">
        <f>IF(Dades!E866="","",Dades!E866)</f>
        <v/>
      </c>
      <c r="E77" s="668"/>
      <c r="F77" s="388" t="str">
        <f>IF(D77="","",IF(VLOOKUP(D77,'0.1_Datos generales organiz.'!$E$44:$M$293,4,FALSE)="","",VLOOKUP(D77,'0.1_Datos generales organiz.'!$E$44:$M$293,4,FALSE)))</f>
        <v/>
      </c>
      <c r="G77" s="388" t="str">
        <f>IF(D77="","",IF(VLOOKUP(D77,'0.1_Datos generales organiz.'!$E$44:$M$293,5,FALSE)="","",VLOOKUP(D77,'0.1_Datos generales organiz.'!$E$44:$M$293,5,FALSE)))</f>
        <v/>
      </c>
      <c r="H77" s="388" t="str">
        <f>IF(D77="","",IF(VLOOKUP(D77,'0.1_Datos generales organiz.'!$E$44:$M$293,6,FALSE)="","",VLOOKUP(D77,'0.1_Datos generales organiz.'!$E$44:$M$293,6,FALSE)))</f>
        <v/>
      </c>
      <c r="I77" s="388" t="str">
        <f>IF(D77="","",IF(VLOOKUP(D77,'0.1_Datos generales organiz.'!$E$44:$M$293,7,FALSE)="","",VLOOKUP(D77,'0.1_Datos generales organiz.'!$E$44:$M$293,7,FALSE)))</f>
        <v/>
      </c>
      <c r="J77" s="388" t="str">
        <f>IF(D77="","",IF(VLOOKUP(D77,'0.1_Datos generales organiz.'!$E$44:$M$293,8,FALSE)="","",VLOOKUP(D77,'0.1_Datos generales organiz.'!$E$44:$M$293,8,FALSE)))</f>
        <v/>
      </c>
      <c r="K77" s="388" t="str">
        <f>IF(D77="","",IF(VLOOKUP(D77,'0.1_Datos generales organiz.'!$E$44:$M$293,9,FALSE)="","",VLOOKUP(D77,'0.1_Datos generales organiz.'!$E$44:$M$293,9,FALSE)))</f>
        <v/>
      </c>
      <c r="L77" s="386" t="str">
        <f>IF('4.1_Resultados Balears'!F78=0,"",'4.1_Resultados Balears'!F78)</f>
        <v/>
      </c>
      <c r="M77" s="386" t="str">
        <f>IF('4.1_Resultados Balears'!G78=0,"",'4.1_Resultados Balears'!G78)</f>
        <v/>
      </c>
      <c r="N77" s="386" t="str">
        <f>IF('4.1_Resultados Balears'!H78=0,"",'4.1_Resultados Balears'!H78)</f>
        <v/>
      </c>
      <c r="O77" s="386" t="str">
        <f>IF('4.1_Resultados Balears'!I78=0,"",'4.1_Resultados Balears'!I78)</f>
        <v/>
      </c>
      <c r="P77" s="386" t="str">
        <f>IF('4.1_Resultados Balears'!K78=0,"",'4.1_Resultados Balears'!K78)</f>
        <v/>
      </c>
      <c r="Q77" s="386" t="str">
        <f>IF('4.1_Resultados Balears'!M78=0,"",'4.1_Resultados Balears'!M78)</f>
        <v/>
      </c>
      <c r="R77" s="386" t="str">
        <f>IF('4.1_Resultados Balears'!O78=0,"",'4.1_Resultados Balears'!O78)</f>
        <v/>
      </c>
      <c r="S77" s="386" t="str">
        <f>IF('4.1_Resultados Balears'!P78=0,"",'4.1_Resultados Balears'!P78)</f>
        <v/>
      </c>
      <c r="T77" s="386" t="str">
        <f>IF('4.1_Resultados Balears'!Q78=0,"",'4.1_Resultados Balears'!Q78)</f>
        <v/>
      </c>
      <c r="U77" s="386" t="str">
        <f>IF('4.1_Resultados Balears'!S78=0,"",'4.1_Resultados Balears'!S78)</f>
        <v/>
      </c>
      <c r="V77" s="385" t="str">
        <f>_xlfn.IFNA(IF(VLOOKUP($D77,'3_Categorías 3-6'!$E$26:$X$275,8,FALSE)="","",VLOOKUP($D77,'3_Categorías 3-6'!$E$26:$X$275,8,FALSE)),"")</f>
        <v/>
      </c>
      <c r="W77" s="385" t="str">
        <f>_xlfn.IFNA(IF(VLOOKUP($D77,'3_Categorías 3-6'!$E$26:$X$275,14,FALSE)="","",VLOOKUP($D77,'3_Categorías 3-6'!$E$26:$X$275,14,FALSE)),"")</f>
        <v/>
      </c>
      <c r="X77" s="385" t="str">
        <f>_xlfn.IFNA(IF(VLOOKUP($D77,'3_Categorías 3-6'!$E$26:$X$275,19,FALSE)="","",VLOOKUP($D77,'3_Categorías 3-6'!$E$26:$X$275,19,FALSE)),"")</f>
        <v/>
      </c>
      <c r="Y77" s="385" t="str">
        <f>_xlfn.IFNA(IF(VLOOKUP($D77,'3_Categorías 3-6'!$E$26:$X$275,20,FALSE)="","",VLOOKUP($D77,'3_Categorías 3-6'!$E$26:$X$275,20,FALSE)),"")</f>
        <v/>
      </c>
    </row>
    <row r="78" spans="2:25" s="4" customFormat="1" x14ac:dyDescent="0.25">
      <c r="C78" s="162">
        <v>26</v>
      </c>
      <c r="D78" s="668" t="str">
        <f>IF(Dades!E867="","",Dades!E867)</f>
        <v/>
      </c>
      <c r="E78" s="668"/>
      <c r="F78" s="388" t="str">
        <f>IF(D78="","",IF(VLOOKUP(D78,'0.1_Datos generales organiz.'!$E$44:$M$293,4,FALSE)="","",VLOOKUP(D78,'0.1_Datos generales organiz.'!$E$44:$M$293,4,FALSE)))</f>
        <v/>
      </c>
      <c r="G78" s="388" t="str">
        <f>IF(D78="","",IF(VLOOKUP(D78,'0.1_Datos generales organiz.'!$E$44:$M$293,5,FALSE)="","",VLOOKUP(D78,'0.1_Datos generales organiz.'!$E$44:$M$293,5,FALSE)))</f>
        <v/>
      </c>
      <c r="H78" s="388" t="str">
        <f>IF(D78="","",IF(VLOOKUP(D78,'0.1_Datos generales organiz.'!$E$44:$M$293,6,FALSE)="","",VLOOKUP(D78,'0.1_Datos generales organiz.'!$E$44:$M$293,6,FALSE)))</f>
        <v/>
      </c>
      <c r="I78" s="388" t="str">
        <f>IF(D78="","",IF(VLOOKUP(D78,'0.1_Datos generales organiz.'!$E$44:$M$293,7,FALSE)="","",VLOOKUP(D78,'0.1_Datos generales organiz.'!$E$44:$M$293,7,FALSE)))</f>
        <v/>
      </c>
      <c r="J78" s="388" t="str">
        <f>IF(D78="","",IF(VLOOKUP(D78,'0.1_Datos generales organiz.'!$E$44:$M$293,8,FALSE)="","",VLOOKUP(D78,'0.1_Datos generales organiz.'!$E$44:$M$293,8,FALSE)))</f>
        <v/>
      </c>
      <c r="K78" s="388" t="str">
        <f>IF(D78="","",IF(VLOOKUP(D78,'0.1_Datos generales organiz.'!$E$44:$M$293,9,FALSE)="","",VLOOKUP(D78,'0.1_Datos generales organiz.'!$E$44:$M$293,9,FALSE)))</f>
        <v/>
      </c>
      <c r="L78" s="386" t="str">
        <f>IF('4.1_Resultados Balears'!F79=0,"",'4.1_Resultados Balears'!F79)</f>
        <v/>
      </c>
      <c r="M78" s="386" t="str">
        <f>IF('4.1_Resultados Balears'!G79=0,"",'4.1_Resultados Balears'!G79)</f>
        <v/>
      </c>
      <c r="N78" s="386" t="str">
        <f>IF('4.1_Resultados Balears'!H79=0,"",'4.1_Resultados Balears'!H79)</f>
        <v/>
      </c>
      <c r="O78" s="386" t="str">
        <f>IF('4.1_Resultados Balears'!I79=0,"",'4.1_Resultados Balears'!I79)</f>
        <v/>
      </c>
      <c r="P78" s="386" t="str">
        <f>IF('4.1_Resultados Balears'!K79=0,"",'4.1_Resultados Balears'!K79)</f>
        <v/>
      </c>
      <c r="Q78" s="386" t="str">
        <f>IF('4.1_Resultados Balears'!M79=0,"",'4.1_Resultados Balears'!M79)</f>
        <v/>
      </c>
      <c r="R78" s="386" t="str">
        <f>IF('4.1_Resultados Balears'!O79=0,"",'4.1_Resultados Balears'!O79)</f>
        <v/>
      </c>
      <c r="S78" s="386" t="str">
        <f>IF('4.1_Resultados Balears'!P79=0,"",'4.1_Resultados Balears'!P79)</f>
        <v/>
      </c>
      <c r="T78" s="386" t="str">
        <f>IF('4.1_Resultados Balears'!Q79=0,"",'4.1_Resultados Balears'!Q79)</f>
        <v/>
      </c>
      <c r="U78" s="386" t="str">
        <f>IF('4.1_Resultados Balears'!S79=0,"",'4.1_Resultados Balears'!S79)</f>
        <v/>
      </c>
      <c r="V78" s="385" t="str">
        <f>_xlfn.IFNA(IF(VLOOKUP($D78,'3_Categorías 3-6'!$E$26:$X$275,8,FALSE)="","",VLOOKUP($D78,'3_Categorías 3-6'!$E$26:$X$275,8,FALSE)),"")</f>
        <v/>
      </c>
      <c r="W78" s="385" t="str">
        <f>_xlfn.IFNA(IF(VLOOKUP($D78,'3_Categorías 3-6'!$E$26:$X$275,14,FALSE)="","",VLOOKUP($D78,'3_Categorías 3-6'!$E$26:$X$275,14,FALSE)),"")</f>
        <v/>
      </c>
      <c r="X78" s="385" t="str">
        <f>_xlfn.IFNA(IF(VLOOKUP($D78,'3_Categorías 3-6'!$E$26:$X$275,19,FALSE)="","",VLOOKUP($D78,'3_Categorías 3-6'!$E$26:$X$275,19,FALSE)),"")</f>
        <v/>
      </c>
      <c r="Y78" s="385" t="str">
        <f>_xlfn.IFNA(IF(VLOOKUP($D78,'3_Categorías 3-6'!$E$26:$X$275,20,FALSE)="","",VLOOKUP($D78,'3_Categorías 3-6'!$E$26:$X$275,20,FALSE)),"")</f>
        <v/>
      </c>
    </row>
    <row r="79" spans="2:25" s="4" customFormat="1" x14ac:dyDescent="0.25">
      <c r="C79" s="162">
        <v>27</v>
      </c>
      <c r="D79" s="668" t="str">
        <f>IF(Dades!E868="","",Dades!E868)</f>
        <v/>
      </c>
      <c r="E79" s="668"/>
      <c r="F79" s="388" t="str">
        <f>IF(D79="","",IF(VLOOKUP(D79,'0.1_Datos generales organiz.'!$E$44:$M$293,4,FALSE)="","",VLOOKUP(D79,'0.1_Datos generales organiz.'!$E$44:$M$293,4,FALSE)))</f>
        <v/>
      </c>
      <c r="G79" s="388" t="str">
        <f>IF(D79="","",IF(VLOOKUP(D79,'0.1_Datos generales organiz.'!$E$44:$M$293,5,FALSE)="","",VLOOKUP(D79,'0.1_Datos generales organiz.'!$E$44:$M$293,5,FALSE)))</f>
        <v/>
      </c>
      <c r="H79" s="388" t="str">
        <f>IF(D79="","",IF(VLOOKUP(D79,'0.1_Datos generales organiz.'!$E$44:$M$293,6,FALSE)="","",VLOOKUP(D79,'0.1_Datos generales organiz.'!$E$44:$M$293,6,FALSE)))</f>
        <v/>
      </c>
      <c r="I79" s="388" t="str">
        <f>IF(D79="","",IF(VLOOKUP(D79,'0.1_Datos generales organiz.'!$E$44:$M$293,7,FALSE)="","",VLOOKUP(D79,'0.1_Datos generales organiz.'!$E$44:$M$293,7,FALSE)))</f>
        <v/>
      </c>
      <c r="J79" s="388" t="str">
        <f>IF(D79="","",IF(VLOOKUP(D79,'0.1_Datos generales organiz.'!$E$44:$M$293,8,FALSE)="","",VLOOKUP(D79,'0.1_Datos generales organiz.'!$E$44:$M$293,8,FALSE)))</f>
        <v/>
      </c>
      <c r="K79" s="388" t="str">
        <f>IF(D79="","",IF(VLOOKUP(D79,'0.1_Datos generales organiz.'!$E$44:$M$293,9,FALSE)="","",VLOOKUP(D79,'0.1_Datos generales organiz.'!$E$44:$M$293,9,FALSE)))</f>
        <v/>
      </c>
      <c r="L79" s="386" t="str">
        <f>IF('4.1_Resultados Balears'!F80=0,"",'4.1_Resultados Balears'!F80)</f>
        <v/>
      </c>
      <c r="M79" s="386" t="str">
        <f>IF('4.1_Resultados Balears'!G80=0,"",'4.1_Resultados Balears'!G80)</f>
        <v/>
      </c>
      <c r="N79" s="386" t="str">
        <f>IF('4.1_Resultados Balears'!H80=0,"",'4.1_Resultados Balears'!H80)</f>
        <v/>
      </c>
      <c r="O79" s="386" t="str">
        <f>IF('4.1_Resultados Balears'!I80=0,"",'4.1_Resultados Balears'!I80)</f>
        <v/>
      </c>
      <c r="P79" s="386" t="str">
        <f>IF('4.1_Resultados Balears'!K80=0,"",'4.1_Resultados Balears'!K80)</f>
        <v/>
      </c>
      <c r="Q79" s="386" t="str">
        <f>IF('4.1_Resultados Balears'!M80=0,"",'4.1_Resultados Balears'!M80)</f>
        <v/>
      </c>
      <c r="R79" s="386" t="str">
        <f>IF('4.1_Resultados Balears'!O80=0,"",'4.1_Resultados Balears'!O80)</f>
        <v/>
      </c>
      <c r="S79" s="386" t="str">
        <f>IF('4.1_Resultados Balears'!P80=0,"",'4.1_Resultados Balears'!P80)</f>
        <v/>
      </c>
      <c r="T79" s="386" t="str">
        <f>IF('4.1_Resultados Balears'!Q80=0,"",'4.1_Resultados Balears'!Q80)</f>
        <v/>
      </c>
      <c r="U79" s="386" t="str">
        <f>IF('4.1_Resultados Balears'!S80=0,"",'4.1_Resultados Balears'!S80)</f>
        <v/>
      </c>
      <c r="V79" s="385" t="str">
        <f>_xlfn.IFNA(IF(VLOOKUP($D79,'3_Categorías 3-6'!$E$26:$X$275,8,FALSE)="","",VLOOKUP($D79,'3_Categorías 3-6'!$E$26:$X$275,8,FALSE)),"")</f>
        <v/>
      </c>
      <c r="W79" s="385" t="str">
        <f>_xlfn.IFNA(IF(VLOOKUP($D79,'3_Categorías 3-6'!$E$26:$X$275,14,FALSE)="","",VLOOKUP($D79,'3_Categorías 3-6'!$E$26:$X$275,14,FALSE)),"")</f>
        <v/>
      </c>
      <c r="X79" s="385" t="str">
        <f>_xlfn.IFNA(IF(VLOOKUP($D79,'3_Categorías 3-6'!$E$26:$X$275,19,FALSE)="","",VLOOKUP($D79,'3_Categorías 3-6'!$E$26:$X$275,19,FALSE)),"")</f>
        <v/>
      </c>
      <c r="Y79" s="385" t="str">
        <f>_xlfn.IFNA(IF(VLOOKUP($D79,'3_Categorías 3-6'!$E$26:$X$275,20,FALSE)="","",VLOOKUP($D79,'3_Categorías 3-6'!$E$26:$X$275,20,FALSE)),"")</f>
        <v/>
      </c>
    </row>
    <row r="80" spans="2:25" s="4" customFormat="1" x14ac:dyDescent="0.25">
      <c r="C80" s="162">
        <v>28</v>
      </c>
      <c r="D80" s="668" t="str">
        <f>IF(Dades!E869="","",Dades!E869)</f>
        <v/>
      </c>
      <c r="E80" s="668"/>
      <c r="F80" s="388" t="str">
        <f>IF(D80="","",IF(VLOOKUP(D80,'0.1_Datos generales organiz.'!$E$44:$M$293,4,FALSE)="","",VLOOKUP(D80,'0.1_Datos generales organiz.'!$E$44:$M$293,4,FALSE)))</f>
        <v/>
      </c>
      <c r="G80" s="388" t="str">
        <f>IF(D80="","",IF(VLOOKUP(D80,'0.1_Datos generales organiz.'!$E$44:$M$293,5,FALSE)="","",VLOOKUP(D80,'0.1_Datos generales organiz.'!$E$44:$M$293,5,FALSE)))</f>
        <v/>
      </c>
      <c r="H80" s="388" t="str">
        <f>IF(D80="","",IF(VLOOKUP(D80,'0.1_Datos generales organiz.'!$E$44:$M$293,6,FALSE)="","",VLOOKUP(D80,'0.1_Datos generales organiz.'!$E$44:$M$293,6,FALSE)))</f>
        <v/>
      </c>
      <c r="I80" s="388" t="str">
        <f>IF(D80="","",IF(VLOOKUP(D80,'0.1_Datos generales organiz.'!$E$44:$M$293,7,FALSE)="","",VLOOKUP(D80,'0.1_Datos generales organiz.'!$E$44:$M$293,7,FALSE)))</f>
        <v/>
      </c>
      <c r="J80" s="388" t="str">
        <f>IF(D80="","",IF(VLOOKUP(D80,'0.1_Datos generales organiz.'!$E$44:$M$293,8,FALSE)="","",VLOOKUP(D80,'0.1_Datos generales organiz.'!$E$44:$M$293,8,FALSE)))</f>
        <v/>
      </c>
      <c r="K80" s="388" t="str">
        <f>IF(D80="","",IF(VLOOKUP(D80,'0.1_Datos generales organiz.'!$E$44:$M$293,9,FALSE)="","",VLOOKUP(D80,'0.1_Datos generales organiz.'!$E$44:$M$293,9,FALSE)))</f>
        <v/>
      </c>
      <c r="L80" s="386" t="str">
        <f>IF('4.1_Resultados Balears'!F81=0,"",'4.1_Resultados Balears'!F81)</f>
        <v/>
      </c>
      <c r="M80" s="386" t="str">
        <f>IF('4.1_Resultados Balears'!G81=0,"",'4.1_Resultados Balears'!G81)</f>
        <v/>
      </c>
      <c r="N80" s="386" t="str">
        <f>IF('4.1_Resultados Balears'!H81=0,"",'4.1_Resultados Balears'!H81)</f>
        <v/>
      </c>
      <c r="O80" s="386" t="str">
        <f>IF('4.1_Resultados Balears'!I81=0,"",'4.1_Resultados Balears'!I81)</f>
        <v/>
      </c>
      <c r="P80" s="386" t="str">
        <f>IF('4.1_Resultados Balears'!K81=0,"",'4.1_Resultados Balears'!K81)</f>
        <v/>
      </c>
      <c r="Q80" s="386" t="str">
        <f>IF('4.1_Resultados Balears'!M81=0,"",'4.1_Resultados Balears'!M81)</f>
        <v/>
      </c>
      <c r="R80" s="386" t="str">
        <f>IF('4.1_Resultados Balears'!O81=0,"",'4.1_Resultados Balears'!O81)</f>
        <v/>
      </c>
      <c r="S80" s="386" t="str">
        <f>IF('4.1_Resultados Balears'!P81=0,"",'4.1_Resultados Balears'!P81)</f>
        <v/>
      </c>
      <c r="T80" s="386" t="str">
        <f>IF('4.1_Resultados Balears'!Q81=0,"",'4.1_Resultados Balears'!Q81)</f>
        <v/>
      </c>
      <c r="U80" s="386" t="str">
        <f>IF('4.1_Resultados Balears'!S81=0,"",'4.1_Resultados Balears'!S81)</f>
        <v/>
      </c>
      <c r="V80" s="385" t="str">
        <f>_xlfn.IFNA(IF(VLOOKUP($D80,'3_Categorías 3-6'!$E$26:$X$275,8,FALSE)="","",VLOOKUP($D80,'3_Categorías 3-6'!$E$26:$X$275,8,FALSE)),"")</f>
        <v/>
      </c>
      <c r="W80" s="385" t="str">
        <f>_xlfn.IFNA(IF(VLOOKUP($D80,'3_Categorías 3-6'!$E$26:$X$275,14,FALSE)="","",VLOOKUP($D80,'3_Categorías 3-6'!$E$26:$X$275,14,FALSE)),"")</f>
        <v/>
      </c>
      <c r="X80" s="385" t="str">
        <f>_xlfn.IFNA(IF(VLOOKUP($D80,'3_Categorías 3-6'!$E$26:$X$275,19,FALSE)="","",VLOOKUP($D80,'3_Categorías 3-6'!$E$26:$X$275,19,FALSE)),"")</f>
        <v/>
      </c>
      <c r="Y80" s="385" t="str">
        <f>_xlfn.IFNA(IF(VLOOKUP($D80,'3_Categorías 3-6'!$E$26:$X$275,20,FALSE)="","",VLOOKUP($D80,'3_Categorías 3-6'!$E$26:$X$275,20,FALSE)),"")</f>
        <v/>
      </c>
    </row>
    <row r="81" spans="3:25" s="4" customFormat="1" x14ac:dyDescent="0.25">
      <c r="C81" s="162">
        <v>29</v>
      </c>
      <c r="D81" s="668" t="str">
        <f>IF(Dades!E870="","",Dades!E870)</f>
        <v/>
      </c>
      <c r="E81" s="668"/>
      <c r="F81" s="388" t="str">
        <f>IF(D81="","",IF(VLOOKUP(D81,'0.1_Datos generales organiz.'!$E$44:$M$293,4,FALSE)="","",VLOOKUP(D81,'0.1_Datos generales organiz.'!$E$44:$M$293,4,FALSE)))</f>
        <v/>
      </c>
      <c r="G81" s="388" t="str">
        <f>IF(D81="","",IF(VLOOKUP(D81,'0.1_Datos generales organiz.'!$E$44:$M$293,5,FALSE)="","",VLOOKUP(D81,'0.1_Datos generales organiz.'!$E$44:$M$293,5,FALSE)))</f>
        <v/>
      </c>
      <c r="H81" s="388" t="str">
        <f>IF(D81="","",IF(VLOOKUP(D81,'0.1_Datos generales organiz.'!$E$44:$M$293,6,FALSE)="","",VLOOKUP(D81,'0.1_Datos generales organiz.'!$E$44:$M$293,6,FALSE)))</f>
        <v/>
      </c>
      <c r="I81" s="388" t="str">
        <f>IF(D81="","",IF(VLOOKUP(D81,'0.1_Datos generales organiz.'!$E$44:$M$293,7,FALSE)="","",VLOOKUP(D81,'0.1_Datos generales organiz.'!$E$44:$M$293,7,FALSE)))</f>
        <v/>
      </c>
      <c r="J81" s="388" t="str">
        <f>IF(D81="","",IF(VLOOKUP(D81,'0.1_Datos generales organiz.'!$E$44:$M$293,8,FALSE)="","",VLOOKUP(D81,'0.1_Datos generales organiz.'!$E$44:$M$293,8,FALSE)))</f>
        <v/>
      </c>
      <c r="K81" s="388" t="str">
        <f>IF(D81="","",IF(VLOOKUP(D81,'0.1_Datos generales organiz.'!$E$44:$M$293,9,FALSE)="","",VLOOKUP(D81,'0.1_Datos generales organiz.'!$E$44:$M$293,9,FALSE)))</f>
        <v/>
      </c>
      <c r="L81" s="386" t="str">
        <f>IF('4.1_Resultados Balears'!F82=0,"",'4.1_Resultados Balears'!F82)</f>
        <v/>
      </c>
      <c r="M81" s="386" t="str">
        <f>IF('4.1_Resultados Balears'!G82=0,"",'4.1_Resultados Balears'!G82)</f>
        <v/>
      </c>
      <c r="N81" s="386" t="str">
        <f>IF('4.1_Resultados Balears'!H82=0,"",'4.1_Resultados Balears'!H82)</f>
        <v/>
      </c>
      <c r="O81" s="386" t="str">
        <f>IF('4.1_Resultados Balears'!I82=0,"",'4.1_Resultados Balears'!I82)</f>
        <v/>
      </c>
      <c r="P81" s="386" t="str">
        <f>IF('4.1_Resultados Balears'!K82=0,"",'4.1_Resultados Balears'!K82)</f>
        <v/>
      </c>
      <c r="Q81" s="386" t="str">
        <f>IF('4.1_Resultados Balears'!M82=0,"",'4.1_Resultados Balears'!M82)</f>
        <v/>
      </c>
      <c r="R81" s="386" t="str">
        <f>IF('4.1_Resultados Balears'!O82=0,"",'4.1_Resultados Balears'!O82)</f>
        <v/>
      </c>
      <c r="S81" s="386" t="str">
        <f>IF('4.1_Resultados Balears'!P82=0,"",'4.1_Resultados Balears'!P82)</f>
        <v/>
      </c>
      <c r="T81" s="386" t="str">
        <f>IF('4.1_Resultados Balears'!Q82=0,"",'4.1_Resultados Balears'!Q82)</f>
        <v/>
      </c>
      <c r="U81" s="386" t="str">
        <f>IF('4.1_Resultados Balears'!S82=0,"",'4.1_Resultados Balears'!S82)</f>
        <v/>
      </c>
      <c r="V81" s="385" t="str">
        <f>_xlfn.IFNA(IF(VLOOKUP($D81,'3_Categorías 3-6'!$E$26:$X$275,8,FALSE)="","",VLOOKUP($D81,'3_Categorías 3-6'!$E$26:$X$275,8,FALSE)),"")</f>
        <v/>
      </c>
      <c r="W81" s="385" t="str">
        <f>_xlfn.IFNA(IF(VLOOKUP($D81,'3_Categorías 3-6'!$E$26:$X$275,14,FALSE)="","",VLOOKUP($D81,'3_Categorías 3-6'!$E$26:$X$275,14,FALSE)),"")</f>
        <v/>
      </c>
      <c r="X81" s="385" t="str">
        <f>_xlfn.IFNA(IF(VLOOKUP($D81,'3_Categorías 3-6'!$E$26:$X$275,19,FALSE)="","",VLOOKUP($D81,'3_Categorías 3-6'!$E$26:$X$275,19,FALSE)),"")</f>
        <v/>
      </c>
      <c r="Y81" s="385" t="str">
        <f>_xlfn.IFNA(IF(VLOOKUP($D81,'3_Categorías 3-6'!$E$26:$X$275,20,FALSE)="","",VLOOKUP($D81,'3_Categorías 3-6'!$E$26:$X$275,20,FALSE)),"")</f>
        <v/>
      </c>
    </row>
    <row r="82" spans="3:25" s="4" customFormat="1" x14ac:dyDescent="0.25">
      <c r="C82" s="162">
        <v>30</v>
      </c>
      <c r="D82" s="668" t="str">
        <f>IF(Dades!E871="","",Dades!E871)</f>
        <v/>
      </c>
      <c r="E82" s="668"/>
      <c r="F82" s="388" t="str">
        <f>IF(D82="","",IF(VLOOKUP(D82,'0.1_Datos generales organiz.'!$E$44:$M$293,4,FALSE)="","",VLOOKUP(D82,'0.1_Datos generales organiz.'!$E$44:$M$293,4,FALSE)))</f>
        <v/>
      </c>
      <c r="G82" s="388" t="str">
        <f>IF(D82="","",IF(VLOOKUP(D82,'0.1_Datos generales organiz.'!$E$44:$M$293,5,FALSE)="","",VLOOKUP(D82,'0.1_Datos generales organiz.'!$E$44:$M$293,5,FALSE)))</f>
        <v/>
      </c>
      <c r="H82" s="388" t="str">
        <f>IF(D82="","",IF(VLOOKUP(D82,'0.1_Datos generales organiz.'!$E$44:$M$293,6,FALSE)="","",VLOOKUP(D82,'0.1_Datos generales organiz.'!$E$44:$M$293,6,FALSE)))</f>
        <v/>
      </c>
      <c r="I82" s="388" t="str">
        <f>IF(D82="","",IF(VLOOKUP(D82,'0.1_Datos generales organiz.'!$E$44:$M$293,7,FALSE)="","",VLOOKUP(D82,'0.1_Datos generales organiz.'!$E$44:$M$293,7,FALSE)))</f>
        <v/>
      </c>
      <c r="J82" s="388" t="str">
        <f>IF(D82="","",IF(VLOOKUP(D82,'0.1_Datos generales organiz.'!$E$44:$M$293,8,FALSE)="","",VLOOKUP(D82,'0.1_Datos generales organiz.'!$E$44:$M$293,8,FALSE)))</f>
        <v/>
      </c>
      <c r="K82" s="388" t="str">
        <f>IF(D82="","",IF(VLOOKUP(D82,'0.1_Datos generales organiz.'!$E$44:$M$293,9,FALSE)="","",VLOOKUP(D82,'0.1_Datos generales organiz.'!$E$44:$M$293,9,FALSE)))</f>
        <v/>
      </c>
      <c r="L82" s="386" t="str">
        <f>IF('4.1_Resultados Balears'!F83=0,"",'4.1_Resultados Balears'!F83)</f>
        <v/>
      </c>
      <c r="M82" s="386" t="str">
        <f>IF('4.1_Resultados Balears'!G83=0,"",'4.1_Resultados Balears'!G83)</f>
        <v/>
      </c>
      <c r="N82" s="386" t="str">
        <f>IF('4.1_Resultados Balears'!H83=0,"",'4.1_Resultados Balears'!H83)</f>
        <v/>
      </c>
      <c r="O82" s="386" t="str">
        <f>IF('4.1_Resultados Balears'!I83=0,"",'4.1_Resultados Balears'!I83)</f>
        <v/>
      </c>
      <c r="P82" s="386" t="str">
        <f>IF('4.1_Resultados Balears'!K83=0,"",'4.1_Resultados Balears'!K83)</f>
        <v/>
      </c>
      <c r="Q82" s="386" t="str">
        <f>IF('4.1_Resultados Balears'!M83=0,"",'4.1_Resultados Balears'!M83)</f>
        <v/>
      </c>
      <c r="R82" s="386" t="str">
        <f>IF('4.1_Resultados Balears'!O83=0,"",'4.1_Resultados Balears'!O83)</f>
        <v/>
      </c>
      <c r="S82" s="386" t="str">
        <f>IF('4.1_Resultados Balears'!P83=0,"",'4.1_Resultados Balears'!P83)</f>
        <v/>
      </c>
      <c r="T82" s="386" t="str">
        <f>IF('4.1_Resultados Balears'!Q83=0,"",'4.1_Resultados Balears'!Q83)</f>
        <v/>
      </c>
      <c r="U82" s="386" t="str">
        <f>IF('4.1_Resultados Balears'!S83=0,"",'4.1_Resultados Balears'!S83)</f>
        <v/>
      </c>
      <c r="V82" s="385" t="str">
        <f>_xlfn.IFNA(IF(VLOOKUP($D82,'3_Categorías 3-6'!$E$26:$X$275,8,FALSE)="","",VLOOKUP($D82,'3_Categorías 3-6'!$E$26:$X$275,8,FALSE)),"")</f>
        <v/>
      </c>
      <c r="W82" s="385" t="str">
        <f>_xlfn.IFNA(IF(VLOOKUP($D82,'3_Categorías 3-6'!$E$26:$X$275,14,FALSE)="","",VLOOKUP($D82,'3_Categorías 3-6'!$E$26:$X$275,14,FALSE)),"")</f>
        <v/>
      </c>
      <c r="X82" s="385" t="str">
        <f>_xlfn.IFNA(IF(VLOOKUP($D82,'3_Categorías 3-6'!$E$26:$X$275,19,FALSE)="","",VLOOKUP($D82,'3_Categorías 3-6'!$E$26:$X$275,19,FALSE)),"")</f>
        <v/>
      </c>
      <c r="Y82" s="385" t="str">
        <f>_xlfn.IFNA(IF(VLOOKUP($D82,'3_Categorías 3-6'!$E$26:$X$275,20,FALSE)="","",VLOOKUP($D82,'3_Categorías 3-6'!$E$26:$X$275,20,FALSE)),"")</f>
        <v/>
      </c>
    </row>
    <row r="83" spans="3:25" s="4" customFormat="1" x14ac:dyDescent="0.25">
      <c r="C83" s="162">
        <v>31</v>
      </c>
      <c r="D83" s="668" t="str">
        <f>IF(Dades!E872="","",Dades!E872)</f>
        <v/>
      </c>
      <c r="E83" s="668"/>
      <c r="F83" s="388" t="str">
        <f>IF(D83="","",IF(VLOOKUP(D83,'0.1_Datos generales organiz.'!$E$44:$M$293,4,FALSE)="","",VLOOKUP(D83,'0.1_Datos generales organiz.'!$E$44:$M$293,4,FALSE)))</f>
        <v/>
      </c>
      <c r="G83" s="388" t="str">
        <f>IF(D83="","",IF(VLOOKUP(D83,'0.1_Datos generales organiz.'!$E$44:$M$293,5,FALSE)="","",VLOOKUP(D83,'0.1_Datos generales organiz.'!$E$44:$M$293,5,FALSE)))</f>
        <v/>
      </c>
      <c r="H83" s="388" t="str">
        <f>IF(D83="","",IF(VLOOKUP(D83,'0.1_Datos generales organiz.'!$E$44:$M$293,6,FALSE)="","",VLOOKUP(D83,'0.1_Datos generales organiz.'!$E$44:$M$293,6,FALSE)))</f>
        <v/>
      </c>
      <c r="I83" s="388" t="str">
        <f>IF(D83="","",IF(VLOOKUP(D83,'0.1_Datos generales organiz.'!$E$44:$M$293,7,FALSE)="","",VLOOKUP(D83,'0.1_Datos generales organiz.'!$E$44:$M$293,7,FALSE)))</f>
        <v/>
      </c>
      <c r="J83" s="388" t="str">
        <f>IF(D83="","",IF(VLOOKUP(D83,'0.1_Datos generales organiz.'!$E$44:$M$293,8,FALSE)="","",VLOOKUP(D83,'0.1_Datos generales organiz.'!$E$44:$M$293,8,FALSE)))</f>
        <v/>
      </c>
      <c r="K83" s="388" t="str">
        <f>IF(D83="","",IF(VLOOKUP(D83,'0.1_Datos generales organiz.'!$E$44:$M$293,9,FALSE)="","",VLOOKUP(D83,'0.1_Datos generales organiz.'!$E$44:$M$293,9,FALSE)))</f>
        <v/>
      </c>
      <c r="L83" s="386" t="str">
        <f>IF('4.1_Resultados Balears'!F84=0,"",'4.1_Resultados Balears'!F84)</f>
        <v/>
      </c>
      <c r="M83" s="386" t="str">
        <f>IF('4.1_Resultados Balears'!G84=0,"",'4.1_Resultados Balears'!G84)</f>
        <v/>
      </c>
      <c r="N83" s="386" t="str">
        <f>IF('4.1_Resultados Balears'!H84=0,"",'4.1_Resultados Balears'!H84)</f>
        <v/>
      </c>
      <c r="O83" s="386" t="str">
        <f>IF('4.1_Resultados Balears'!I84=0,"",'4.1_Resultados Balears'!I84)</f>
        <v/>
      </c>
      <c r="P83" s="386" t="str">
        <f>IF('4.1_Resultados Balears'!K84=0,"",'4.1_Resultados Balears'!K84)</f>
        <v/>
      </c>
      <c r="Q83" s="386" t="str">
        <f>IF('4.1_Resultados Balears'!M84=0,"",'4.1_Resultados Balears'!M84)</f>
        <v/>
      </c>
      <c r="R83" s="386" t="str">
        <f>IF('4.1_Resultados Balears'!O84=0,"",'4.1_Resultados Balears'!O84)</f>
        <v/>
      </c>
      <c r="S83" s="386" t="str">
        <f>IF('4.1_Resultados Balears'!P84=0,"",'4.1_Resultados Balears'!P84)</f>
        <v/>
      </c>
      <c r="T83" s="386" t="str">
        <f>IF('4.1_Resultados Balears'!Q84=0,"",'4.1_Resultados Balears'!Q84)</f>
        <v/>
      </c>
      <c r="U83" s="386" t="str">
        <f>IF('4.1_Resultados Balears'!S84=0,"",'4.1_Resultados Balears'!S84)</f>
        <v/>
      </c>
      <c r="V83" s="385" t="str">
        <f>_xlfn.IFNA(IF(VLOOKUP($D83,'3_Categorías 3-6'!$E$26:$X$275,8,FALSE)="","",VLOOKUP($D83,'3_Categorías 3-6'!$E$26:$X$275,8,FALSE)),"")</f>
        <v/>
      </c>
      <c r="W83" s="385" t="str">
        <f>_xlfn.IFNA(IF(VLOOKUP($D83,'3_Categorías 3-6'!$E$26:$X$275,14,FALSE)="","",VLOOKUP($D83,'3_Categorías 3-6'!$E$26:$X$275,14,FALSE)),"")</f>
        <v/>
      </c>
      <c r="X83" s="385" t="str">
        <f>_xlfn.IFNA(IF(VLOOKUP($D83,'3_Categorías 3-6'!$E$26:$X$275,19,FALSE)="","",VLOOKUP($D83,'3_Categorías 3-6'!$E$26:$X$275,19,FALSE)),"")</f>
        <v/>
      </c>
      <c r="Y83" s="385" t="str">
        <f>_xlfn.IFNA(IF(VLOOKUP($D83,'3_Categorías 3-6'!$E$26:$X$275,20,FALSE)="","",VLOOKUP($D83,'3_Categorías 3-6'!$E$26:$X$275,20,FALSE)),"")</f>
        <v/>
      </c>
    </row>
    <row r="84" spans="3:25" s="4" customFormat="1" x14ac:dyDescent="0.25">
      <c r="C84" s="162">
        <v>32</v>
      </c>
      <c r="D84" s="668" t="str">
        <f>IF(Dades!E873="","",Dades!E873)</f>
        <v/>
      </c>
      <c r="E84" s="668"/>
      <c r="F84" s="388" t="str">
        <f>IF(D84="","",IF(VLOOKUP(D84,'0.1_Datos generales organiz.'!$E$44:$M$293,4,FALSE)="","",VLOOKUP(D84,'0.1_Datos generales organiz.'!$E$44:$M$293,4,FALSE)))</f>
        <v/>
      </c>
      <c r="G84" s="388" t="str">
        <f>IF(D84="","",IF(VLOOKUP(D84,'0.1_Datos generales organiz.'!$E$44:$M$293,5,FALSE)="","",VLOOKUP(D84,'0.1_Datos generales organiz.'!$E$44:$M$293,5,FALSE)))</f>
        <v/>
      </c>
      <c r="H84" s="388" t="str">
        <f>IF(D84="","",IF(VLOOKUP(D84,'0.1_Datos generales organiz.'!$E$44:$M$293,6,FALSE)="","",VLOOKUP(D84,'0.1_Datos generales organiz.'!$E$44:$M$293,6,FALSE)))</f>
        <v/>
      </c>
      <c r="I84" s="388" t="str">
        <f>IF(D84="","",IF(VLOOKUP(D84,'0.1_Datos generales organiz.'!$E$44:$M$293,7,FALSE)="","",VLOOKUP(D84,'0.1_Datos generales organiz.'!$E$44:$M$293,7,FALSE)))</f>
        <v/>
      </c>
      <c r="J84" s="388" t="str">
        <f>IF(D84="","",IF(VLOOKUP(D84,'0.1_Datos generales organiz.'!$E$44:$M$293,8,FALSE)="","",VLOOKUP(D84,'0.1_Datos generales organiz.'!$E$44:$M$293,8,FALSE)))</f>
        <v/>
      </c>
      <c r="K84" s="388" t="str">
        <f>IF(D84="","",IF(VLOOKUP(D84,'0.1_Datos generales organiz.'!$E$44:$M$293,9,FALSE)="","",VLOOKUP(D84,'0.1_Datos generales organiz.'!$E$44:$M$293,9,FALSE)))</f>
        <v/>
      </c>
      <c r="L84" s="386" t="str">
        <f>IF('4.1_Resultados Balears'!F85=0,"",'4.1_Resultados Balears'!F85)</f>
        <v/>
      </c>
      <c r="M84" s="386" t="str">
        <f>IF('4.1_Resultados Balears'!G85=0,"",'4.1_Resultados Balears'!G85)</f>
        <v/>
      </c>
      <c r="N84" s="386" t="str">
        <f>IF('4.1_Resultados Balears'!H85=0,"",'4.1_Resultados Balears'!H85)</f>
        <v/>
      </c>
      <c r="O84" s="386" t="str">
        <f>IF('4.1_Resultados Balears'!I85=0,"",'4.1_Resultados Balears'!I85)</f>
        <v/>
      </c>
      <c r="P84" s="386" t="str">
        <f>IF('4.1_Resultados Balears'!K85=0,"",'4.1_Resultados Balears'!K85)</f>
        <v/>
      </c>
      <c r="Q84" s="386" t="str">
        <f>IF('4.1_Resultados Balears'!M85=0,"",'4.1_Resultados Balears'!M85)</f>
        <v/>
      </c>
      <c r="R84" s="386" t="str">
        <f>IF('4.1_Resultados Balears'!O85=0,"",'4.1_Resultados Balears'!O85)</f>
        <v/>
      </c>
      <c r="S84" s="386" t="str">
        <f>IF('4.1_Resultados Balears'!P85=0,"",'4.1_Resultados Balears'!P85)</f>
        <v/>
      </c>
      <c r="T84" s="386" t="str">
        <f>IF('4.1_Resultados Balears'!Q85=0,"",'4.1_Resultados Balears'!Q85)</f>
        <v/>
      </c>
      <c r="U84" s="386" t="str">
        <f>IF('4.1_Resultados Balears'!S85=0,"",'4.1_Resultados Balears'!S85)</f>
        <v/>
      </c>
      <c r="V84" s="385" t="str">
        <f>_xlfn.IFNA(IF(VLOOKUP($D84,'3_Categorías 3-6'!$E$26:$X$275,8,FALSE)="","",VLOOKUP($D84,'3_Categorías 3-6'!$E$26:$X$275,8,FALSE)),"")</f>
        <v/>
      </c>
      <c r="W84" s="385" t="str">
        <f>_xlfn.IFNA(IF(VLOOKUP($D84,'3_Categorías 3-6'!$E$26:$X$275,14,FALSE)="","",VLOOKUP($D84,'3_Categorías 3-6'!$E$26:$X$275,14,FALSE)),"")</f>
        <v/>
      </c>
      <c r="X84" s="385" t="str">
        <f>_xlfn.IFNA(IF(VLOOKUP($D84,'3_Categorías 3-6'!$E$26:$X$275,19,FALSE)="","",VLOOKUP($D84,'3_Categorías 3-6'!$E$26:$X$275,19,FALSE)),"")</f>
        <v/>
      </c>
      <c r="Y84" s="385" t="str">
        <f>_xlfn.IFNA(IF(VLOOKUP($D84,'3_Categorías 3-6'!$E$26:$X$275,20,FALSE)="","",VLOOKUP($D84,'3_Categorías 3-6'!$E$26:$X$275,20,FALSE)),"")</f>
        <v/>
      </c>
    </row>
    <row r="85" spans="3:25" s="4" customFormat="1" x14ac:dyDescent="0.25">
      <c r="C85" s="162">
        <v>33</v>
      </c>
      <c r="D85" s="668" t="str">
        <f>IF(Dades!E874="","",Dades!E874)</f>
        <v/>
      </c>
      <c r="E85" s="668"/>
      <c r="F85" s="388" t="str">
        <f>IF(D85="","",IF(VLOOKUP(D85,'0.1_Datos generales organiz.'!$E$44:$M$293,4,FALSE)="","",VLOOKUP(D85,'0.1_Datos generales organiz.'!$E$44:$M$293,4,FALSE)))</f>
        <v/>
      </c>
      <c r="G85" s="388" t="str">
        <f>IF(D85="","",IF(VLOOKUP(D85,'0.1_Datos generales organiz.'!$E$44:$M$293,5,FALSE)="","",VLOOKUP(D85,'0.1_Datos generales organiz.'!$E$44:$M$293,5,FALSE)))</f>
        <v/>
      </c>
      <c r="H85" s="388" t="str">
        <f>IF(D85="","",IF(VLOOKUP(D85,'0.1_Datos generales organiz.'!$E$44:$M$293,6,FALSE)="","",VLOOKUP(D85,'0.1_Datos generales organiz.'!$E$44:$M$293,6,FALSE)))</f>
        <v/>
      </c>
      <c r="I85" s="388" t="str">
        <f>IF(D85="","",IF(VLOOKUP(D85,'0.1_Datos generales organiz.'!$E$44:$M$293,7,FALSE)="","",VLOOKUP(D85,'0.1_Datos generales organiz.'!$E$44:$M$293,7,FALSE)))</f>
        <v/>
      </c>
      <c r="J85" s="388" t="str">
        <f>IF(D85="","",IF(VLOOKUP(D85,'0.1_Datos generales organiz.'!$E$44:$M$293,8,FALSE)="","",VLOOKUP(D85,'0.1_Datos generales organiz.'!$E$44:$M$293,8,FALSE)))</f>
        <v/>
      </c>
      <c r="K85" s="388" t="str">
        <f>IF(D85="","",IF(VLOOKUP(D85,'0.1_Datos generales organiz.'!$E$44:$M$293,9,FALSE)="","",VLOOKUP(D85,'0.1_Datos generales organiz.'!$E$44:$M$293,9,FALSE)))</f>
        <v/>
      </c>
      <c r="L85" s="386" t="str">
        <f>IF('4.1_Resultados Balears'!F86=0,"",'4.1_Resultados Balears'!F86)</f>
        <v/>
      </c>
      <c r="M85" s="386" t="str">
        <f>IF('4.1_Resultados Balears'!G86=0,"",'4.1_Resultados Balears'!G86)</f>
        <v/>
      </c>
      <c r="N85" s="386" t="str">
        <f>IF('4.1_Resultados Balears'!H86=0,"",'4.1_Resultados Balears'!H86)</f>
        <v/>
      </c>
      <c r="O85" s="386" t="str">
        <f>IF('4.1_Resultados Balears'!I86=0,"",'4.1_Resultados Balears'!I86)</f>
        <v/>
      </c>
      <c r="P85" s="386" t="str">
        <f>IF('4.1_Resultados Balears'!K86=0,"",'4.1_Resultados Balears'!K86)</f>
        <v/>
      </c>
      <c r="Q85" s="386" t="str">
        <f>IF('4.1_Resultados Balears'!M86=0,"",'4.1_Resultados Balears'!M86)</f>
        <v/>
      </c>
      <c r="R85" s="386" t="str">
        <f>IF('4.1_Resultados Balears'!O86=0,"",'4.1_Resultados Balears'!O86)</f>
        <v/>
      </c>
      <c r="S85" s="386" t="str">
        <f>IF('4.1_Resultados Balears'!P86=0,"",'4.1_Resultados Balears'!P86)</f>
        <v/>
      </c>
      <c r="T85" s="386" t="str">
        <f>IF('4.1_Resultados Balears'!Q86=0,"",'4.1_Resultados Balears'!Q86)</f>
        <v/>
      </c>
      <c r="U85" s="386" t="str">
        <f>IF('4.1_Resultados Balears'!S86=0,"",'4.1_Resultados Balears'!S86)</f>
        <v/>
      </c>
      <c r="V85" s="385" t="str">
        <f>_xlfn.IFNA(IF(VLOOKUP($D85,'3_Categorías 3-6'!$E$26:$X$275,8,FALSE)="","",VLOOKUP($D85,'3_Categorías 3-6'!$E$26:$X$275,8,FALSE)),"")</f>
        <v/>
      </c>
      <c r="W85" s="385" t="str">
        <f>_xlfn.IFNA(IF(VLOOKUP($D85,'3_Categorías 3-6'!$E$26:$X$275,14,FALSE)="","",VLOOKUP($D85,'3_Categorías 3-6'!$E$26:$X$275,14,FALSE)),"")</f>
        <v/>
      </c>
      <c r="X85" s="385" t="str">
        <f>_xlfn.IFNA(IF(VLOOKUP($D85,'3_Categorías 3-6'!$E$26:$X$275,19,FALSE)="","",VLOOKUP($D85,'3_Categorías 3-6'!$E$26:$X$275,19,FALSE)),"")</f>
        <v/>
      </c>
      <c r="Y85" s="385" t="str">
        <f>_xlfn.IFNA(IF(VLOOKUP($D85,'3_Categorías 3-6'!$E$26:$X$275,20,FALSE)="","",VLOOKUP($D85,'3_Categorías 3-6'!$E$26:$X$275,20,FALSE)),"")</f>
        <v/>
      </c>
    </row>
    <row r="86" spans="3:25" s="4" customFormat="1" x14ac:dyDescent="0.25">
      <c r="C86" s="162">
        <v>34</v>
      </c>
      <c r="D86" s="668" t="str">
        <f>IF(Dades!E875="","",Dades!E875)</f>
        <v/>
      </c>
      <c r="E86" s="668"/>
      <c r="F86" s="388" t="str">
        <f>IF(D86="","",IF(VLOOKUP(D86,'0.1_Datos generales organiz.'!$E$44:$M$293,4,FALSE)="","",VLOOKUP(D86,'0.1_Datos generales organiz.'!$E$44:$M$293,4,FALSE)))</f>
        <v/>
      </c>
      <c r="G86" s="388" t="str">
        <f>IF(D86="","",IF(VLOOKUP(D86,'0.1_Datos generales organiz.'!$E$44:$M$293,5,FALSE)="","",VLOOKUP(D86,'0.1_Datos generales organiz.'!$E$44:$M$293,5,FALSE)))</f>
        <v/>
      </c>
      <c r="H86" s="388" t="str">
        <f>IF(D86="","",IF(VLOOKUP(D86,'0.1_Datos generales organiz.'!$E$44:$M$293,6,FALSE)="","",VLOOKUP(D86,'0.1_Datos generales organiz.'!$E$44:$M$293,6,FALSE)))</f>
        <v/>
      </c>
      <c r="I86" s="388" t="str">
        <f>IF(D86="","",IF(VLOOKUP(D86,'0.1_Datos generales organiz.'!$E$44:$M$293,7,FALSE)="","",VLOOKUP(D86,'0.1_Datos generales organiz.'!$E$44:$M$293,7,FALSE)))</f>
        <v/>
      </c>
      <c r="J86" s="388" t="str">
        <f>IF(D86="","",IF(VLOOKUP(D86,'0.1_Datos generales organiz.'!$E$44:$M$293,8,FALSE)="","",VLOOKUP(D86,'0.1_Datos generales organiz.'!$E$44:$M$293,8,FALSE)))</f>
        <v/>
      </c>
      <c r="K86" s="388" t="str">
        <f>IF(D86="","",IF(VLOOKUP(D86,'0.1_Datos generales organiz.'!$E$44:$M$293,9,FALSE)="","",VLOOKUP(D86,'0.1_Datos generales organiz.'!$E$44:$M$293,9,FALSE)))</f>
        <v/>
      </c>
      <c r="L86" s="386" t="str">
        <f>IF('4.1_Resultados Balears'!F87=0,"",'4.1_Resultados Balears'!F87)</f>
        <v/>
      </c>
      <c r="M86" s="386" t="str">
        <f>IF('4.1_Resultados Balears'!G87=0,"",'4.1_Resultados Balears'!G87)</f>
        <v/>
      </c>
      <c r="N86" s="386" t="str">
        <f>IF('4.1_Resultados Balears'!H87=0,"",'4.1_Resultados Balears'!H87)</f>
        <v/>
      </c>
      <c r="O86" s="386" t="str">
        <f>IF('4.1_Resultados Balears'!I87=0,"",'4.1_Resultados Balears'!I87)</f>
        <v/>
      </c>
      <c r="P86" s="386" t="str">
        <f>IF('4.1_Resultados Balears'!K87=0,"",'4.1_Resultados Balears'!K87)</f>
        <v/>
      </c>
      <c r="Q86" s="386" t="str">
        <f>IF('4.1_Resultados Balears'!M87=0,"",'4.1_Resultados Balears'!M87)</f>
        <v/>
      </c>
      <c r="R86" s="386" t="str">
        <f>IF('4.1_Resultados Balears'!O87=0,"",'4.1_Resultados Balears'!O87)</f>
        <v/>
      </c>
      <c r="S86" s="386" t="str">
        <f>IF('4.1_Resultados Balears'!P87=0,"",'4.1_Resultados Balears'!P87)</f>
        <v/>
      </c>
      <c r="T86" s="386" t="str">
        <f>IF('4.1_Resultados Balears'!Q87=0,"",'4.1_Resultados Balears'!Q87)</f>
        <v/>
      </c>
      <c r="U86" s="386" t="str">
        <f>IF('4.1_Resultados Balears'!S87=0,"",'4.1_Resultados Balears'!S87)</f>
        <v/>
      </c>
      <c r="V86" s="385" t="str">
        <f>_xlfn.IFNA(IF(VLOOKUP($D86,'3_Categorías 3-6'!$E$26:$X$275,8,FALSE)="","",VLOOKUP($D86,'3_Categorías 3-6'!$E$26:$X$275,8,FALSE)),"")</f>
        <v/>
      </c>
      <c r="W86" s="385" t="str">
        <f>_xlfn.IFNA(IF(VLOOKUP($D86,'3_Categorías 3-6'!$E$26:$X$275,14,FALSE)="","",VLOOKUP($D86,'3_Categorías 3-6'!$E$26:$X$275,14,FALSE)),"")</f>
        <v/>
      </c>
      <c r="X86" s="385" t="str">
        <f>_xlfn.IFNA(IF(VLOOKUP($D86,'3_Categorías 3-6'!$E$26:$X$275,19,FALSE)="","",VLOOKUP($D86,'3_Categorías 3-6'!$E$26:$X$275,19,FALSE)),"")</f>
        <v/>
      </c>
      <c r="Y86" s="385" t="str">
        <f>_xlfn.IFNA(IF(VLOOKUP($D86,'3_Categorías 3-6'!$E$26:$X$275,20,FALSE)="","",VLOOKUP($D86,'3_Categorías 3-6'!$E$26:$X$275,20,FALSE)),"")</f>
        <v/>
      </c>
    </row>
    <row r="87" spans="3:25" s="4" customFormat="1" x14ac:dyDescent="0.25">
      <c r="C87" s="162">
        <v>35</v>
      </c>
      <c r="D87" s="668" t="str">
        <f>IF(Dades!E876="","",Dades!E876)</f>
        <v/>
      </c>
      <c r="E87" s="668"/>
      <c r="F87" s="388" t="str">
        <f>IF(D87="","",IF(VLOOKUP(D87,'0.1_Datos generales organiz.'!$E$44:$M$293,4,FALSE)="","",VLOOKUP(D87,'0.1_Datos generales organiz.'!$E$44:$M$293,4,FALSE)))</f>
        <v/>
      </c>
      <c r="G87" s="388" t="str">
        <f>IF(D87="","",IF(VLOOKUP(D87,'0.1_Datos generales organiz.'!$E$44:$M$293,5,FALSE)="","",VLOOKUP(D87,'0.1_Datos generales organiz.'!$E$44:$M$293,5,FALSE)))</f>
        <v/>
      </c>
      <c r="H87" s="388" t="str">
        <f>IF(D87="","",IF(VLOOKUP(D87,'0.1_Datos generales organiz.'!$E$44:$M$293,6,FALSE)="","",VLOOKUP(D87,'0.1_Datos generales organiz.'!$E$44:$M$293,6,FALSE)))</f>
        <v/>
      </c>
      <c r="I87" s="388" t="str">
        <f>IF(D87="","",IF(VLOOKUP(D87,'0.1_Datos generales organiz.'!$E$44:$M$293,7,FALSE)="","",VLOOKUP(D87,'0.1_Datos generales organiz.'!$E$44:$M$293,7,FALSE)))</f>
        <v/>
      </c>
      <c r="J87" s="388" t="str">
        <f>IF(D87="","",IF(VLOOKUP(D87,'0.1_Datos generales organiz.'!$E$44:$M$293,8,FALSE)="","",VLOOKUP(D87,'0.1_Datos generales organiz.'!$E$44:$M$293,8,FALSE)))</f>
        <v/>
      </c>
      <c r="K87" s="388" t="str">
        <f>IF(D87="","",IF(VLOOKUP(D87,'0.1_Datos generales organiz.'!$E$44:$M$293,9,FALSE)="","",VLOOKUP(D87,'0.1_Datos generales organiz.'!$E$44:$M$293,9,FALSE)))</f>
        <v/>
      </c>
      <c r="L87" s="386" t="str">
        <f>IF('4.1_Resultados Balears'!F88=0,"",'4.1_Resultados Balears'!F88)</f>
        <v/>
      </c>
      <c r="M87" s="386" t="str">
        <f>IF('4.1_Resultados Balears'!G88=0,"",'4.1_Resultados Balears'!G88)</f>
        <v/>
      </c>
      <c r="N87" s="386" t="str">
        <f>IF('4.1_Resultados Balears'!H88=0,"",'4.1_Resultados Balears'!H88)</f>
        <v/>
      </c>
      <c r="O87" s="386" t="str">
        <f>IF('4.1_Resultados Balears'!I88=0,"",'4.1_Resultados Balears'!I88)</f>
        <v/>
      </c>
      <c r="P87" s="386" t="str">
        <f>IF('4.1_Resultados Balears'!K88=0,"",'4.1_Resultados Balears'!K88)</f>
        <v/>
      </c>
      <c r="Q87" s="386" t="str">
        <f>IF('4.1_Resultados Balears'!M88=0,"",'4.1_Resultados Balears'!M88)</f>
        <v/>
      </c>
      <c r="R87" s="386" t="str">
        <f>IF('4.1_Resultados Balears'!O88=0,"",'4.1_Resultados Balears'!O88)</f>
        <v/>
      </c>
      <c r="S87" s="386" t="str">
        <f>IF('4.1_Resultados Balears'!P88=0,"",'4.1_Resultados Balears'!P88)</f>
        <v/>
      </c>
      <c r="T87" s="386" t="str">
        <f>IF('4.1_Resultados Balears'!Q88=0,"",'4.1_Resultados Balears'!Q88)</f>
        <v/>
      </c>
      <c r="U87" s="386" t="str">
        <f>IF('4.1_Resultados Balears'!S88=0,"",'4.1_Resultados Balears'!S88)</f>
        <v/>
      </c>
      <c r="V87" s="385" t="str">
        <f>_xlfn.IFNA(IF(VLOOKUP($D87,'3_Categorías 3-6'!$E$26:$X$275,8,FALSE)="","",VLOOKUP($D87,'3_Categorías 3-6'!$E$26:$X$275,8,FALSE)),"")</f>
        <v/>
      </c>
      <c r="W87" s="385" t="str">
        <f>_xlfn.IFNA(IF(VLOOKUP($D87,'3_Categorías 3-6'!$E$26:$X$275,14,FALSE)="","",VLOOKUP($D87,'3_Categorías 3-6'!$E$26:$X$275,14,FALSE)),"")</f>
        <v/>
      </c>
      <c r="X87" s="385" t="str">
        <f>_xlfn.IFNA(IF(VLOOKUP($D87,'3_Categorías 3-6'!$E$26:$X$275,19,FALSE)="","",VLOOKUP($D87,'3_Categorías 3-6'!$E$26:$X$275,19,FALSE)),"")</f>
        <v/>
      </c>
      <c r="Y87" s="385" t="str">
        <f>_xlfn.IFNA(IF(VLOOKUP($D87,'3_Categorías 3-6'!$E$26:$X$275,20,FALSE)="","",VLOOKUP($D87,'3_Categorías 3-6'!$E$26:$X$275,20,FALSE)),"")</f>
        <v/>
      </c>
    </row>
    <row r="88" spans="3:25" s="4" customFormat="1" x14ac:dyDescent="0.25">
      <c r="C88" s="162">
        <v>36</v>
      </c>
      <c r="D88" s="668" t="str">
        <f>IF(Dades!E877="","",Dades!E877)</f>
        <v/>
      </c>
      <c r="E88" s="668"/>
      <c r="F88" s="388" t="str">
        <f>IF(D88="","",IF(VLOOKUP(D88,'0.1_Datos generales organiz.'!$E$44:$M$293,4,FALSE)="","",VLOOKUP(D88,'0.1_Datos generales organiz.'!$E$44:$M$293,4,FALSE)))</f>
        <v/>
      </c>
      <c r="G88" s="388" t="str">
        <f>IF(D88="","",IF(VLOOKUP(D88,'0.1_Datos generales organiz.'!$E$44:$M$293,5,FALSE)="","",VLOOKUP(D88,'0.1_Datos generales organiz.'!$E$44:$M$293,5,FALSE)))</f>
        <v/>
      </c>
      <c r="H88" s="388" t="str">
        <f>IF(D88="","",IF(VLOOKUP(D88,'0.1_Datos generales organiz.'!$E$44:$M$293,6,FALSE)="","",VLOOKUP(D88,'0.1_Datos generales organiz.'!$E$44:$M$293,6,FALSE)))</f>
        <v/>
      </c>
      <c r="I88" s="388" t="str">
        <f>IF(D88="","",IF(VLOOKUP(D88,'0.1_Datos generales organiz.'!$E$44:$M$293,7,FALSE)="","",VLOOKUP(D88,'0.1_Datos generales organiz.'!$E$44:$M$293,7,FALSE)))</f>
        <v/>
      </c>
      <c r="J88" s="388" t="str">
        <f>IF(D88="","",IF(VLOOKUP(D88,'0.1_Datos generales organiz.'!$E$44:$M$293,8,FALSE)="","",VLOOKUP(D88,'0.1_Datos generales organiz.'!$E$44:$M$293,8,FALSE)))</f>
        <v/>
      </c>
      <c r="K88" s="388" t="str">
        <f>IF(D88="","",IF(VLOOKUP(D88,'0.1_Datos generales organiz.'!$E$44:$M$293,9,FALSE)="","",VLOOKUP(D88,'0.1_Datos generales organiz.'!$E$44:$M$293,9,FALSE)))</f>
        <v/>
      </c>
      <c r="L88" s="386" t="str">
        <f>IF('4.1_Resultados Balears'!F89=0,"",'4.1_Resultados Balears'!F89)</f>
        <v/>
      </c>
      <c r="M88" s="386" t="str">
        <f>IF('4.1_Resultados Balears'!G89=0,"",'4.1_Resultados Balears'!G89)</f>
        <v/>
      </c>
      <c r="N88" s="386" t="str">
        <f>IF('4.1_Resultados Balears'!H89=0,"",'4.1_Resultados Balears'!H89)</f>
        <v/>
      </c>
      <c r="O88" s="386" t="str">
        <f>IF('4.1_Resultados Balears'!I89=0,"",'4.1_Resultados Balears'!I89)</f>
        <v/>
      </c>
      <c r="P88" s="386" t="str">
        <f>IF('4.1_Resultados Balears'!K89=0,"",'4.1_Resultados Balears'!K89)</f>
        <v/>
      </c>
      <c r="Q88" s="386" t="str">
        <f>IF('4.1_Resultados Balears'!M89=0,"",'4.1_Resultados Balears'!M89)</f>
        <v/>
      </c>
      <c r="R88" s="386" t="str">
        <f>IF('4.1_Resultados Balears'!O89=0,"",'4.1_Resultados Balears'!O89)</f>
        <v/>
      </c>
      <c r="S88" s="386" t="str">
        <f>IF('4.1_Resultados Balears'!P89=0,"",'4.1_Resultados Balears'!P89)</f>
        <v/>
      </c>
      <c r="T88" s="386" t="str">
        <f>IF('4.1_Resultados Balears'!Q89=0,"",'4.1_Resultados Balears'!Q89)</f>
        <v/>
      </c>
      <c r="U88" s="386" t="str">
        <f>IF('4.1_Resultados Balears'!S89=0,"",'4.1_Resultados Balears'!S89)</f>
        <v/>
      </c>
      <c r="V88" s="385" t="str">
        <f>_xlfn.IFNA(IF(VLOOKUP($D88,'3_Categorías 3-6'!$E$26:$X$275,8,FALSE)="","",VLOOKUP($D88,'3_Categorías 3-6'!$E$26:$X$275,8,FALSE)),"")</f>
        <v/>
      </c>
      <c r="W88" s="385" t="str">
        <f>_xlfn.IFNA(IF(VLOOKUP($D88,'3_Categorías 3-6'!$E$26:$X$275,14,FALSE)="","",VLOOKUP($D88,'3_Categorías 3-6'!$E$26:$X$275,14,FALSE)),"")</f>
        <v/>
      </c>
      <c r="X88" s="385" t="str">
        <f>_xlfn.IFNA(IF(VLOOKUP($D88,'3_Categorías 3-6'!$E$26:$X$275,19,FALSE)="","",VLOOKUP($D88,'3_Categorías 3-6'!$E$26:$X$275,19,FALSE)),"")</f>
        <v/>
      </c>
      <c r="Y88" s="385" t="str">
        <f>_xlfn.IFNA(IF(VLOOKUP($D88,'3_Categorías 3-6'!$E$26:$X$275,20,FALSE)="","",VLOOKUP($D88,'3_Categorías 3-6'!$E$26:$X$275,20,FALSE)),"")</f>
        <v/>
      </c>
    </row>
    <row r="89" spans="3:25" s="4" customFormat="1" x14ac:dyDescent="0.25">
      <c r="C89" s="162">
        <v>37</v>
      </c>
      <c r="D89" s="668" t="str">
        <f>IF(Dades!E878="","",Dades!E878)</f>
        <v/>
      </c>
      <c r="E89" s="668"/>
      <c r="F89" s="388" t="str">
        <f>IF(D89="","",IF(VLOOKUP(D89,'0.1_Datos generales organiz.'!$E$44:$M$293,4,FALSE)="","",VLOOKUP(D89,'0.1_Datos generales organiz.'!$E$44:$M$293,4,FALSE)))</f>
        <v/>
      </c>
      <c r="G89" s="388" t="str">
        <f>IF(D89="","",IF(VLOOKUP(D89,'0.1_Datos generales organiz.'!$E$44:$M$293,5,FALSE)="","",VLOOKUP(D89,'0.1_Datos generales organiz.'!$E$44:$M$293,5,FALSE)))</f>
        <v/>
      </c>
      <c r="H89" s="388" t="str">
        <f>IF(D89="","",IF(VLOOKUP(D89,'0.1_Datos generales organiz.'!$E$44:$M$293,6,FALSE)="","",VLOOKUP(D89,'0.1_Datos generales organiz.'!$E$44:$M$293,6,FALSE)))</f>
        <v/>
      </c>
      <c r="I89" s="388" t="str">
        <f>IF(D89="","",IF(VLOOKUP(D89,'0.1_Datos generales organiz.'!$E$44:$M$293,7,FALSE)="","",VLOOKUP(D89,'0.1_Datos generales organiz.'!$E$44:$M$293,7,FALSE)))</f>
        <v/>
      </c>
      <c r="J89" s="388" t="str">
        <f>IF(D89="","",IF(VLOOKUP(D89,'0.1_Datos generales organiz.'!$E$44:$M$293,8,FALSE)="","",VLOOKUP(D89,'0.1_Datos generales organiz.'!$E$44:$M$293,8,FALSE)))</f>
        <v/>
      </c>
      <c r="K89" s="388" t="str">
        <f>IF(D89="","",IF(VLOOKUP(D89,'0.1_Datos generales organiz.'!$E$44:$M$293,9,FALSE)="","",VLOOKUP(D89,'0.1_Datos generales organiz.'!$E$44:$M$293,9,FALSE)))</f>
        <v/>
      </c>
      <c r="L89" s="386" t="str">
        <f>IF('4.1_Resultados Balears'!F90=0,"",'4.1_Resultados Balears'!F90)</f>
        <v/>
      </c>
      <c r="M89" s="386" t="str">
        <f>IF('4.1_Resultados Balears'!G90=0,"",'4.1_Resultados Balears'!G90)</f>
        <v/>
      </c>
      <c r="N89" s="386" t="str">
        <f>IF('4.1_Resultados Balears'!H90=0,"",'4.1_Resultados Balears'!H90)</f>
        <v/>
      </c>
      <c r="O89" s="386" t="str">
        <f>IF('4.1_Resultados Balears'!I90=0,"",'4.1_Resultados Balears'!I90)</f>
        <v/>
      </c>
      <c r="P89" s="386" t="str">
        <f>IF('4.1_Resultados Balears'!K90=0,"",'4.1_Resultados Balears'!K90)</f>
        <v/>
      </c>
      <c r="Q89" s="386" t="str">
        <f>IF('4.1_Resultados Balears'!M90=0,"",'4.1_Resultados Balears'!M90)</f>
        <v/>
      </c>
      <c r="R89" s="386" t="str">
        <f>IF('4.1_Resultados Balears'!O90=0,"",'4.1_Resultados Balears'!O90)</f>
        <v/>
      </c>
      <c r="S89" s="386" t="str">
        <f>IF('4.1_Resultados Balears'!P90=0,"",'4.1_Resultados Balears'!P90)</f>
        <v/>
      </c>
      <c r="T89" s="386" t="str">
        <f>IF('4.1_Resultados Balears'!Q90=0,"",'4.1_Resultados Balears'!Q90)</f>
        <v/>
      </c>
      <c r="U89" s="386" t="str">
        <f>IF('4.1_Resultados Balears'!S90=0,"",'4.1_Resultados Balears'!S90)</f>
        <v/>
      </c>
      <c r="V89" s="385" t="str">
        <f>_xlfn.IFNA(IF(VLOOKUP($D89,'3_Categorías 3-6'!$E$26:$X$275,8,FALSE)="","",VLOOKUP($D89,'3_Categorías 3-6'!$E$26:$X$275,8,FALSE)),"")</f>
        <v/>
      </c>
      <c r="W89" s="385" t="str">
        <f>_xlfn.IFNA(IF(VLOOKUP($D89,'3_Categorías 3-6'!$E$26:$X$275,14,FALSE)="","",VLOOKUP($D89,'3_Categorías 3-6'!$E$26:$X$275,14,FALSE)),"")</f>
        <v/>
      </c>
      <c r="X89" s="385" t="str">
        <f>_xlfn.IFNA(IF(VLOOKUP($D89,'3_Categorías 3-6'!$E$26:$X$275,19,FALSE)="","",VLOOKUP($D89,'3_Categorías 3-6'!$E$26:$X$275,19,FALSE)),"")</f>
        <v/>
      </c>
      <c r="Y89" s="385" t="str">
        <f>_xlfn.IFNA(IF(VLOOKUP($D89,'3_Categorías 3-6'!$E$26:$X$275,20,FALSE)="","",VLOOKUP($D89,'3_Categorías 3-6'!$E$26:$X$275,20,FALSE)),"")</f>
        <v/>
      </c>
    </row>
    <row r="90" spans="3:25" s="4" customFormat="1" x14ac:dyDescent="0.25">
      <c r="C90" s="162">
        <v>38</v>
      </c>
      <c r="D90" s="668" t="str">
        <f>IF(Dades!E879="","",Dades!E879)</f>
        <v/>
      </c>
      <c r="E90" s="668"/>
      <c r="F90" s="388" t="str">
        <f>IF(D90="","",IF(VLOOKUP(D90,'0.1_Datos generales organiz.'!$E$44:$M$293,4,FALSE)="","",VLOOKUP(D90,'0.1_Datos generales organiz.'!$E$44:$M$293,4,FALSE)))</f>
        <v/>
      </c>
      <c r="G90" s="388" t="str">
        <f>IF(D90="","",IF(VLOOKUP(D90,'0.1_Datos generales organiz.'!$E$44:$M$293,5,FALSE)="","",VLOOKUP(D90,'0.1_Datos generales organiz.'!$E$44:$M$293,5,FALSE)))</f>
        <v/>
      </c>
      <c r="H90" s="388" t="str">
        <f>IF(D90="","",IF(VLOOKUP(D90,'0.1_Datos generales organiz.'!$E$44:$M$293,6,FALSE)="","",VLOOKUP(D90,'0.1_Datos generales organiz.'!$E$44:$M$293,6,FALSE)))</f>
        <v/>
      </c>
      <c r="I90" s="388" t="str">
        <f>IF(D90="","",IF(VLOOKUP(D90,'0.1_Datos generales organiz.'!$E$44:$M$293,7,FALSE)="","",VLOOKUP(D90,'0.1_Datos generales organiz.'!$E$44:$M$293,7,FALSE)))</f>
        <v/>
      </c>
      <c r="J90" s="388" t="str">
        <f>IF(D90="","",IF(VLOOKUP(D90,'0.1_Datos generales organiz.'!$E$44:$M$293,8,FALSE)="","",VLOOKUP(D90,'0.1_Datos generales organiz.'!$E$44:$M$293,8,FALSE)))</f>
        <v/>
      </c>
      <c r="K90" s="388" t="str">
        <f>IF(D90="","",IF(VLOOKUP(D90,'0.1_Datos generales organiz.'!$E$44:$M$293,9,FALSE)="","",VLOOKUP(D90,'0.1_Datos generales organiz.'!$E$44:$M$293,9,FALSE)))</f>
        <v/>
      </c>
      <c r="L90" s="386" t="str">
        <f>IF('4.1_Resultados Balears'!F91=0,"",'4.1_Resultados Balears'!F91)</f>
        <v/>
      </c>
      <c r="M90" s="386" t="str">
        <f>IF('4.1_Resultados Balears'!G91=0,"",'4.1_Resultados Balears'!G91)</f>
        <v/>
      </c>
      <c r="N90" s="386" t="str">
        <f>IF('4.1_Resultados Balears'!H91=0,"",'4.1_Resultados Balears'!H91)</f>
        <v/>
      </c>
      <c r="O90" s="386" t="str">
        <f>IF('4.1_Resultados Balears'!I91=0,"",'4.1_Resultados Balears'!I91)</f>
        <v/>
      </c>
      <c r="P90" s="386" t="str">
        <f>IF('4.1_Resultados Balears'!K91=0,"",'4.1_Resultados Balears'!K91)</f>
        <v/>
      </c>
      <c r="Q90" s="386" t="str">
        <f>IF('4.1_Resultados Balears'!M91=0,"",'4.1_Resultados Balears'!M91)</f>
        <v/>
      </c>
      <c r="R90" s="386" t="str">
        <f>IF('4.1_Resultados Balears'!O91=0,"",'4.1_Resultados Balears'!O91)</f>
        <v/>
      </c>
      <c r="S90" s="386" t="str">
        <f>IF('4.1_Resultados Balears'!P91=0,"",'4.1_Resultados Balears'!P91)</f>
        <v/>
      </c>
      <c r="T90" s="386" t="str">
        <f>IF('4.1_Resultados Balears'!Q91=0,"",'4.1_Resultados Balears'!Q91)</f>
        <v/>
      </c>
      <c r="U90" s="386" t="str">
        <f>IF('4.1_Resultados Balears'!S91=0,"",'4.1_Resultados Balears'!S91)</f>
        <v/>
      </c>
      <c r="V90" s="385" t="str">
        <f>_xlfn.IFNA(IF(VLOOKUP($D90,'3_Categorías 3-6'!$E$26:$X$275,8,FALSE)="","",VLOOKUP($D90,'3_Categorías 3-6'!$E$26:$X$275,8,FALSE)),"")</f>
        <v/>
      </c>
      <c r="W90" s="385" t="str">
        <f>_xlfn.IFNA(IF(VLOOKUP($D90,'3_Categorías 3-6'!$E$26:$X$275,14,FALSE)="","",VLOOKUP($D90,'3_Categorías 3-6'!$E$26:$X$275,14,FALSE)),"")</f>
        <v/>
      </c>
      <c r="X90" s="385" t="str">
        <f>_xlfn.IFNA(IF(VLOOKUP($D90,'3_Categorías 3-6'!$E$26:$X$275,19,FALSE)="","",VLOOKUP($D90,'3_Categorías 3-6'!$E$26:$X$275,19,FALSE)),"")</f>
        <v/>
      </c>
      <c r="Y90" s="385" t="str">
        <f>_xlfn.IFNA(IF(VLOOKUP($D90,'3_Categorías 3-6'!$E$26:$X$275,20,FALSE)="","",VLOOKUP($D90,'3_Categorías 3-6'!$E$26:$X$275,20,FALSE)),"")</f>
        <v/>
      </c>
    </row>
    <row r="91" spans="3:25" s="4" customFormat="1" x14ac:dyDescent="0.25">
      <c r="C91" s="162">
        <v>39</v>
      </c>
      <c r="D91" s="668" t="str">
        <f>IF(Dades!E880="","",Dades!E880)</f>
        <v/>
      </c>
      <c r="E91" s="668"/>
      <c r="F91" s="388" t="str">
        <f>IF(D91="","",IF(VLOOKUP(D91,'0.1_Datos generales organiz.'!$E$44:$M$293,4,FALSE)="","",VLOOKUP(D91,'0.1_Datos generales organiz.'!$E$44:$M$293,4,FALSE)))</f>
        <v/>
      </c>
      <c r="G91" s="388" t="str">
        <f>IF(D91="","",IF(VLOOKUP(D91,'0.1_Datos generales organiz.'!$E$44:$M$293,5,FALSE)="","",VLOOKUP(D91,'0.1_Datos generales organiz.'!$E$44:$M$293,5,FALSE)))</f>
        <v/>
      </c>
      <c r="H91" s="388" t="str">
        <f>IF(D91="","",IF(VLOOKUP(D91,'0.1_Datos generales organiz.'!$E$44:$M$293,6,FALSE)="","",VLOOKUP(D91,'0.1_Datos generales organiz.'!$E$44:$M$293,6,FALSE)))</f>
        <v/>
      </c>
      <c r="I91" s="388" t="str">
        <f>IF(D91="","",IF(VLOOKUP(D91,'0.1_Datos generales organiz.'!$E$44:$M$293,7,FALSE)="","",VLOOKUP(D91,'0.1_Datos generales organiz.'!$E$44:$M$293,7,FALSE)))</f>
        <v/>
      </c>
      <c r="J91" s="388" t="str">
        <f>IF(D91="","",IF(VLOOKUP(D91,'0.1_Datos generales organiz.'!$E$44:$M$293,8,FALSE)="","",VLOOKUP(D91,'0.1_Datos generales organiz.'!$E$44:$M$293,8,FALSE)))</f>
        <v/>
      </c>
      <c r="K91" s="388" t="str">
        <f>IF(D91="","",IF(VLOOKUP(D91,'0.1_Datos generales organiz.'!$E$44:$M$293,9,FALSE)="","",VLOOKUP(D91,'0.1_Datos generales organiz.'!$E$44:$M$293,9,FALSE)))</f>
        <v/>
      </c>
      <c r="L91" s="386" t="str">
        <f>IF('4.1_Resultados Balears'!F92=0,"",'4.1_Resultados Balears'!F92)</f>
        <v/>
      </c>
      <c r="M91" s="386" t="str">
        <f>IF('4.1_Resultados Balears'!G92=0,"",'4.1_Resultados Balears'!G92)</f>
        <v/>
      </c>
      <c r="N91" s="386" t="str">
        <f>IF('4.1_Resultados Balears'!H92=0,"",'4.1_Resultados Balears'!H92)</f>
        <v/>
      </c>
      <c r="O91" s="386" t="str">
        <f>IF('4.1_Resultados Balears'!I92=0,"",'4.1_Resultados Balears'!I92)</f>
        <v/>
      </c>
      <c r="P91" s="386" t="str">
        <f>IF('4.1_Resultados Balears'!K92=0,"",'4.1_Resultados Balears'!K92)</f>
        <v/>
      </c>
      <c r="Q91" s="386" t="str">
        <f>IF('4.1_Resultados Balears'!M92=0,"",'4.1_Resultados Balears'!M92)</f>
        <v/>
      </c>
      <c r="R91" s="386" t="str">
        <f>IF('4.1_Resultados Balears'!O92=0,"",'4.1_Resultados Balears'!O92)</f>
        <v/>
      </c>
      <c r="S91" s="386" t="str">
        <f>IF('4.1_Resultados Balears'!P92=0,"",'4.1_Resultados Balears'!P92)</f>
        <v/>
      </c>
      <c r="T91" s="386" t="str">
        <f>IF('4.1_Resultados Balears'!Q92=0,"",'4.1_Resultados Balears'!Q92)</f>
        <v/>
      </c>
      <c r="U91" s="386" t="str">
        <f>IF('4.1_Resultados Balears'!S92=0,"",'4.1_Resultados Balears'!S92)</f>
        <v/>
      </c>
      <c r="V91" s="385" t="str">
        <f>_xlfn.IFNA(IF(VLOOKUP($D91,'3_Categorías 3-6'!$E$26:$X$275,8,FALSE)="","",VLOOKUP($D91,'3_Categorías 3-6'!$E$26:$X$275,8,FALSE)),"")</f>
        <v/>
      </c>
      <c r="W91" s="385" t="str">
        <f>_xlfn.IFNA(IF(VLOOKUP($D91,'3_Categorías 3-6'!$E$26:$X$275,14,FALSE)="","",VLOOKUP($D91,'3_Categorías 3-6'!$E$26:$X$275,14,FALSE)),"")</f>
        <v/>
      </c>
      <c r="X91" s="385" t="str">
        <f>_xlfn.IFNA(IF(VLOOKUP($D91,'3_Categorías 3-6'!$E$26:$X$275,19,FALSE)="","",VLOOKUP($D91,'3_Categorías 3-6'!$E$26:$X$275,19,FALSE)),"")</f>
        <v/>
      </c>
      <c r="Y91" s="385" t="str">
        <f>_xlfn.IFNA(IF(VLOOKUP($D91,'3_Categorías 3-6'!$E$26:$X$275,20,FALSE)="","",VLOOKUP($D91,'3_Categorías 3-6'!$E$26:$X$275,20,FALSE)),"")</f>
        <v/>
      </c>
    </row>
    <row r="92" spans="3:25" s="4" customFormat="1" x14ac:dyDescent="0.25">
      <c r="C92" s="162">
        <v>40</v>
      </c>
      <c r="D92" s="668" t="str">
        <f>IF(Dades!E881="","",Dades!E881)</f>
        <v/>
      </c>
      <c r="E92" s="668"/>
      <c r="F92" s="388" t="str">
        <f>IF(D92="","",IF(VLOOKUP(D92,'0.1_Datos generales organiz.'!$E$44:$M$293,4,FALSE)="","",VLOOKUP(D92,'0.1_Datos generales organiz.'!$E$44:$M$293,4,FALSE)))</f>
        <v/>
      </c>
      <c r="G92" s="388" t="str">
        <f>IF(D92="","",IF(VLOOKUP(D92,'0.1_Datos generales organiz.'!$E$44:$M$293,5,FALSE)="","",VLOOKUP(D92,'0.1_Datos generales organiz.'!$E$44:$M$293,5,FALSE)))</f>
        <v/>
      </c>
      <c r="H92" s="388" t="str">
        <f>IF(D92="","",IF(VLOOKUP(D92,'0.1_Datos generales organiz.'!$E$44:$M$293,6,FALSE)="","",VLOOKUP(D92,'0.1_Datos generales organiz.'!$E$44:$M$293,6,FALSE)))</f>
        <v/>
      </c>
      <c r="I92" s="388" t="str">
        <f>IF(D92="","",IF(VLOOKUP(D92,'0.1_Datos generales organiz.'!$E$44:$M$293,7,FALSE)="","",VLOOKUP(D92,'0.1_Datos generales organiz.'!$E$44:$M$293,7,FALSE)))</f>
        <v/>
      </c>
      <c r="J92" s="388" t="str">
        <f>IF(D92="","",IF(VLOOKUP(D92,'0.1_Datos generales organiz.'!$E$44:$M$293,8,FALSE)="","",VLOOKUP(D92,'0.1_Datos generales organiz.'!$E$44:$M$293,8,FALSE)))</f>
        <v/>
      </c>
      <c r="K92" s="388" t="str">
        <f>IF(D92="","",IF(VLOOKUP(D92,'0.1_Datos generales organiz.'!$E$44:$M$293,9,FALSE)="","",VLOOKUP(D92,'0.1_Datos generales organiz.'!$E$44:$M$293,9,FALSE)))</f>
        <v/>
      </c>
      <c r="L92" s="386" t="str">
        <f>IF('4.1_Resultados Balears'!F93=0,"",'4.1_Resultados Balears'!F93)</f>
        <v/>
      </c>
      <c r="M92" s="386" t="str">
        <f>IF('4.1_Resultados Balears'!G93=0,"",'4.1_Resultados Balears'!G93)</f>
        <v/>
      </c>
      <c r="N92" s="386" t="str">
        <f>IF('4.1_Resultados Balears'!H93=0,"",'4.1_Resultados Balears'!H93)</f>
        <v/>
      </c>
      <c r="O92" s="386" t="str">
        <f>IF('4.1_Resultados Balears'!I93=0,"",'4.1_Resultados Balears'!I93)</f>
        <v/>
      </c>
      <c r="P92" s="386" t="str">
        <f>IF('4.1_Resultados Balears'!K93=0,"",'4.1_Resultados Balears'!K93)</f>
        <v/>
      </c>
      <c r="Q92" s="386" t="str">
        <f>IF('4.1_Resultados Balears'!M93=0,"",'4.1_Resultados Balears'!M93)</f>
        <v/>
      </c>
      <c r="R92" s="386" t="str">
        <f>IF('4.1_Resultados Balears'!O93=0,"",'4.1_Resultados Balears'!O93)</f>
        <v/>
      </c>
      <c r="S92" s="386" t="str">
        <f>IF('4.1_Resultados Balears'!P93=0,"",'4.1_Resultados Balears'!P93)</f>
        <v/>
      </c>
      <c r="T92" s="386" t="str">
        <f>IF('4.1_Resultados Balears'!Q93=0,"",'4.1_Resultados Balears'!Q93)</f>
        <v/>
      </c>
      <c r="U92" s="386" t="str">
        <f>IF('4.1_Resultados Balears'!S93=0,"",'4.1_Resultados Balears'!S93)</f>
        <v/>
      </c>
      <c r="V92" s="385" t="str">
        <f>_xlfn.IFNA(IF(VLOOKUP($D92,'3_Categorías 3-6'!$E$26:$X$275,8,FALSE)="","",VLOOKUP($D92,'3_Categorías 3-6'!$E$26:$X$275,8,FALSE)),"")</f>
        <v/>
      </c>
      <c r="W92" s="385" t="str">
        <f>_xlfn.IFNA(IF(VLOOKUP($D92,'3_Categorías 3-6'!$E$26:$X$275,14,FALSE)="","",VLOOKUP($D92,'3_Categorías 3-6'!$E$26:$X$275,14,FALSE)),"")</f>
        <v/>
      </c>
      <c r="X92" s="385" t="str">
        <f>_xlfn.IFNA(IF(VLOOKUP($D92,'3_Categorías 3-6'!$E$26:$X$275,19,FALSE)="","",VLOOKUP($D92,'3_Categorías 3-6'!$E$26:$X$275,19,FALSE)),"")</f>
        <v/>
      </c>
      <c r="Y92" s="385" t="str">
        <f>_xlfn.IFNA(IF(VLOOKUP($D92,'3_Categorías 3-6'!$E$26:$X$275,20,FALSE)="","",VLOOKUP($D92,'3_Categorías 3-6'!$E$26:$X$275,20,FALSE)),"")</f>
        <v/>
      </c>
    </row>
    <row r="93" spans="3:25" s="4" customFormat="1" x14ac:dyDescent="0.25">
      <c r="C93" s="162">
        <v>41</v>
      </c>
      <c r="D93" s="668" t="str">
        <f>IF(Dades!E882="","",Dades!E882)</f>
        <v/>
      </c>
      <c r="E93" s="668"/>
      <c r="F93" s="388" t="str">
        <f>IF(D93="","",IF(VLOOKUP(D93,'0.1_Datos generales organiz.'!$E$44:$M$293,4,FALSE)="","",VLOOKUP(D93,'0.1_Datos generales organiz.'!$E$44:$M$293,4,FALSE)))</f>
        <v/>
      </c>
      <c r="G93" s="388" t="str">
        <f>IF(D93="","",IF(VLOOKUP(D93,'0.1_Datos generales organiz.'!$E$44:$M$293,5,FALSE)="","",VLOOKUP(D93,'0.1_Datos generales organiz.'!$E$44:$M$293,5,FALSE)))</f>
        <v/>
      </c>
      <c r="H93" s="388" t="str">
        <f>IF(D93="","",IF(VLOOKUP(D93,'0.1_Datos generales organiz.'!$E$44:$M$293,6,FALSE)="","",VLOOKUP(D93,'0.1_Datos generales organiz.'!$E$44:$M$293,6,FALSE)))</f>
        <v/>
      </c>
      <c r="I93" s="388" t="str">
        <f>IF(D93="","",IF(VLOOKUP(D93,'0.1_Datos generales organiz.'!$E$44:$M$293,7,FALSE)="","",VLOOKUP(D93,'0.1_Datos generales organiz.'!$E$44:$M$293,7,FALSE)))</f>
        <v/>
      </c>
      <c r="J93" s="388" t="str">
        <f>IF(D93="","",IF(VLOOKUP(D93,'0.1_Datos generales organiz.'!$E$44:$M$293,8,FALSE)="","",VLOOKUP(D93,'0.1_Datos generales organiz.'!$E$44:$M$293,8,FALSE)))</f>
        <v/>
      </c>
      <c r="K93" s="388" t="str">
        <f>IF(D93="","",IF(VLOOKUP(D93,'0.1_Datos generales organiz.'!$E$44:$M$293,9,FALSE)="","",VLOOKUP(D93,'0.1_Datos generales organiz.'!$E$44:$M$293,9,FALSE)))</f>
        <v/>
      </c>
      <c r="L93" s="386" t="str">
        <f>IF('4.1_Resultados Balears'!F94=0,"",'4.1_Resultados Balears'!F94)</f>
        <v/>
      </c>
      <c r="M93" s="386" t="str">
        <f>IF('4.1_Resultados Balears'!G94=0,"",'4.1_Resultados Balears'!G94)</f>
        <v/>
      </c>
      <c r="N93" s="386" t="str">
        <f>IF('4.1_Resultados Balears'!H94=0,"",'4.1_Resultados Balears'!H94)</f>
        <v/>
      </c>
      <c r="O93" s="386" t="str">
        <f>IF('4.1_Resultados Balears'!I94=0,"",'4.1_Resultados Balears'!I94)</f>
        <v/>
      </c>
      <c r="P93" s="386" t="str">
        <f>IF('4.1_Resultados Balears'!K94=0,"",'4.1_Resultados Balears'!K94)</f>
        <v/>
      </c>
      <c r="Q93" s="386" t="str">
        <f>IF('4.1_Resultados Balears'!M94=0,"",'4.1_Resultados Balears'!M94)</f>
        <v/>
      </c>
      <c r="R93" s="386" t="str">
        <f>IF('4.1_Resultados Balears'!O94=0,"",'4.1_Resultados Balears'!O94)</f>
        <v/>
      </c>
      <c r="S93" s="386" t="str">
        <f>IF('4.1_Resultados Balears'!P94=0,"",'4.1_Resultados Balears'!P94)</f>
        <v/>
      </c>
      <c r="T93" s="386" t="str">
        <f>IF('4.1_Resultados Balears'!Q94=0,"",'4.1_Resultados Balears'!Q94)</f>
        <v/>
      </c>
      <c r="U93" s="386" t="str">
        <f>IF('4.1_Resultados Balears'!S94=0,"",'4.1_Resultados Balears'!S94)</f>
        <v/>
      </c>
      <c r="V93" s="385" t="str">
        <f>_xlfn.IFNA(IF(VLOOKUP($D93,'3_Categorías 3-6'!$E$26:$X$275,8,FALSE)="","",VLOOKUP($D93,'3_Categorías 3-6'!$E$26:$X$275,8,FALSE)),"")</f>
        <v/>
      </c>
      <c r="W93" s="385" t="str">
        <f>_xlfn.IFNA(IF(VLOOKUP($D93,'3_Categorías 3-6'!$E$26:$X$275,14,FALSE)="","",VLOOKUP($D93,'3_Categorías 3-6'!$E$26:$X$275,14,FALSE)),"")</f>
        <v/>
      </c>
      <c r="X93" s="385" t="str">
        <f>_xlfn.IFNA(IF(VLOOKUP($D93,'3_Categorías 3-6'!$E$26:$X$275,19,FALSE)="","",VLOOKUP($D93,'3_Categorías 3-6'!$E$26:$X$275,19,FALSE)),"")</f>
        <v/>
      </c>
      <c r="Y93" s="385" t="str">
        <f>_xlfn.IFNA(IF(VLOOKUP($D93,'3_Categorías 3-6'!$E$26:$X$275,20,FALSE)="","",VLOOKUP($D93,'3_Categorías 3-6'!$E$26:$X$275,20,FALSE)),"")</f>
        <v/>
      </c>
    </row>
    <row r="94" spans="3:25" s="4" customFormat="1" x14ac:dyDescent="0.25">
      <c r="C94" s="162">
        <v>42</v>
      </c>
      <c r="D94" s="668" t="str">
        <f>IF(Dades!E883="","",Dades!E883)</f>
        <v/>
      </c>
      <c r="E94" s="668"/>
      <c r="F94" s="388" t="str">
        <f>IF(D94="","",IF(VLOOKUP(D94,'0.1_Datos generales organiz.'!$E$44:$M$293,4,FALSE)="","",VLOOKUP(D94,'0.1_Datos generales organiz.'!$E$44:$M$293,4,FALSE)))</f>
        <v/>
      </c>
      <c r="G94" s="388" t="str">
        <f>IF(D94="","",IF(VLOOKUP(D94,'0.1_Datos generales organiz.'!$E$44:$M$293,5,FALSE)="","",VLOOKUP(D94,'0.1_Datos generales organiz.'!$E$44:$M$293,5,FALSE)))</f>
        <v/>
      </c>
      <c r="H94" s="388" t="str">
        <f>IF(D94="","",IF(VLOOKUP(D94,'0.1_Datos generales organiz.'!$E$44:$M$293,6,FALSE)="","",VLOOKUP(D94,'0.1_Datos generales organiz.'!$E$44:$M$293,6,FALSE)))</f>
        <v/>
      </c>
      <c r="I94" s="388" t="str">
        <f>IF(D94="","",IF(VLOOKUP(D94,'0.1_Datos generales organiz.'!$E$44:$M$293,7,FALSE)="","",VLOOKUP(D94,'0.1_Datos generales organiz.'!$E$44:$M$293,7,FALSE)))</f>
        <v/>
      </c>
      <c r="J94" s="388" t="str">
        <f>IF(D94="","",IF(VLOOKUP(D94,'0.1_Datos generales organiz.'!$E$44:$M$293,8,FALSE)="","",VLOOKUP(D94,'0.1_Datos generales organiz.'!$E$44:$M$293,8,FALSE)))</f>
        <v/>
      </c>
      <c r="K94" s="388" t="str">
        <f>IF(D94="","",IF(VLOOKUP(D94,'0.1_Datos generales organiz.'!$E$44:$M$293,9,FALSE)="","",VLOOKUP(D94,'0.1_Datos generales organiz.'!$E$44:$M$293,9,FALSE)))</f>
        <v/>
      </c>
      <c r="L94" s="386" t="str">
        <f>IF('4.1_Resultados Balears'!F95=0,"",'4.1_Resultados Balears'!F95)</f>
        <v/>
      </c>
      <c r="M94" s="386" t="str">
        <f>IF('4.1_Resultados Balears'!G95=0,"",'4.1_Resultados Balears'!G95)</f>
        <v/>
      </c>
      <c r="N94" s="386" t="str">
        <f>IF('4.1_Resultados Balears'!H95=0,"",'4.1_Resultados Balears'!H95)</f>
        <v/>
      </c>
      <c r="O94" s="386" t="str">
        <f>IF('4.1_Resultados Balears'!I95=0,"",'4.1_Resultados Balears'!I95)</f>
        <v/>
      </c>
      <c r="P94" s="386" t="str">
        <f>IF('4.1_Resultados Balears'!K95=0,"",'4.1_Resultados Balears'!K95)</f>
        <v/>
      </c>
      <c r="Q94" s="386" t="str">
        <f>IF('4.1_Resultados Balears'!M95=0,"",'4.1_Resultados Balears'!M95)</f>
        <v/>
      </c>
      <c r="R94" s="386" t="str">
        <f>IF('4.1_Resultados Balears'!O95=0,"",'4.1_Resultados Balears'!O95)</f>
        <v/>
      </c>
      <c r="S94" s="386" t="str">
        <f>IF('4.1_Resultados Balears'!P95=0,"",'4.1_Resultados Balears'!P95)</f>
        <v/>
      </c>
      <c r="T94" s="386" t="str">
        <f>IF('4.1_Resultados Balears'!Q95=0,"",'4.1_Resultados Balears'!Q95)</f>
        <v/>
      </c>
      <c r="U94" s="386" t="str">
        <f>IF('4.1_Resultados Balears'!S95=0,"",'4.1_Resultados Balears'!S95)</f>
        <v/>
      </c>
      <c r="V94" s="385" t="str">
        <f>_xlfn.IFNA(IF(VLOOKUP($D94,'3_Categorías 3-6'!$E$26:$X$275,8,FALSE)="","",VLOOKUP($D94,'3_Categorías 3-6'!$E$26:$X$275,8,FALSE)),"")</f>
        <v/>
      </c>
      <c r="W94" s="385" t="str">
        <f>_xlfn.IFNA(IF(VLOOKUP($D94,'3_Categorías 3-6'!$E$26:$X$275,14,FALSE)="","",VLOOKUP($D94,'3_Categorías 3-6'!$E$26:$X$275,14,FALSE)),"")</f>
        <v/>
      </c>
      <c r="X94" s="385" t="str">
        <f>_xlfn.IFNA(IF(VLOOKUP($D94,'3_Categorías 3-6'!$E$26:$X$275,19,FALSE)="","",VLOOKUP($D94,'3_Categorías 3-6'!$E$26:$X$275,19,FALSE)),"")</f>
        <v/>
      </c>
      <c r="Y94" s="385" t="str">
        <f>_xlfn.IFNA(IF(VLOOKUP($D94,'3_Categorías 3-6'!$E$26:$X$275,20,FALSE)="","",VLOOKUP($D94,'3_Categorías 3-6'!$E$26:$X$275,20,FALSE)),"")</f>
        <v/>
      </c>
    </row>
    <row r="95" spans="3:25" s="4" customFormat="1" x14ac:dyDescent="0.25">
      <c r="C95" s="162">
        <v>43</v>
      </c>
      <c r="D95" s="668" t="str">
        <f>IF(Dades!E884="","",Dades!E884)</f>
        <v/>
      </c>
      <c r="E95" s="668"/>
      <c r="F95" s="388" t="str">
        <f>IF(D95="","",IF(VLOOKUP(D95,'0.1_Datos generales organiz.'!$E$44:$M$293,4,FALSE)="","",VLOOKUP(D95,'0.1_Datos generales organiz.'!$E$44:$M$293,4,FALSE)))</f>
        <v/>
      </c>
      <c r="G95" s="388" t="str">
        <f>IF(D95="","",IF(VLOOKUP(D95,'0.1_Datos generales organiz.'!$E$44:$M$293,5,FALSE)="","",VLOOKUP(D95,'0.1_Datos generales organiz.'!$E$44:$M$293,5,FALSE)))</f>
        <v/>
      </c>
      <c r="H95" s="388" t="str">
        <f>IF(D95="","",IF(VLOOKUP(D95,'0.1_Datos generales organiz.'!$E$44:$M$293,6,FALSE)="","",VLOOKUP(D95,'0.1_Datos generales organiz.'!$E$44:$M$293,6,FALSE)))</f>
        <v/>
      </c>
      <c r="I95" s="388" t="str">
        <f>IF(D95="","",IF(VLOOKUP(D95,'0.1_Datos generales organiz.'!$E$44:$M$293,7,FALSE)="","",VLOOKUP(D95,'0.1_Datos generales organiz.'!$E$44:$M$293,7,FALSE)))</f>
        <v/>
      </c>
      <c r="J95" s="388" t="str">
        <f>IF(D95="","",IF(VLOOKUP(D95,'0.1_Datos generales organiz.'!$E$44:$M$293,8,FALSE)="","",VLOOKUP(D95,'0.1_Datos generales organiz.'!$E$44:$M$293,8,FALSE)))</f>
        <v/>
      </c>
      <c r="K95" s="388" t="str">
        <f>IF(D95="","",IF(VLOOKUP(D95,'0.1_Datos generales organiz.'!$E$44:$M$293,9,FALSE)="","",VLOOKUP(D95,'0.1_Datos generales organiz.'!$E$44:$M$293,9,FALSE)))</f>
        <v/>
      </c>
      <c r="L95" s="386" t="str">
        <f>IF('4.1_Resultados Balears'!F96=0,"",'4.1_Resultados Balears'!F96)</f>
        <v/>
      </c>
      <c r="M95" s="386" t="str">
        <f>IF('4.1_Resultados Balears'!G96=0,"",'4.1_Resultados Balears'!G96)</f>
        <v/>
      </c>
      <c r="N95" s="386" t="str">
        <f>IF('4.1_Resultados Balears'!H96=0,"",'4.1_Resultados Balears'!H96)</f>
        <v/>
      </c>
      <c r="O95" s="386" t="str">
        <f>IF('4.1_Resultados Balears'!I96=0,"",'4.1_Resultados Balears'!I96)</f>
        <v/>
      </c>
      <c r="P95" s="386" t="str">
        <f>IF('4.1_Resultados Balears'!K96=0,"",'4.1_Resultados Balears'!K96)</f>
        <v/>
      </c>
      <c r="Q95" s="386" t="str">
        <f>IF('4.1_Resultados Balears'!M96=0,"",'4.1_Resultados Balears'!M96)</f>
        <v/>
      </c>
      <c r="R95" s="386" t="str">
        <f>IF('4.1_Resultados Balears'!O96=0,"",'4.1_Resultados Balears'!O96)</f>
        <v/>
      </c>
      <c r="S95" s="386" t="str">
        <f>IF('4.1_Resultados Balears'!P96=0,"",'4.1_Resultados Balears'!P96)</f>
        <v/>
      </c>
      <c r="T95" s="386" t="str">
        <f>IF('4.1_Resultados Balears'!Q96=0,"",'4.1_Resultados Balears'!Q96)</f>
        <v/>
      </c>
      <c r="U95" s="386" t="str">
        <f>IF('4.1_Resultados Balears'!S96=0,"",'4.1_Resultados Balears'!S96)</f>
        <v/>
      </c>
      <c r="V95" s="385" t="str">
        <f>_xlfn.IFNA(IF(VLOOKUP($D95,'3_Categorías 3-6'!$E$26:$X$275,8,FALSE)="","",VLOOKUP($D95,'3_Categorías 3-6'!$E$26:$X$275,8,FALSE)),"")</f>
        <v/>
      </c>
      <c r="W95" s="385" t="str">
        <f>_xlfn.IFNA(IF(VLOOKUP($D95,'3_Categorías 3-6'!$E$26:$X$275,14,FALSE)="","",VLOOKUP($D95,'3_Categorías 3-6'!$E$26:$X$275,14,FALSE)),"")</f>
        <v/>
      </c>
      <c r="X95" s="385" t="str">
        <f>_xlfn.IFNA(IF(VLOOKUP($D95,'3_Categorías 3-6'!$E$26:$X$275,19,FALSE)="","",VLOOKUP($D95,'3_Categorías 3-6'!$E$26:$X$275,19,FALSE)),"")</f>
        <v/>
      </c>
      <c r="Y95" s="385" t="str">
        <f>_xlfn.IFNA(IF(VLOOKUP($D95,'3_Categorías 3-6'!$E$26:$X$275,20,FALSE)="","",VLOOKUP($D95,'3_Categorías 3-6'!$E$26:$X$275,20,FALSE)),"")</f>
        <v/>
      </c>
    </row>
    <row r="96" spans="3:25" s="4" customFormat="1" x14ac:dyDescent="0.25">
      <c r="C96" s="162">
        <v>44</v>
      </c>
      <c r="D96" s="668" t="str">
        <f>IF(Dades!E885="","",Dades!E885)</f>
        <v/>
      </c>
      <c r="E96" s="668"/>
      <c r="F96" s="388" t="str">
        <f>IF(D96="","",IF(VLOOKUP(D96,'0.1_Datos generales organiz.'!$E$44:$M$293,4,FALSE)="","",VLOOKUP(D96,'0.1_Datos generales organiz.'!$E$44:$M$293,4,FALSE)))</f>
        <v/>
      </c>
      <c r="G96" s="388" t="str">
        <f>IF(D96="","",IF(VLOOKUP(D96,'0.1_Datos generales organiz.'!$E$44:$M$293,5,FALSE)="","",VLOOKUP(D96,'0.1_Datos generales organiz.'!$E$44:$M$293,5,FALSE)))</f>
        <v/>
      </c>
      <c r="H96" s="388" t="str">
        <f>IF(D96="","",IF(VLOOKUP(D96,'0.1_Datos generales organiz.'!$E$44:$M$293,6,FALSE)="","",VLOOKUP(D96,'0.1_Datos generales organiz.'!$E$44:$M$293,6,FALSE)))</f>
        <v/>
      </c>
      <c r="I96" s="388" t="str">
        <f>IF(D96="","",IF(VLOOKUP(D96,'0.1_Datos generales organiz.'!$E$44:$M$293,7,FALSE)="","",VLOOKUP(D96,'0.1_Datos generales organiz.'!$E$44:$M$293,7,FALSE)))</f>
        <v/>
      </c>
      <c r="J96" s="388" t="str">
        <f>IF(D96="","",IF(VLOOKUP(D96,'0.1_Datos generales organiz.'!$E$44:$M$293,8,FALSE)="","",VLOOKUP(D96,'0.1_Datos generales organiz.'!$E$44:$M$293,8,FALSE)))</f>
        <v/>
      </c>
      <c r="K96" s="388" t="str">
        <f>IF(D96="","",IF(VLOOKUP(D96,'0.1_Datos generales organiz.'!$E$44:$M$293,9,FALSE)="","",VLOOKUP(D96,'0.1_Datos generales organiz.'!$E$44:$M$293,9,FALSE)))</f>
        <v/>
      </c>
      <c r="L96" s="386" t="str">
        <f>IF('4.1_Resultados Balears'!F97=0,"",'4.1_Resultados Balears'!F97)</f>
        <v/>
      </c>
      <c r="M96" s="386" t="str">
        <f>IF('4.1_Resultados Balears'!G97=0,"",'4.1_Resultados Balears'!G97)</f>
        <v/>
      </c>
      <c r="N96" s="386" t="str">
        <f>IF('4.1_Resultados Balears'!H97=0,"",'4.1_Resultados Balears'!H97)</f>
        <v/>
      </c>
      <c r="O96" s="386" t="str">
        <f>IF('4.1_Resultados Balears'!I97=0,"",'4.1_Resultados Balears'!I97)</f>
        <v/>
      </c>
      <c r="P96" s="386" t="str">
        <f>IF('4.1_Resultados Balears'!K97=0,"",'4.1_Resultados Balears'!K97)</f>
        <v/>
      </c>
      <c r="Q96" s="386" t="str">
        <f>IF('4.1_Resultados Balears'!M97=0,"",'4.1_Resultados Balears'!M97)</f>
        <v/>
      </c>
      <c r="R96" s="386" t="str">
        <f>IF('4.1_Resultados Balears'!O97=0,"",'4.1_Resultados Balears'!O97)</f>
        <v/>
      </c>
      <c r="S96" s="386" t="str">
        <f>IF('4.1_Resultados Balears'!P97=0,"",'4.1_Resultados Balears'!P97)</f>
        <v/>
      </c>
      <c r="T96" s="386" t="str">
        <f>IF('4.1_Resultados Balears'!Q97=0,"",'4.1_Resultados Balears'!Q97)</f>
        <v/>
      </c>
      <c r="U96" s="386" t="str">
        <f>IF('4.1_Resultados Balears'!S97=0,"",'4.1_Resultados Balears'!S97)</f>
        <v/>
      </c>
      <c r="V96" s="385" t="str">
        <f>_xlfn.IFNA(IF(VLOOKUP($D96,'3_Categorías 3-6'!$E$26:$X$275,8,FALSE)="","",VLOOKUP($D96,'3_Categorías 3-6'!$E$26:$X$275,8,FALSE)),"")</f>
        <v/>
      </c>
      <c r="W96" s="385" t="str">
        <f>_xlfn.IFNA(IF(VLOOKUP($D96,'3_Categorías 3-6'!$E$26:$X$275,14,FALSE)="","",VLOOKUP($D96,'3_Categorías 3-6'!$E$26:$X$275,14,FALSE)),"")</f>
        <v/>
      </c>
      <c r="X96" s="385" t="str">
        <f>_xlfn.IFNA(IF(VLOOKUP($D96,'3_Categorías 3-6'!$E$26:$X$275,19,FALSE)="","",VLOOKUP($D96,'3_Categorías 3-6'!$E$26:$X$275,19,FALSE)),"")</f>
        <v/>
      </c>
      <c r="Y96" s="385" t="str">
        <f>_xlfn.IFNA(IF(VLOOKUP($D96,'3_Categorías 3-6'!$E$26:$X$275,20,FALSE)="","",VLOOKUP($D96,'3_Categorías 3-6'!$E$26:$X$275,20,FALSE)),"")</f>
        <v/>
      </c>
    </row>
    <row r="97" spans="2:25" s="4" customFormat="1" x14ac:dyDescent="0.25">
      <c r="B97" s="21"/>
      <c r="C97" s="162">
        <v>45</v>
      </c>
      <c r="D97" s="668" t="str">
        <f>IF(Dades!E886="","",Dades!E886)</f>
        <v/>
      </c>
      <c r="E97" s="668"/>
      <c r="F97" s="388" t="str">
        <f>IF(D97="","",IF(VLOOKUP(D97,'0.1_Datos generales organiz.'!$E$44:$M$293,4,FALSE)="","",VLOOKUP(D97,'0.1_Datos generales organiz.'!$E$44:$M$293,4,FALSE)))</f>
        <v/>
      </c>
      <c r="G97" s="388" t="str">
        <f>IF(D97="","",IF(VLOOKUP(D97,'0.1_Datos generales organiz.'!$E$44:$M$293,5,FALSE)="","",VLOOKUP(D97,'0.1_Datos generales organiz.'!$E$44:$M$293,5,FALSE)))</f>
        <v/>
      </c>
      <c r="H97" s="388" t="str">
        <f>IF(D97="","",IF(VLOOKUP(D97,'0.1_Datos generales organiz.'!$E$44:$M$293,6,FALSE)="","",VLOOKUP(D97,'0.1_Datos generales organiz.'!$E$44:$M$293,6,FALSE)))</f>
        <v/>
      </c>
      <c r="I97" s="388" t="str">
        <f>IF(D97="","",IF(VLOOKUP(D97,'0.1_Datos generales organiz.'!$E$44:$M$293,7,FALSE)="","",VLOOKUP(D97,'0.1_Datos generales organiz.'!$E$44:$M$293,7,FALSE)))</f>
        <v/>
      </c>
      <c r="J97" s="388" t="str">
        <f>IF(D97="","",IF(VLOOKUP(D97,'0.1_Datos generales organiz.'!$E$44:$M$293,8,FALSE)="","",VLOOKUP(D97,'0.1_Datos generales organiz.'!$E$44:$M$293,8,FALSE)))</f>
        <v/>
      </c>
      <c r="K97" s="388" t="str">
        <f>IF(D97="","",IF(VLOOKUP(D97,'0.1_Datos generales organiz.'!$E$44:$M$293,9,FALSE)="","",VLOOKUP(D97,'0.1_Datos generales organiz.'!$E$44:$M$293,9,FALSE)))</f>
        <v/>
      </c>
      <c r="L97" s="386" t="str">
        <f>IF('4.1_Resultados Balears'!F98=0,"",'4.1_Resultados Balears'!F98)</f>
        <v/>
      </c>
      <c r="M97" s="386" t="str">
        <f>IF('4.1_Resultados Balears'!G98=0,"",'4.1_Resultados Balears'!G98)</f>
        <v/>
      </c>
      <c r="N97" s="386" t="str">
        <f>IF('4.1_Resultados Balears'!H98=0,"",'4.1_Resultados Balears'!H98)</f>
        <v/>
      </c>
      <c r="O97" s="386" t="str">
        <f>IF('4.1_Resultados Balears'!I98=0,"",'4.1_Resultados Balears'!I98)</f>
        <v/>
      </c>
      <c r="P97" s="386" t="str">
        <f>IF('4.1_Resultados Balears'!K98=0,"",'4.1_Resultados Balears'!K98)</f>
        <v/>
      </c>
      <c r="Q97" s="386" t="str">
        <f>IF('4.1_Resultados Balears'!M98=0,"",'4.1_Resultados Balears'!M98)</f>
        <v/>
      </c>
      <c r="R97" s="386" t="str">
        <f>IF('4.1_Resultados Balears'!O98=0,"",'4.1_Resultados Balears'!O98)</f>
        <v/>
      </c>
      <c r="S97" s="386" t="str">
        <f>IF('4.1_Resultados Balears'!P98=0,"",'4.1_Resultados Balears'!P98)</f>
        <v/>
      </c>
      <c r="T97" s="386" t="str">
        <f>IF('4.1_Resultados Balears'!Q98=0,"",'4.1_Resultados Balears'!Q98)</f>
        <v/>
      </c>
      <c r="U97" s="386" t="str">
        <f>IF('4.1_Resultados Balears'!S98=0,"",'4.1_Resultados Balears'!S98)</f>
        <v/>
      </c>
      <c r="V97" s="385" t="str">
        <f>_xlfn.IFNA(IF(VLOOKUP($D97,'3_Categorías 3-6'!$E$26:$X$275,8,FALSE)="","",VLOOKUP($D97,'3_Categorías 3-6'!$E$26:$X$275,8,FALSE)),"")</f>
        <v/>
      </c>
      <c r="W97" s="385" t="str">
        <f>_xlfn.IFNA(IF(VLOOKUP($D97,'3_Categorías 3-6'!$E$26:$X$275,14,FALSE)="","",VLOOKUP($D97,'3_Categorías 3-6'!$E$26:$X$275,14,FALSE)),"")</f>
        <v/>
      </c>
      <c r="X97" s="385" t="str">
        <f>_xlfn.IFNA(IF(VLOOKUP($D97,'3_Categorías 3-6'!$E$26:$X$275,19,FALSE)="","",VLOOKUP($D97,'3_Categorías 3-6'!$E$26:$X$275,19,FALSE)),"")</f>
        <v/>
      </c>
      <c r="Y97" s="385" t="str">
        <f>_xlfn.IFNA(IF(VLOOKUP($D97,'3_Categorías 3-6'!$E$26:$X$275,20,FALSE)="","",VLOOKUP($D97,'3_Categorías 3-6'!$E$26:$X$275,20,FALSE)),"")</f>
        <v/>
      </c>
    </row>
    <row r="98" spans="2:25" s="4" customFormat="1" x14ac:dyDescent="0.25">
      <c r="B98" s="21"/>
      <c r="C98" s="162">
        <v>46</v>
      </c>
      <c r="D98" s="668" t="str">
        <f>IF(Dades!E887="","",Dades!E887)</f>
        <v/>
      </c>
      <c r="E98" s="668"/>
      <c r="F98" s="388" t="str">
        <f>IF(D98="","",IF(VLOOKUP(D98,'0.1_Datos generales organiz.'!$E$44:$M$293,4,FALSE)="","",VLOOKUP(D98,'0.1_Datos generales organiz.'!$E$44:$M$293,4,FALSE)))</f>
        <v/>
      </c>
      <c r="G98" s="388" t="str">
        <f>IF(D98="","",IF(VLOOKUP(D98,'0.1_Datos generales organiz.'!$E$44:$M$293,5,FALSE)="","",VLOOKUP(D98,'0.1_Datos generales organiz.'!$E$44:$M$293,5,FALSE)))</f>
        <v/>
      </c>
      <c r="H98" s="388" t="str">
        <f>IF(D98="","",IF(VLOOKUP(D98,'0.1_Datos generales organiz.'!$E$44:$M$293,6,FALSE)="","",VLOOKUP(D98,'0.1_Datos generales organiz.'!$E$44:$M$293,6,FALSE)))</f>
        <v/>
      </c>
      <c r="I98" s="388" t="str">
        <f>IF(D98="","",IF(VLOOKUP(D98,'0.1_Datos generales organiz.'!$E$44:$M$293,7,FALSE)="","",VLOOKUP(D98,'0.1_Datos generales organiz.'!$E$44:$M$293,7,FALSE)))</f>
        <v/>
      </c>
      <c r="J98" s="388" t="str">
        <f>IF(D98="","",IF(VLOOKUP(D98,'0.1_Datos generales organiz.'!$E$44:$M$293,8,FALSE)="","",VLOOKUP(D98,'0.1_Datos generales organiz.'!$E$44:$M$293,8,FALSE)))</f>
        <v/>
      </c>
      <c r="K98" s="388" t="str">
        <f>IF(D98="","",IF(VLOOKUP(D98,'0.1_Datos generales organiz.'!$E$44:$M$293,9,FALSE)="","",VLOOKUP(D98,'0.1_Datos generales organiz.'!$E$44:$M$293,9,FALSE)))</f>
        <v/>
      </c>
      <c r="L98" s="386" t="str">
        <f>IF('4.1_Resultados Balears'!F99=0,"",'4.1_Resultados Balears'!F99)</f>
        <v/>
      </c>
      <c r="M98" s="386" t="str">
        <f>IF('4.1_Resultados Balears'!G99=0,"",'4.1_Resultados Balears'!G99)</f>
        <v/>
      </c>
      <c r="N98" s="386" t="str">
        <f>IF('4.1_Resultados Balears'!H99=0,"",'4.1_Resultados Balears'!H99)</f>
        <v/>
      </c>
      <c r="O98" s="386" t="str">
        <f>IF('4.1_Resultados Balears'!I99=0,"",'4.1_Resultados Balears'!I99)</f>
        <v/>
      </c>
      <c r="P98" s="386" t="str">
        <f>IF('4.1_Resultados Balears'!K99=0,"",'4.1_Resultados Balears'!K99)</f>
        <v/>
      </c>
      <c r="Q98" s="386" t="str">
        <f>IF('4.1_Resultados Balears'!M99=0,"",'4.1_Resultados Balears'!M99)</f>
        <v/>
      </c>
      <c r="R98" s="386" t="str">
        <f>IF('4.1_Resultados Balears'!O99=0,"",'4.1_Resultados Balears'!O99)</f>
        <v/>
      </c>
      <c r="S98" s="386" t="str">
        <f>IF('4.1_Resultados Balears'!P99=0,"",'4.1_Resultados Balears'!P99)</f>
        <v/>
      </c>
      <c r="T98" s="386" t="str">
        <f>IF('4.1_Resultados Balears'!Q99=0,"",'4.1_Resultados Balears'!Q99)</f>
        <v/>
      </c>
      <c r="U98" s="386" t="str">
        <f>IF('4.1_Resultados Balears'!S99=0,"",'4.1_Resultados Balears'!S99)</f>
        <v/>
      </c>
      <c r="V98" s="385" t="str">
        <f>_xlfn.IFNA(IF(VLOOKUP($D98,'3_Categorías 3-6'!$E$26:$X$275,8,FALSE)="","",VLOOKUP($D98,'3_Categorías 3-6'!$E$26:$X$275,8,FALSE)),"")</f>
        <v/>
      </c>
      <c r="W98" s="385" t="str">
        <f>_xlfn.IFNA(IF(VLOOKUP($D98,'3_Categorías 3-6'!$E$26:$X$275,14,FALSE)="","",VLOOKUP($D98,'3_Categorías 3-6'!$E$26:$X$275,14,FALSE)),"")</f>
        <v/>
      </c>
      <c r="X98" s="385" t="str">
        <f>_xlfn.IFNA(IF(VLOOKUP($D98,'3_Categorías 3-6'!$E$26:$X$275,19,FALSE)="","",VLOOKUP($D98,'3_Categorías 3-6'!$E$26:$X$275,19,FALSE)),"")</f>
        <v/>
      </c>
      <c r="Y98" s="385" t="str">
        <f>_xlfn.IFNA(IF(VLOOKUP($D98,'3_Categorías 3-6'!$E$26:$X$275,20,FALSE)="","",VLOOKUP($D98,'3_Categorías 3-6'!$E$26:$X$275,20,FALSE)),"")</f>
        <v/>
      </c>
    </row>
    <row r="99" spans="2:25" s="4" customFormat="1" x14ac:dyDescent="0.25">
      <c r="B99" s="21"/>
      <c r="C99" s="162">
        <v>47</v>
      </c>
      <c r="D99" s="668" t="str">
        <f>IF(Dades!E888="","",Dades!E888)</f>
        <v/>
      </c>
      <c r="E99" s="668"/>
      <c r="F99" s="388" t="str">
        <f>IF(D99="","",IF(VLOOKUP(D99,'0.1_Datos generales organiz.'!$E$44:$M$293,4,FALSE)="","",VLOOKUP(D99,'0.1_Datos generales organiz.'!$E$44:$M$293,4,FALSE)))</f>
        <v/>
      </c>
      <c r="G99" s="388" t="str">
        <f>IF(D99="","",IF(VLOOKUP(D99,'0.1_Datos generales organiz.'!$E$44:$M$293,5,FALSE)="","",VLOOKUP(D99,'0.1_Datos generales organiz.'!$E$44:$M$293,5,FALSE)))</f>
        <v/>
      </c>
      <c r="H99" s="388" t="str">
        <f>IF(D99="","",IF(VLOOKUP(D99,'0.1_Datos generales organiz.'!$E$44:$M$293,6,FALSE)="","",VLOOKUP(D99,'0.1_Datos generales organiz.'!$E$44:$M$293,6,FALSE)))</f>
        <v/>
      </c>
      <c r="I99" s="388" t="str">
        <f>IF(D99="","",IF(VLOOKUP(D99,'0.1_Datos generales organiz.'!$E$44:$M$293,7,FALSE)="","",VLOOKUP(D99,'0.1_Datos generales organiz.'!$E$44:$M$293,7,FALSE)))</f>
        <v/>
      </c>
      <c r="J99" s="388" t="str">
        <f>IF(D99="","",IF(VLOOKUP(D99,'0.1_Datos generales organiz.'!$E$44:$M$293,8,FALSE)="","",VLOOKUP(D99,'0.1_Datos generales organiz.'!$E$44:$M$293,8,FALSE)))</f>
        <v/>
      </c>
      <c r="K99" s="388" t="str">
        <f>IF(D99="","",IF(VLOOKUP(D99,'0.1_Datos generales organiz.'!$E$44:$M$293,9,FALSE)="","",VLOOKUP(D99,'0.1_Datos generales organiz.'!$E$44:$M$293,9,FALSE)))</f>
        <v/>
      </c>
      <c r="L99" s="386" t="str">
        <f>IF('4.1_Resultados Balears'!F100=0,"",'4.1_Resultados Balears'!F100)</f>
        <v/>
      </c>
      <c r="M99" s="386" t="str">
        <f>IF('4.1_Resultados Balears'!G100=0,"",'4.1_Resultados Balears'!G100)</f>
        <v/>
      </c>
      <c r="N99" s="386" t="str">
        <f>IF('4.1_Resultados Balears'!H100=0,"",'4.1_Resultados Balears'!H100)</f>
        <v/>
      </c>
      <c r="O99" s="386" t="str">
        <f>IF('4.1_Resultados Balears'!I100=0,"",'4.1_Resultados Balears'!I100)</f>
        <v/>
      </c>
      <c r="P99" s="386" t="str">
        <f>IF('4.1_Resultados Balears'!K100=0,"",'4.1_Resultados Balears'!K100)</f>
        <v/>
      </c>
      <c r="Q99" s="386" t="str">
        <f>IF('4.1_Resultados Balears'!M100=0,"",'4.1_Resultados Balears'!M100)</f>
        <v/>
      </c>
      <c r="R99" s="386" t="str">
        <f>IF('4.1_Resultados Balears'!O100=0,"",'4.1_Resultados Balears'!O100)</f>
        <v/>
      </c>
      <c r="S99" s="386" t="str">
        <f>IF('4.1_Resultados Balears'!P100=0,"",'4.1_Resultados Balears'!P100)</f>
        <v/>
      </c>
      <c r="T99" s="386" t="str">
        <f>IF('4.1_Resultados Balears'!Q100=0,"",'4.1_Resultados Balears'!Q100)</f>
        <v/>
      </c>
      <c r="U99" s="386" t="str">
        <f>IF('4.1_Resultados Balears'!S100=0,"",'4.1_Resultados Balears'!S100)</f>
        <v/>
      </c>
      <c r="V99" s="385" t="str">
        <f>_xlfn.IFNA(IF(VLOOKUP($D99,'3_Categorías 3-6'!$E$26:$X$275,8,FALSE)="","",VLOOKUP($D99,'3_Categorías 3-6'!$E$26:$X$275,8,FALSE)),"")</f>
        <v/>
      </c>
      <c r="W99" s="385" t="str">
        <f>_xlfn.IFNA(IF(VLOOKUP($D99,'3_Categorías 3-6'!$E$26:$X$275,14,FALSE)="","",VLOOKUP($D99,'3_Categorías 3-6'!$E$26:$X$275,14,FALSE)),"")</f>
        <v/>
      </c>
      <c r="X99" s="385" t="str">
        <f>_xlfn.IFNA(IF(VLOOKUP($D99,'3_Categorías 3-6'!$E$26:$X$275,19,FALSE)="","",VLOOKUP($D99,'3_Categorías 3-6'!$E$26:$X$275,19,FALSE)),"")</f>
        <v/>
      </c>
      <c r="Y99" s="385" t="str">
        <f>_xlfn.IFNA(IF(VLOOKUP($D99,'3_Categorías 3-6'!$E$26:$X$275,20,FALSE)="","",VLOOKUP($D99,'3_Categorías 3-6'!$E$26:$X$275,20,FALSE)),"")</f>
        <v/>
      </c>
    </row>
    <row r="100" spans="2:25" s="4" customFormat="1" x14ac:dyDescent="0.25">
      <c r="B100" s="21"/>
      <c r="C100" s="162">
        <v>48</v>
      </c>
      <c r="D100" s="668" t="str">
        <f>IF(Dades!E889="","",Dades!E889)</f>
        <v/>
      </c>
      <c r="E100" s="668"/>
      <c r="F100" s="388" t="str">
        <f>IF(D100="","",IF(VLOOKUP(D100,'0.1_Datos generales organiz.'!$E$44:$M$293,4,FALSE)="","",VLOOKUP(D100,'0.1_Datos generales organiz.'!$E$44:$M$293,4,FALSE)))</f>
        <v/>
      </c>
      <c r="G100" s="388" t="str">
        <f>IF(D100="","",IF(VLOOKUP(D100,'0.1_Datos generales organiz.'!$E$44:$M$293,5,FALSE)="","",VLOOKUP(D100,'0.1_Datos generales organiz.'!$E$44:$M$293,5,FALSE)))</f>
        <v/>
      </c>
      <c r="H100" s="388" t="str">
        <f>IF(D100="","",IF(VLOOKUP(D100,'0.1_Datos generales organiz.'!$E$44:$M$293,6,FALSE)="","",VLOOKUP(D100,'0.1_Datos generales organiz.'!$E$44:$M$293,6,FALSE)))</f>
        <v/>
      </c>
      <c r="I100" s="388" t="str">
        <f>IF(D100="","",IF(VLOOKUP(D100,'0.1_Datos generales organiz.'!$E$44:$M$293,7,FALSE)="","",VLOOKUP(D100,'0.1_Datos generales organiz.'!$E$44:$M$293,7,FALSE)))</f>
        <v/>
      </c>
      <c r="J100" s="388" t="str">
        <f>IF(D100="","",IF(VLOOKUP(D100,'0.1_Datos generales organiz.'!$E$44:$M$293,8,FALSE)="","",VLOOKUP(D100,'0.1_Datos generales organiz.'!$E$44:$M$293,8,FALSE)))</f>
        <v/>
      </c>
      <c r="K100" s="388" t="str">
        <f>IF(D100="","",IF(VLOOKUP(D100,'0.1_Datos generales organiz.'!$E$44:$M$293,9,FALSE)="","",VLOOKUP(D100,'0.1_Datos generales organiz.'!$E$44:$M$293,9,FALSE)))</f>
        <v/>
      </c>
      <c r="L100" s="386" t="str">
        <f>IF('4.1_Resultados Balears'!F101=0,"",'4.1_Resultados Balears'!F101)</f>
        <v/>
      </c>
      <c r="M100" s="386" t="str">
        <f>IF('4.1_Resultados Balears'!G101=0,"",'4.1_Resultados Balears'!G101)</f>
        <v/>
      </c>
      <c r="N100" s="386" t="str">
        <f>IF('4.1_Resultados Balears'!H101=0,"",'4.1_Resultados Balears'!H101)</f>
        <v/>
      </c>
      <c r="O100" s="386" t="str">
        <f>IF('4.1_Resultados Balears'!I101=0,"",'4.1_Resultados Balears'!I101)</f>
        <v/>
      </c>
      <c r="P100" s="386" t="str">
        <f>IF('4.1_Resultados Balears'!K101=0,"",'4.1_Resultados Balears'!K101)</f>
        <v/>
      </c>
      <c r="Q100" s="386" t="str">
        <f>IF('4.1_Resultados Balears'!M101=0,"",'4.1_Resultados Balears'!M101)</f>
        <v/>
      </c>
      <c r="R100" s="386" t="str">
        <f>IF('4.1_Resultados Balears'!O101=0,"",'4.1_Resultados Balears'!O101)</f>
        <v/>
      </c>
      <c r="S100" s="386" t="str">
        <f>IF('4.1_Resultados Balears'!P101=0,"",'4.1_Resultados Balears'!P101)</f>
        <v/>
      </c>
      <c r="T100" s="386" t="str">
        <f>IF('4.1_Resultados Balears'!Q101=0,"",'4.1_Resultados Balears'!Q101)</f>
        <v/>
      </c>
      <c r="U100" s="386" t="str">
        <f>IF('4.1_Resultados Balears'!S101=0,"",'4.1_Resultados Balears'!S101)</f>
        <v/>
      </c>
      <c r="V100" s="385" t="str">
        <f>_xlfn.IFNA(IF(VLOOKUP($D100,'3_Categorías 3-6'!$E$26:$X$275,8,FALSE)="","",VLOOKUP($D100,'3_Categorías 3-6'!$E$26:$X$275,8,FALSE)),"")</f>
        <v/>
      </c>
      <c r="W100" s="385" t="str">
        <f>_xlfn.IFNA(IF(VLOOKUP($D100,'3_Categorías 3-6'!$E$26:$X$275,14,FALSE)="","",VLOOKUP($D100,'3_Categorías 3-6'!$E$26:$X$275,14,FALSE)),"")</f>
        <v/>
      </c>
      <c r="X100" s="385" t="str">
        <f>_xlfn.IFNA(IF(VLOOKUP($D100,'3_Categorías 3-6'!$E$26:$X$275,19,FALSE)="","",VLOOKUP($D100,'3_Categorías 3-6'!$E$26:$X$275,19,FALSE)),"")</f>
        <v/>
      </c>
      <c r="Y100" s="385" t="str">
        <f>_xlfn.IFNA(IF(VLOOKUP($D100,'3_Categorías 3-6'!$E$26:$X$275,20,FALSE)="","",VLOOKUP($D100,'3_Categorías 3-6'!$E$26:$X$275,20,FALSE)),"")</f>
        <v/>
      </c>
    </row>
    <row r="101" spans="2:25" s="4" customFormat="1" x14ac:dyDescent="0.25">
      <c r="B101" s="21"/>
      <c r="C101" s="162">
        <v>49</v>
      </c>
      <c r="D101" s="668" t="str">
        <f>IF(Dades!E890="","",Dades!E890)</f>
        <v/>
      </c>
      <c r="E101" s="668"/>
      <c r="F101" s="388" t="str">
        <f>IF(D101="","",IF(VLOOKUP(D101,'0.1_Datos generales organiz.'!$E$44:$M$293,4,FALSE)="","",VLOOKUP(D101,'0.1_Datos generales organiz.'!$E$44:$M$293,4,FALSE)))</f>
        <v/>
      </c>
      <c r="G101" s="388" t="str">
        <f>IF(D101="","",IF(VLOOKUP(D101,'0.1_Datos generales organiz.'!$E$44:$M$293,5,FALSE)="","",VLOOKUP(D101,'0.1_Datos generales organiz.'!$E$44:$M$293,5,FALSE)))</f>
        <v/>
      </c>
      <c r="H101" s="388" t="str">
        <f>IF(D101="","",IF(VLOOKUP(D101,'0.1_Datos generales organiz.'!$E$44:$M$293,6,FALSE)="","",VLOOKUP(D101,'0.1_Datos generales organiz.'!$E$44:$M$293,6,FALSE)))</f>
        <v/>
      </c>
      <c r="I101" s="388" t="str">
        <f>IF(D101="","",IF(VLOOKUP(D101,'0.1_Datos generales organiz.'!$E$44:$M$293,7,FALSE)="","",VLOOKUP(D101,'0.1_Datos generales organiz.'!$E$44:$M$293,7,FALSE)))</f>
        <v/>
      </c>
      <c r="J101" s="388" t="str">
        <f>IF(D101="","",IF(VLOOKUP(D101,'0.1_Datos generales organiz.'!$E$44:$M$293,8,FALSE)="","",VLOOKUP(D101,'0.1_Datos generales organiz.'!$E$44:$M$293,8,FALSE)))</f>
        <v/>
      </c>
      <c r="K101" s="388" t="str">
        <f>IF(D101="","",IF(VLOOKUP(D101,'0.1_Datos generales organiz.'!$E$44:$M$293,9,FALSE)="","",VLOOKUP(D101,'0.1_Datos generales organiz.'!$E$44:$M$293,9,FALSE)))</f>
        <v/>
      </c>
      <c r="L101" s="386" t="str">
        <f>IF('4.1_Resultados Balears'!F102=0,"",'4.1_Resultados Balears'!F102)</f>
        <v/>
      </c>
      <c r="M101" s="386" t="str">
        <f>IF('4.1_Resultados Balears'!G102=0,"",'4.1_Resultados Balears'!G102)</f>
        <v/>
      </c>
      <c r="N101" s="386" t="str">
        <f>IF('4.1_Resultados Balears'!H102=0,"",'4.1_Resultados Balears'!H102)</f>
        <v/>
      </c>
      <c r="O101" s="386" t="str">
        <f>IF('4.1_Resultados Balears'!I102=0,"",'4.1_Resultados Balears'!I102)</f>
        <v/>
      </c>
      <c r="P101" s="386" t="str">
        <f>IF('4.1_Resultados Balears'!K102=0,"",'4.1_Resultados Balears'!K102)</f>
        <v/>
      </c>
      <c r="Q101" s="386" t="str">
        <f>IF('4.1_Resultados Balears'!M102=0,"",'4.1_Resultados Balears'!M102)</f>
        <v/>
      </c>
      <c r="R101" s="386" t="str">
        <f>IF('4.1_Resultados Balears'!O102=0,"",'4.1_Resultados Balears'!O102)</f>
        <v/>
      </c>
      <c r="S101" s="386" t="str">
        <f>IF('4.1_Resultados Balears'!P102=0,"",'4.1_Resultados Balears'!P102)</f>
        <v/>
      </c>
      <c r="T101" s="386" t="str">
        <f>IF('4.1_Resultados Balears'!Q102=0,"",'4.1_Resultados Balears'!Q102)</f>
        <v/>
      </c>
      <c r="U101" s="386" t="str">
        <f>IF('4.1_Resultados Balears'!S102=0,"",'4.1_Resultados Balears'!S102)</f>
        <v/>
      </c>
      <c r="V101" s="385" t="str">
        <f>_xlfn.IFNA(IF(VLOOKUP($D101,'3_Categorías 3-6'!$E$26:$X$275,8,FALSE)="","",VLOOKUP($D101,'3_Categorías 3-6'!$E$26:$X$275,8,FALSE)),"")</f>
        <v/>
      </c>
      <c r="W101" s="385" t="str">
        <f>_xlfn.IFNA(IF(VLOOKUP($D101,'3_Categorías 3-6'!$E$26:$X$275,14,FALSE)="","",VLOOKUP($D101,'3_Categorías 3-6'!$E$26:$X$275,14,FALSE)),"")</f>
        <v/>
      </c>
      <c r="X101" s="385" t="str">
        <f>_xlfn.IFNA(IF(VLOOKUP($D101,'3_Categorías 3-6'!$E$26:$X$275,19,FALSE)="","",VLOOKUP($D101,'3_Categorías 3-6'!$E$26:$X$275,19,FALSE)),"")</f>
        <v/>
      </c>
      <c r="Y101" s="385" t="str">
        <f>_xlfn.IFNA(IF(VLOOKUP($D101,'3_Categorías 3-6'!$E$26:$X$275,20,FALSE)="","",VLOOKUP($D101,'3_Categorías 3-6'!$E$26:$X$275,20,FALSE)),"")</f>
        <v/>
      </c>
    </row>
    <row r="102" spans="2:25" s="4" customFormat="1" x14ac:dyDescent="0.25">
      <c r="B102" s="21"/>
      <c r="C102" s="162">
        <v>50</v>
      </c>
      <c r="D102" s="668" t="str">
        <f>IF(Dades!E891="","",Dades!E891)</f>
        <v/>
      </c>
      <c r="E102" s="668"/>
      <c r="F102" s="388" t="str">
        <f>IF(D102="","",IF(VLOOKUP(D102,'0.1_Datos generales organiz.'!$E$44:$M$293,4,FALSE)="","",VLOOKUP(D102,'0.1_Datos generales organiz.'!$E$44:$M$293,4,FALSE)))</f>
        <v/>
      </c>
      <c r="G102" s="388" t="str">
        <f>IF(D102="","",IF(VLOOKUP(D102,'0.1_Datos generales organiz.'!$E$44:$M$293,5,FALSE)="","",VLOOKUP(D102,'0.1_Datos generales organiz.'!$E$44:$M$293,5,FALSE)))</f>
        <v/>
      </c>
      <c r="H102" s="388" t="str">
        <f>IF(D102="","",IF(VLOOKUP(D102,'0.1_Datos generales organiz.'!$E$44:$M$293,6,FALSE)="","",VLOOKUP(D102,'0.1_Datos generales organiz.'!$E$44:$M$293,6,FALSE)))</f>
        <v/>
      </c>
      <c r="I102" s="388" t="str">
        <f>IF(D102="","",IF(VLOOKUP(D102,'0.1_Datos generales organiz.'!$E$44:$M$293,7,FALSE)="","",VLOOKUP(D102,'0.1_Datos generales organiz.'!$E$44:$M$293,7,FALSE)))</f>
        <v/>
      </c>
      <c r="J102" s="388" t="str">
        <f>IF(D102="","",IF(VLOOKUP(D102,'0.1_Datos generales organiz.'!$E$44:$M$293,8,FALSE)="","",VLOOKUP(D102,'0.1_Datos generales organiz.'!$E$44:$M$293,8,FALSE)))</f>
        <v/>
      </c>
      <c r="K102" s="388" t="str">
        <f>IF(D102="","",IF(VLOOKUP(D102,'0.1_Datos generales organiz.'!$E$44:$M$293,9,FALSE)="","",VLOOKUP(D102,'0.1_Datos generales organiz.'!$E$44:$M$293,9,FALSE)))</f>
        <v/>
      </c>
      <c r="L102" s="386" t="str">
        <f>IF('4.1_Resultados Balears'!F103=0,"",'4.1_Resultados Balears'!F103)</f>
        <v/>
      </c>
      <c r="M102" s="386" t="str">
        <f>IF('4.1_Resultados Balears'!G103=0,"",'4.1_Resultados Balears'!G103)</f>
        <v/>
      </c>
      <c r="N102" s="386" t="str">
        <f>IF('4.1_Resultados Balears'!H103=0,"",'4.1_Resultados Balears'!H103)</f>
        <v/>
      </c>
      <c r="O102" s="386" t="str">
        <f>IF('4.1_Resultados Balears'!I103=0,"",'4.1_Resultados Balears'!I103)</f>
        <v/>
      </c>
      <c r="P102" s="386" t="str">
        <f>IF('4.1_Resultados Balears'!K103=0,"",'4.1_Resultados Balears'!K103)</f>
        <v/>
      </c>
      <c r="Q102" s="386" t="str">
        <f>IF('4.1_Resultados Balears'!M103=0,"",'4.1_Resultados Balears'!M103)</f>
        <v/>
      </c>
      <c r="R102" s="386" t="str">
        <f>IF('4.1_Resultados Balears'!O103=0,"",'4.1_Resultados Balears'!O103)</f>
        <v/>
      </c>
      <c r="S102" s="386" t="str">
        <f>IF('4.1_Resultados Balears'!P103=0,"",'4.1_Resultados Balears'!P103)</f>
        <v/>
      </c>
      <c r="T102" s="386" t="str">
        <f>IF('4.1_Resultados Balears'!Q103=0,"",'4.1_Resultados Balears'!Q103)</f>
        <v/>
      </c>
      <c r="U102" s="386" t="str">
        <f>IF('4.1_Resultados Balears'!S103=0,"",'4.1_Resultados Balears'!S103)</f>
        <v/>
      </c>
      <c r="V102" s="385" t="str">
        <f>_xlfn.IFNA(IF(VLOOKUP($D102,'3_Categorías 3-6'!$E$26:$X$275,8,FALSE)="","",VLOOKUP($D102,'3_Categorías 3-6'!$E$26:$X$275,8,FALSE)),"")</f>
        <v/>
      </c>
      <c r="W102" s="385" t="str">
        <f>_xlfn.IFNA(IF(VLOOKUP($D102,'3_Categorías 3-6'!$E$26:$X$275,14,FALSE)="","",VLOOKUP($D102,'3_Categorías 3-6'!$E$26:$X$275,14,FALSE)),"")</f>
        <v/>
      </c>
      <c r="X102" s="385" t="str">
        <f>_xlfn.IFNA(IF(VLOOKUP($D102,'3_Categorías 3-6'!$E$26:$X$275,19,FALSE)="","",VLOOKUP($D102,'3_Categorías 3-6'!$E$26:$X$275,19,FALSE)),"")</f>
        <v/>
      </c>
      <c r="Y102" s="385" t="str">
        <f>_xlfn.IFNA(IF(VLOOKUP($D102,'3_Categorías 3-6'!$E$26:$X$275,20,FALSE)="","",VLOOKUP($D102,'3_Categorías 3-6'!$E$26:$X$275,20,FALSE)),"")</f>
        <v/>
      </c>
    </row>
    <row r="103" spans="2:25" s="4" customFormat="1" x14ac:dyDescent="0.25">
      <c r="B103" s="21"/>
      <c r="C103" s="162">
        <v>51</v>
      </c>
      <c r="D103" s="668" t="str">
        <f>IF(Dades!E892="","",Dades!E892)</f>
        <v/>
      </c>
      <c r="E103" s="668"/>
      <c r="F103" s="388" t="str">
        <f>IF(D103="","",IF(VLOOKUP(D103,'0.1_Datos generales organiz.'!$E$44:$M$293,4,FALSE)="","",VLOOKUP(D103,'0.1_Datos generales organiz.'!$E$44:$M$293,4,FALSE)))</f>
        <v/>
      </c>
      <c r="G103" s="388" t="str">
        <f>IF(D103="","",IF(VLOOKUP(D103,'0.1_Datos generales organiz.'!$E$44:$M$293,5,FALSE)="","",VLOOKUP(D103,'0.1_Datos generales organiz.'!$E$44:$M$293,5,FALSE)))</f>
        <v/>
      </c>
      <c r="H103" s="388" t="str">
        <f>IF(D103="","",IF(VLOOKUP(D103,'0.1_Datos generales organiz.'!$E$44:$M$293,6,FALSE)="","",VLOOKUP(D103,'0.1_Datos generales organiz.'!$E$44:$M$293,6,FALSE)))</f>
        <v/>
      </c>
      <c r="I103" s="388" t="str">
        <f>IF(D103="","",IF(VLOOKUP(D103,'0.1_Datos generales organiz.'!$E$44:$M$293,7,FALSE)="","",VLOOKUP(D103,'0.1_Datos generales organiz.'!$E$44:$M$293,7,FALSE)))</f>
        <v/>
      </c>
      <c r="J103" s="388" t="str">
        <f>IF(D103="","",IF(VLOOKUP(D103,'0.1_Datos generales organiz.'!$E$44:$M$293,8,FALSE)="","",VLOOKUP(D103,'0.1_Datos generales organiz.'!$E$44:$M$293,8,FALSE)))</f>
        <v/>
      </c>
      <c r="K103" s="388" t="str">
        <f>IF(D103="","",IF(VLOOKUP(D103,'0.1_Datos generales organiz.'!$E$44:$M$293,9,FALSE)="","",VLOOKUP(D103,'0.1_Datos generales organiz.'!$E$44:$M$293,9,FALSE)))</f>
        <v/>
      </c>
      <c r="L103" s="386" t="str">
        <f>IF('4.1_Resultados Balears'!F104=0,"",'4.1_Resultados Balears'!F104)</f>
        <v/>
      </c>
      <c r="M103" s="386" t="str">
        <f>IF('4.1_Resultados Balears'!G104=0,"",'4.1_Resultados Balears'!G104)</f>
        <v/>
      </c>
      <c r="N103" s="386" t="str">
        <f>IF('4.1_Resultados Balears'!H104=0,"",'4.1_Resultados Balears'!H104)</f>
        <v/>
      </c>
      <c r="O103" s="386" t="str">
        <f>IF('4.1_Resultados Balears'!I104=0,"",'4.1_Resultados Balears'!I104)</f>
        <v/>
      </c>
      <c r="P103" s="386" t="str">
        <f>IF('4.1_Resultados Balears'!K104=0,"",'4.1_Resultados Balears'!K104)</f>
        <v/>
      </c>
      <c r="Q103" s="386" t="str">
        <f>IF('4.1_Resultados Balears'!M104=0,"",'4.1_Resultados Balears'!M104)</f>
        <v/>
      </c>
      <c r="R103" s="386" t="str">
        <f>IF('4.1_Resultados Balears'!O104=0,"",'4.1_Resultados Balears'!O104)</f>
        <v/>
      </c>
      <c r="S103" s="386" t="str">
        <f>IF('4.1_Resultados Balears'!P104=0,"",'4.1_Resultados Balears'!P104)</f>
        <v/>
      </c>
      <c r="T103" s="386" t="str">
        <f>IF('4.1_Resultados Balears'!Q104=0,"",'4.1_Resultados Balears'!Q104)</f>
        <v/>
      </c>
      <c r="U103" s="386" t="str">
        <f>IF('4.1_Resultados Balears'!S104=0,"",'4.1_Resultados Balears'!S104)</f>
        <v/>
      </c>
      <c r="V103" s="385" t="str">
        <f>_xlfn.IFNA(IF(VLOOKUP($D103,'3_Categorías 3-6'!$E$26:$X$275,8,FALSE)="","",VLOOKUP($D103,'3_Categorías 3-6'!$E$26:$X$275,8,FALSE)),"")</f>
        <v/>
      </c>
      <c r="W103" s="385" t="str">
        <f>_xlfn.IFNA(IF(VLOOKUP($D103,'3_Categorías 3-6'!$E$26:$X$275,14,FALSE)="","",VLOOKUP($D103,'3_Categorías 3-6'!$E$26:$X$275,14,FALSE)),"")</f>
        <v/>
      </c>
      <c r="X103" s="385" t="str">
        <f>_xlfn.IFNA(IF(VLOOKUP($D103,'3_Categorías 3-6'!$E$26:$X$275,19,FALSE)="","",VLOOKUP($D103,'3_Categorías 3-6'!$E$26:$X$275,19,FALSE)),"")</f>
        <v/>
      </c>
      <c r="Y103" s="385" t="str">
        <f>_xlfn.IFNA(IF(VLOOKUP($D103,'3_Categorías 3-6'!$E$26:$X$275,20,FALSE)="","",VLOOKUP($D103,'3_Categorías 3-6'!$E$26:$X$275,20,FALSE)),"")</f>
        <v/>
      </c>
    </row>
    <row r="104" spans="2:25" s="4" customFormat="1" x14ac:dyDescent="0.25">
      <c r="B104" s="21"/>
      <c r="C104" s="162">
        <v>52</v>
      </c>
      <c r="D104" s="668" t="str">
        <f>IF(Dades!E893="","",Dades!E893)</f>
        <v/>
      </c>
      <c r="E104" s="668"/>
      <c r="F104" s="388" t="str">
        <f>IF(D104="","",IF(VLOOKUP(D104,'0.1_Datos generales organiz.'!$E$44:$M$293,4,FALSE)="","",VLOOKUP(D104,'0.1_Datos generales organiz.'!$E$44:$M$293,4,FALSE)))</f>
        <v/>
      </c>
      <c r="G104" s="388" t="str">
        <f>IF(D104="","",IF(VLOOKUP(D104,'0.1_Datos generales organiz.'!$E$44:$M$293,5,FALSE)="","",VLOOKUP(D104,'0.1_Datos generales organiz.'!$E$44:$M$293,5,FALSE)))</f>
        <v/>
      </c>
      <c r="H104" s="388" t="str">
        <f>IF(D104="","",IF(VLOOKUP(D104,'0.1_Datos generales organiz.'!$E$44:$M$293,6,FALSE)="","",VLOOKUP(D104,'0.1_Datos generales organiz.'!$E$44:$M$293,6,FALSE)))</f>
        <v/>
      </c>
      <c r="I104" s="388" t="str">
        <f>IF(D104="","",IF(VLOOKUP(D104,'0.1_Datos generales organiz.'!$E$44:$M$293,7,FALSE)="","",VLOOKUP(D104,'0.1_Datos generales organiz.'!$E$44:$M$293,7,FALSE)))</f>
        <v/>
      </c>
      <c r="J104" s="388" t="str">
        <f>IF(D104="","",IF(VLOOKUP(D104,'0.1_Datos generales organiz.'!$E$44:$M$293,8,FALSE)="","",VLOOKUP(D104,'0.1_Datos generales organiz.'!$E$44:$M$293,8,FALSE)))</f>
        <v/>
      </c>
      <c r="K104" s="388" t="str">
        <f>IF(D104="","",IF(VLOOKUP(D104,'0.1_Datos generales organiz.'!$E$44:$M$293,9,FALSE)="","",VLOOKUP(D104,'0.1_Datos generales organiz.'!$E$44:$M$293,9,FALSE)))</f>
        <v/>
      </c>
      <c r="L104" s="386" t="str">
        <f>IF('4.1_Resultados Balears'!F105=0,"",'4.1_Resultados Balears'!F105)</f>
        <v/>
      </c>
      <c r="M104" s="386" t="str">
        <f>IF('4.1_Resultados Balears'!G105=0,"",'4.1_Resultados Balears'!G105)</f>
        <v/>
      </c>
      <c r="N104" s="386" t="str">
        <f>IF('4.1_Resultados Balears'!H105=0,"",'4.1_Resultados Balears'!H105)</f>
        <v/>
      </c>
      <c r="O104" s="386" t="str">
        <f>IF('4.1_Resultados Balears'!I105=0,"",'4.1_Resultados Balears'!I105)</f>
        <v/>
      </c>
      <c r="P104" s="386" t="str">
        <f>IF('4.1_Resultados Balears'!K105=0,"",'4.1_Resultados Balears'!K105)</f>
        <v/>
      </c>
      <c r="Q104" s="386" t="str">
        <f>IF('4.1_Resultados Balears'!M105=0,"",'4.1_Resultados Balears'!M105)</f>
        <v/>
      </c>
      <c r="R104" s="386" t="str">
        <f>IF('4.1_Resultados Balears'!O105=0,"",'4.1_Resultados Balears'!O105)</f>
        <v/>
      </c>
      <c r="S104" s="386" t="str">
        <f>IF('4.1_Resultados Balears'!P105=0,"",'4.1_Resultados Balears'!P105)</f>
        <v/>
      </c>
      <c r="T104" s="386" t="str">
        <f>IF('4.1_Resultados Balears'!Q105=0,"",'4.1_Resultados Balears'!Q105)</f>
        <v/>
      </c>
      <c r="U104" s="386" t="str">
        <f>IF('4.1_Resultados Balears'!S105=0,"",'4.1_Resultados Balears'!S105)</f>
        <v/>
      </c>
      <c r="V104" s="385" t="str">
        <f>_xlfn.IFNA(IF(VLOOKUP($D104,'3_Categorías 3-6'!$E$26:$X$275,8,FALSE)="","",VLOOKUP($D104,'3_Categorías 3-6'!$E$26:$X$275,8,FALSE)),"")</f>
        <v/>
      </c>
      <c r="W104" s="385" t="str">
        <f>_xlfn.IFNA(IF(VLOOKUP($D104,'3_Categorías 3-6'!$E$26:$X$275,14,FALSE)="","",VLOOKUP($D104,'3_Categorías 3-6'!$E$26:$X$275,14,FALSE)),"")</f>
        <v/>
      </c>
      <c r="X104" s="385" t="str">
        <f>_xlfn.IFNA(IF(VLOOKUP($D104,'3_Categorías 3-6'!$E$26:$X$275,19,FALSE)="","",VLOOKUP($D104,'3_Categorías 3-6'!$E$26:$X$275,19,FALSE)),"")</f>
        <v/>
      </c>
      <c r="Y104" s="385" t="str">
        <f>_xlfn.IFNA(IF(VLOOKUP($D104,'3_Categorías 3-6'!$E$26:$X$275,20,FALSE)="","",VLOOKUP($D104,'3_Categorías 3-6'!$E$26:$X$275,20,FALSE)),"")</f>
        <v/>
      </c>
    </row>
    <row r="105" spans="2:25" s="4" customFormat="1" x14ac:dyDescent="0.25">
      <c r="B105" s="21"/>
      <c r="C105" s="162">
        <v>53</v>
      </c>
      <c r="D105" s="668" t="str">
        <f>IF(Dades!E894="","",Dades!E894)</f>
        <v/>
      </c>
      <c r="E105" s="668"/>
      <c r="F105" s="388" t="str">
        <f>IF(D105="","",IF(VLOOKUP(D105,'0.1_Datos generales organiz.'!$E$44:$M$293,4,FALSE)="","",VLOOKUP(D105,'0.1_Datos generales organiz.'!$E$44:$M$293,4,FALSE)))</f>
        <v/>
      </c>
      <c r="G105" s="388" t="str">
        <f>IF(D105="","",IF(VLOOKUP(D105,'0.1_Datos generales organiz.'!$E$44:$M$293,5,FALSE)="","",VLOOKUP(D105,'0.1_Datos generales organiz.'!$E$44:$M$293,5,FALSE)))</f>
        <v/>
      </c>
      <c r="H105" s="388" t="str">
        <f>IF(D105="","",IF(VLOOKUP(D105,'0.1_Datos generales organiz.'!$E$44:$M$293,6,FALSE)="","",VLOOKUP(D105,'0.1_Datos generales organiz.'!$E$44:$M$293,6,FALSE)))</f>
        <v/>
      </c>
      <c r="I105" s="388" t="str">
        <f>IF(D105="","",IF(VLOOKUP(D105,'0.1_Datos generales organiz.'!$E$44:$M$293,7,FALSE)="","",VLOOKUP(D105,'0.1_Datos generales organiz.'!$E$44:$M$293,7,FALSE)))</f>
        <v/>
      </c>
      <c r="J105" s="388" t="str">
        <f>IF(D105="","",IF(VLOOKUP(D105,'0.1_Datos generales organiz.'!$E$44:$M$293,8,FALSE)="","",VLOOKUP(D105,'0.1_Datos generales organiz.'!$E$44:$M$293,8,FALSE)))</f>
        <v/>
      </c>
      <c r="K105" s="388" t="str">
        <f>IF(D105="","",IF(VLOOKUP(D105,'0.1_Datos generales organiz.'!$E$44:$M$293,9,FALSE)="","",VLOOKUP(D105,'0.1_Datos generales organiz.'!$E$44:$M$293,9,FALSE)))</f>
        <v/>
      </c>
      <c r="L105" s="386" t="str">
        <f>IF('4.1_Resultados Balears'!F106=0,"",'4.1_Resultados Balears'!F106)</f>
        <v/>
      </c>
      <c r="M105" s="386" t="str">
        <f>IF('4.1_Resultados Balears'!G106=0,"",'4.1_Resultados Balears'!G106)</f>
        <v/>
      </c>
      <c r="N105" s="386" t="str">
        <f>IF('4.1_Resultados Balears'!H106=0,"",'4.1_Resultados Balears'!H106)</f>
        <v/>
      </c>
      <c r="O105" s="386" t="str">
        <f>IF('4.1_Resultados Balears'!I106=0,"",'4.1_Resultados Balears'!I106)</f>
        <v/>
      </c>
      <c r="P105" s="386" t="str">
        <f>IF('4.1_Resultados Balears'!K106=0,"",'4.1_Resultados Balears'!K106)</f>
        <v/>
      </c>
      <c r="Q105" s="386" t="str">
        <f>IF('4.1_Resultados Balears'!M106=0,"",'4.1_Resultados Balears'!M106)</f>
        <v/>
      </c>
      <c r="R105" s="386" t="str">
        <f>IF('4.1_Resultados Balears'!O106=0,"",'4.1_Resultados Balears'!O106)</f>
        <v/>
      </c>
      <c r="S105" s="386" t="str">
        <f>IF('4.1_Resultados Balears'!P106=0,"",'4.1_Resultados Balears'!P106)</f>
        <v/>
      </c>
      <c r="T105" s="386" t="str">
        <f>IF('4.1_Resultados Balears'!Q106=0,"",'4.1_Resultados Balears'!Q106)</f>
        <v/>
      </c>
      <c r="U105" s="386" t="str">
        <f>IF('4.1_Resultados Balears'!S106=0,"",'4.1_Resultados Balears'!S106)</f>
        <v/>
      </c>
      <c r="V105" s="385" t="str">
        <f>_xlfn.IFNA(IF(VLOOKUP($D105,'3_Categorías 3-6'!$E$26:$X$275,8,FALSE)="","",VLOOKUP($D105,'3_Categorías 3-6'!$E$26:$X$275,8,FALSE)),"")</f>
        <v/>
      </c>
      <c r="W105" s="385" t="str">
        <f>_xlfn.IFNA(IF(VLOOKUP($D105,'3_Categorías 3-6'!$E$26:$X$275,14,FALSE)="","",VLOOKUP($D105,'3_Categorías 3-6'!$E$26:$X$275,14,FALSE)),"")</f>
        <v/>
      </c>
      <c r="X105" s="385" t="str">
        <f>_xlfn.IFNA(IF(VLOOKUP($D105,'3_Categorías 3-6'!$E$26:$X$275,19,FALSE)="","",VLOOKUP($D105,'3_Categorías 3-6'!$E$26:$X$275,19,FALSE)),"")</f>
        <v/>
      </c>
      <c r="Y105" s="385" t="str">
        <f>_xlfn.IFNA(IF(VLOOKUP($D105,'3_Categorías 3-6'!$E$26:$X$275,20,FALSE)="","",VLOOKUP($D105,'3_Categorías 3-6'!$E$26:$X$275,20,FALSE)),"")</f>
        <v/>
      </c>
    </row>
    <row r="106" spans="2:25" s="4" customFormat="1" x14ac:dyDescent="0.25">
      <c r="B106" s="21"/>
      <c r="C106" s="162">
        <v>54</v>
      </c>
      <c r="D106" s="668" t="str">
        <f>IF(Dades!E895="","",Dades!E895)</f>
        <v/>
      </c>
      <c r="E106" s="668"/>
      <c r="F106" s="388" t="str">
        <f>IF(D106="","",IF(VLOOKUP(D106,'0.1_Datos generales organiz.'!$E$44:$M$293,4,FALSE)="","",VLOOKUP(D106,'0.1_Datos generales organiz.'!$E$44:$M$293,4,FALSE)))</f>
        <v/>
      </c>
      <c r="G106" s="388" t="str">
        <f>IF(D106="","",IF(VLOOKUP(D106,'0.1_Datos generales organiz.'!$E$44:$M$293,5,FALSE)="","",VLOOKUP(D106,'0.1_Datos generales organiz.'!$E$44:$M$293,5,FALSE)))</f>
        <v/>
      </c>
      <c r="H106" s="388" t="str">
        <f>IF(D106="","",IF(VLOOKUP(D106,'0.1_Datos generales organiz.'!$E$44:$M$293,6,FALSE)="","",VLOOKUP(D106,'0.1_Datos generales organiz.'!$E$44:$M$293,6,FALSE)))</f>
        <v/>
      </c>
      <c r="I106" s="388" t="str">
        <f>IF(D106="","",IF(VLOOKUP(D106,'0.1_Datos generales organiz.'!$E$44:$M$293,7,FALSE)="","",VLOOKUP(D106,'0.1_Datos generales organiz.'!$E$44:$M$293,7,FALSE)))</f>
        <v/>
      </c>
      <c r="J106" s="388" t="str">
        <f>IF(D106="","",IF(VLOOKUP(D106,'0.1_Datos generales organiz.'!$E$44:$M$293,8,FALSE)="","",VLOOKUP(D106,'0.1_Datos generales organiz.'!$E$44:$M$293,8,FALSE)))</f>
        <v/>
      </c>
      <c r="K106" s="388" t="str">
        <f>IF(D106="","",IF(VLOOKUP(D106,'0.1_Datos generales organiz.'!$E$44:$M$293,9,FALSE)="","",VLOOKUP(D106,'0.1_Datos generales organiz.'!$E$44:$M$293,9,FALSE)))</f>
        <v/>
      </c>
      <c r="L106" s="386" t="str">
        <f>IF('4.1_Resultados Balears'!F107=0,"",'4.1_Resultados Balears'!F107)</f>
        <v/>
      </c>
      <c r="M106" s="386" t="str">
        <f>IF('4.1_Resultados Balears'!G107=0,"",'4.1_Resultados Balears'!G107)</f>
        <v/>
      </c>
      <c r="N106" s="386" t="str">
        <f>IF('4.1_Resultados Balears'!H107=0,"",'4.1_Resultados Balears'!H107)</f>
        <v/>
      </c>
      <c r="O106" s="386" t="str">
        <f>IF('4.1_Resultados Balears'!I107=0,"",'4.1_Resultados Balears'!I107)</f>
        <v/>
      </c>
      <c r="P106" s="386" t="str">
        <f>IF('4.1_Resultados Balears'!K107=0,"",'4.1_Resultados Balears'!K107)</f>
        <v/>
      </c>
      <c r="Q106" s="386" t="str">
        <f>IF('4.1_Resultados Balears'!M107=0,"",'4.1_Resultados Balears'!M107)</f>
        <v/>
      </c>
      <c r="R106" s="386" t="str">
        <f>IF('4.1_Resultados Balears'!O107=0,"",'4.1_Resultados Balears'!O107)</f>
        <v/>
      </c>
      <c r="S106" s="386" t="str">
        <f>IF('4.1_Resultados Balears'!P107=0,"",'4.1_Resultados Balears'!P107)</f>
        <v/>
      </c>
      <c r="T106" s="386" t="str">
        <f>IF('4.1_Resultados Balears'!Q107=0,"",'4.1_Resultados Balears'!Q107)</f>
        <v/>
      </c>
      <c r="U106" s="386" t="str">
        <f>IF('4.1_Resultados Balears'!S107=0,"",'4.1_Resultados Balears'!S107)</f>
        <v/>
      </c>
      <c r="V106" s="385" t="str">
        <f>_xlfn.IFNA(IF(VLOOKUP($D106,'3_Categorías 3-6'!$E$26:$X$275,8,FALSE)="","",VLOOKUP($D106,'3_Categorías 3-6'!$E$26:$X$275,8,FALSE)),"")</f>
        <v/>
      </c>
      <c r="W106" s="385" t="str">
        <f>_xlfn.IFNA(IF(VLOOKUP($D106,'3_Categorías 3-6'!$E$26:$X$275,14,FALSE)="","",VLOOKUP($D106,'3_Categorías 3-6'!$E$26:$X$275,14,FALSE)),"")</f>
        <v/>
      </c>
      <c r="X106" s="385" t="str">
        <f>_xlfn.IFNA(IF(VLOOKUP($D106,'3_Categorías 3-6'!$E$26:$X$275,19,FALSE)="","",VLOOKUP($D106,'3_Categorías 3-6'!$E$26:$X$275,19,FALSE)),"")</f>
        <v/>
      </c>
      <c r="Y106" s="385" t="str">
        <f>_xlfn.IFNA(IF(VLOOKUP($D106,'3_Categorías 3-6'!$E$26:$X$275,20,FALSE)="","",VLOOKUP($D106,'3_Categorías 3-6'!$E$26:$X$275,20,FALSE)),"")</f>
        <v/>
      </c>
    </row>
    <row r="107" spans="2:25" s="4" customFormat="1" x14ac:dyDescent="0.25">
      <c r="B107" s="21"/>
      <c r="C107" s="162">
        <v>55</v>
      </c>
      <c r="D107" s="668" t="str">
        <f>IF(Dades!E896="","",Dades!E896)</f>
        <v/>
      </c>
      <c r="E107" s="668"/>
      <c r="F107" s="388" t="str">
        <f>IF(D107="","",IF(VLOOKUP(D107,'0.1_Datos generales organiz.'!$E$44:$M$293,4,FALSE)="","",VLOOKUP(D107,'0.1_Datos generales organiz.'!$E$44:$M$293,4,FALSE)))</f>
        <v/>
      </c>
      <c r="G107" s="388" t="str">
        <f>IF(D107="","",IF(VLOOKUP(D107,'0.1_Datos generales organiz.'!$E$44:$M$293,5,FALSE)="","",VLOOKUP(D107,'0.1_Datos generales organiz.'!$E$44:$M$293,5,FALSE)))</f>
        <v/>
      </c>
      <c r="H107" s="388" t="str">
        <f>IF(D107="","",IF(VLOOKUP(D107,'0.1_Datos generales organiz.'!$E$44:$M$293,6,FALSE)="","",VLOOKUP(D107,'0.1_Datos generales organiz.'!$E$44:$M$293,6,FALSE)))</f>
        <v/>
      </c>
      <c r="I107" s="388" t="str">
        <f>IF(D107="","",IF(VLOOKUP(D107,'0.1_Datos generales organiz.'!$E$44:$M$293,7,FALSE)="","",VLOOKUP(D107,'0.1_Datos generales organiz.'!$E$44:$M$293,7,FALSE)))</f>
        <v/>
      </c>
      <c r="J107" s="388" t="str">
        <f>IF(D107="","",IF(VLOOKUP(D107,'0.1_Datos generales organiz.'!$E$44:$M$293,8,FALSE)="","",VLOOKUP(D107,'0.1_Datos generales organiz.'!$E$44:$M$293,8,FALSE)))</f>
        <v/>
      </c>
      <c r="K107" s="388" t="str">
        <f>IF(D107="","",IF(VLOOKUP(D107,'0.1_Datos generales organiz.'!$E$44:$M$293,9,FALSE)="","",VLOOKUP(D107,'0.1_Datos generales organiz.'!$E$44:$M$293,9,FALSE)))</f>
        <v/>
      </c>
      <c r="L107" s="386" t="str">
        <f>IF('4.1_Resultados Balears'!F108=0,"",'4.1_Resultados Balears'!F108)</f>
        <v/>
      </c>
      <c r="M107" s="386" t="str">
        <f>IF('4.1_Resultados Balears'!G108=0,"",'4.1_Resultados Balears'!G108)</f>
        <v/>
      </c>
      <c r="N107" s="386" t="str">
        <f>IF('4.1_Resultados Balears'!H108=0,"",'4.1_Resultados Balears'!H108)</f>
        <v/>
      </c>
      <c r="O107" s="386" t="str">
        <f>IF('4.1_Resultados Balears'!I108=0,"",'4.1_Resultados Balears'!I108)</f>
        <v/>
      </c>
      <c r="P107" s="386" t="str">
        <f>IF('4.1_Resultados Balears'!K108=0,"",'4.1_Resultados Balears'!K108)</f>
        <v/>
      </c>
      <c r="Q107" s="386" t="str">
        <f>IF('4.1_Resultados Balears'!M108=0,"",'4.1_Resultados Balears'!M108)</f>
        <v/>
      </c>
      <c r="R107" s="386" t="str">
        <f>IF('4.1_Resultados Balears'!O108=0,"",'4.1_Resultados Balears'!O108)</f>
        <v/>
      </c>
      <c r="S107" s="386" t="str">
        <f>IF('4.1_Resultados Balears'!P108=0,"",'4.1_Resultados Balears'!P108)</f>
        <v/>
      </c>
      <c r="T107" s="386" t="str">
        <f>IF('4.1_Resultados Balears'!Q108=0,"",'4.1_Resultados Balears'!Q108)</f>
        <v/>
      </c>
      <c r="U107" s="386" t="str">
        <f>IF('4.1_Resultados Balears'!S108=0,"",'4.1_Resultados Balears'!S108)</f>
        <v/>
      </c>
      <c r="V107" s="385" t="str">
        <f>_xlfn.IFNA(IF(VLOOKUP($D107,'3_Categorías 3-6'!$E$26:$X$275,8,FALSE)="","",VLOOKUP($D107,'3_Categorías 3-6'!$E$26:$X$275,8,FALSE)),"")</f>
        <v/>
      </c>
      <c r="W107" s="385" t="str">
        <f>_xlfn.IFNA(IF(VLOOKUP($D107,'3_Categorías 3-6'!$E$26:$X$275,14,FALSE)="","",VLOOKUP($D107,'3_Categorías 3-6'!$E$26:$X$275,14,FALSE)),"")</f>
        <v/>
      </c>
      <c r="X107" s="385" t="str">
        <f>_xlfn.IFNA(IF(VLOOKUP($D107,'3_Categorías 3-6'!$E$26:$X$275,19,FALSE)="","",VLOOKUP($D107,'3_Categorías 3-6'!$E$26:$X$275,19,FALSE)),"")</f>
        <v/>
      </c>
      <c r="Y107" s="385" t="str">
        <f>_xlfn.IFNA(IF(VLOOKUP($D107,'3_Categorías 3-6'!$E$26:$X$275,20,FALSE)="","",VLOOKUP($D107,'3_Categorías 3-6'!$E$26:$X$275,20,FALSE)),"")</f>
        <v/>
      </c>
    </row>
    <row r="108" spans="2:25" s="4" customFormat="1" x14ac:dyDescent="0.25">
      <c r="B108" s="21"/>
      <c r="C108" s="162">
        <v>56</v>
      </c>
      <c r="D108" s="668" t="str">
        <f>IF(Dades!E897="","",Dades!E897)</f>
        <v/>
      </c>
      <c r="E108" s="668"/>
      <c r="F108" s="388" t="str">
        <f>IF(D108="","",IF(VLOOKUP(D108,'0.1_Datos generales organiz.'!$E$44:$M$293,4,FALSE)="","",VLOOKUP(D108,'0.1_Datos generales organiz.'!$E$44:$M$293,4,FALSE)))</f>
        <v/>
      </c>
      <c r="G108" s="388" t="str">
        <f>IF(D108="","",IF(VLOOKUP(D108,'0.1_Datos generales organiz.'!$E$44:$M$293,5,FALSE)="","",VLOOKUP(D108,'0.1_Datos generales organiz.'!$E$44:$M$293,5,FALSE)))</f>
        <v/>
      </c>
      <c r="H108" s="388" t="str">
        <f>IF(D108="","",IF(VLOOKUP(D108,'0.1_Datos generales organiz.'!$E$44:$M$293,6,FALSE)="","",VLOOKUP(D108,'0.1_Datos generales organiz.'!$E$44:$M$293,6,FALSE)))</f>
        <v/>
      </c>
      <c r="I108" s="388" t="str">
        <f>IF(D108="","",IF(VLOOKUP(D108,'0.1_Datos generales organiz.'!$E$44:$M$293,7,FALSE)="","",VLOOKUP(D108,'0.1_Datos generales organiz.'!$E$44:$M$293,7,FALSE)))</f>
        <v/>
      </c>
      <c r="J108" s="388" t="str">
        <f>IF(D108="","",IF(VLOOKUP(D108,'0.1_Datos generales organiz.'!$E$44:$M$293,8,FALSE)="","",VLOOKUP(D108,'0.1_Datos generales organiz.'!$E$44:$M$293,8,FALSE)))</f>
        <v/>
      </c>
      <c r="K108" s="388" t="str">
        <f>IF(D108="","",IF(VLOOKUP(D108,'0.1_Datos generales organiz.'!$E$44:$M$293,9,FALSE)="","",VLOOKUP(D108,'0.1_Datos generales organiz.'!$E$44:$M$293,9,FALSE)))</f>
        <v/>
      </c>
      <c r="L108" s="386" t="str">
        <f>IF('4.1_Resultados Balears'!F109=0,"",'4.1_Resultados Balears'!F109)</f>
        <v/>
      </c>
      <c r="M108" s="386" t="str">
        <f>IF('4.1_Resultados Balears'!G109=0,"",'4.1_Resultados Balears'!G109)</f>
        <v/>
      </c>
      <c r="N108" s="386" t="str">
        <f>IF('4.1_Resultados Balears'!H109=0,"",'4.1_Resultados Balears'!H109)</f>
        <v/>
      </c>
      <c r="O108" s="386" t="str">
        <f>IF('4.1_Resultados Balears'!I109=0,"",'4.1_Resultados Balears'!I109)</f>
        <v/>
      </c>
      <c r="P108" s="386" t="str">
        <f>IF('4.1_Resultados Balears'!K109=0,"",'4.1_Resultados Balears'!K109)</f>
        <v/>
      </c>
      <c r="Q108" s="386" t="str">
        <f>IF('4.1_Resultados Balears'!M109=0,"",'4.1_Resultados Balears'!M109)</f>
        <v/>
      </c>
      <c r="R108" s="386" t="str">
        <f>IF('4.1_Resultados Balears'!O109=0,"",'4.1_Resultados Balears'!O109)</f>
        <v/>
      </c>
      <c r="S108" s="386" t="str">
        <f>IF('4.1_Resultados Balears'!P109=0,"",'4.1_Resultados Balears'!P109)</f>
        <v/>
      </c>
      <c r="T108" s="386" t="str">
        <f>IF('4.1_Resultados Balears'!Q109=0,"",'4.1_Resultados Balears'!Q109)</f>
        <v/>
      </c>
      <c r="U108" s="386" t="str">
        <f>IF('4.1_Resultados Balears'!S109=0,"",'4.1_Resultados Balears'!S109)</f>
        <v/>
      </c>
      <c r="V108" s="385" t="str">
        <f>_xlfn.IFNA(IF(VLOOKUP($D108,'3_Categorías 3-6'!$E$26:$X$275,8,FALSE)="","",VLOOKUP($D108,'3_Categorías 3-6'!$E$26:$X$275,8,FALSE)),"")</f>
        <v/>
      </c>
      <c r="W108" s="385" t="str">
        <f>_xlfn.IFNA(IF(VLOOKUP($D108,'3_Categorías 3-6'!$E$26:$X$275,14,FALSE)="","",VLOOKUP($D108,'3_Categorías 3-6'!$E$26:$X$275,14,FALSE)),"")</f>
        <v/>
      </c>
      <c r="X108" s="385" t="str">
        <f>_xlfn.IFNA(IF(VLOOKUP($D108,'3_Categorías 3-6'!$E$26:$X$275,19,FALSE)="","",VLOOKUP($D108,'3_Categorías 3-6'!$E$26:$X$275,19,FALSE)),"")</f>
        <v/>
      </c>
      <c r="Y108" s="385" t="str">
        <f>_xlfn.IFNA(IF(VLOOKUP($D108,'3_Categorías 3-6'!$E$26:$X$275,20,FALSE)="","",VLOOKUP($D108,'3_Categorías 3-6'!$E$26:$X$275,20,FALSE)),"")</f>
        <v/>
      </c>
    </row>
    <row r="109" spans="2:25" s="4" customFormat="1" x14ac:dyDescent="0.25">
      <c r="B109" s="21"/>
      <c r="C109" s="162">
        <v>57</v>
      </c>
      <c r="D109" s="668" t="str">
        <f>IF(Dades!E898="","",Dades!E898)</f>
        <v/>
      </c>
      <c r="E109" s="668"/>
      <c r="F109" s="388" t="str">
        <f>IF(D109="","",IF(VLOOKUP(D109,'0.1_Datos generales organiz.'!$E$44:$M$293,4,FALSE)="","",VLOOKUP(D109,'0.1_Datos generales organiz.'!$E$44:$M$293,4,FALSE)))</f>
        <v/>
      </c>
      <c r="G109" s="388" t="str">
        <f>IF(D109="","",IF(VLOOKUP(D109,'0.1_Datos generales organiz.'!$E$44:$M$293,5,FALSE)="","",VLOOKUP(D109,'0.1_Datos generales organiz.'!$E$44:$M$293,5,FALSE)))</f>
        <v/>
      </c>
      <c r="H109" s="388" t="str">
        <f>IF(D109="","",IF(VLOOKUP(D109,'0.1_Datos generales organiz.'!$E$44:$M$293,6,FALSE)="","",VLOOKUP(D109,'0.1_Datos generales organiz.'!$E$44:$M$293,6,FALSE)))</f>
        <v/>
      </c>
      <c r="I109" s="388" t="str">
        <f>IF(D109="","",IF(VLOOKUP(D109,'0.1_Datos generales organiz.'!$E$44:$M$293,7,FALSE)="","",VLOOKUP(D109,'0.1_Datos generales organiz.'!$E$44:$M$293,7,FALSE)))</f>
        <v/>
      </c>
      <c r="J109" s="388" t="str">
        <f>IF(D109="","",IF(VLOOKUP(D109,'0.1_Datos generales organiz.'!$E$44:$M$293,8,FALSE)="","",VLOOKUP(D109,'0.1_Datos generales organiz.'!$E$44:$M$293,8,FALSE)))</f>
        <v/>
      </c>
      <c r="K109" s="388" t="str">
        <f>IF(D109="","",IF(VLOOKUP(D109,'0.1_Datos generales organiz.'!$E$44:$M$293,9,FALSE)="","",VLOOKUP(D109,'0.1_Datos generales organiz.'!$E$44:$M$293,9,FALSE)))</f>
        <v/>
      </c>
      <c r="L109" s="386" t="str">
        <f>IF('4.1_Resultados Balears'!F110=0,"",'4.1_Resultados Balears'!F110)</f>
        <v/>
      </c>
      <c r="M109" s="386" t="str">
        <f>IF('4.1_Resultados Balears'!G110=0,"",'4.1_Resultados Balears'!G110)</f>
        <v/>
      </c>
      <c r="N109" s="386" t="str">
        <f>IF('4.1_Resultados Balears'!H110=0,"",'4.1_Resultados Balears'!H110)</f>
        <v/>
      </c>
      <c r="O109" s="386" t="str">
        <f>IF('4.1_Resultados Balears'!I110=0,"",'4.1_Resultados Balears'!I110)</f>
        <v/>
      </c>
      <c r="P109" s="386" t="str">
        <f>IF('4.1_Resultados Balears'!K110=0,"",'4.1_Resultados Balears'!K110)</f>
        <v/>
      </c>
      <c r="Q109" s="386" t="str">
        <f>IF('4.1_Resultados Balears'!M110=0,"",'4.1_Resultados Balears'!M110)</f>
        <v/>
      </c>
      <c r="R109" s="386" t="str">
        <f>IF('4.1_Resultados Balears'!O110=0,"",'4.1_Resultados Balears'!O110)</f>
        <v/>
      </c>
      <c r="S109" s="386" t="str">
        <f>IF('4.1_Resultados Balears'!P110=0,"",'4.1_Resultados Balears'!P110)</f>
        <v/>
      </c>
      <c r="T109" s="386" t="str">
        <f>IF('4.1_Resultados Balears'!Q110=0,"",'4.1_Resultados Balears'!Q110)</f>
        <v/>
      </c>
      <c r="U109" s="386" t="str">
        <f>IF('4.1_Resultados Balears'!S110=0,"",'4.1_Resultados Balears'!S110)</f>
        <v/>
      </c>
      <c r="V109" s="385" t="str">
        <f>_xlfn.IFNA(IF(VLOOKUP($D109,'3_Categorías 3-6'!$E$26:$X$275,8,FALSE)="","",VLOOKUP($D109,'3_Categorías 3-6'!$E$26:$X$275,8,FALSE)),"")</f>
        <v/>
      </c>
      <c r="W109" s="385" t="str">
        <f>_xlfn.IFNA(IF(VLOOKUP($D109,'3_Categorías 3-6'!$E$26:$X$275,14,FALSE)="","",VLOOKUP($D109,'3_Categorías 3-6'!$E$26:$X$275,14,FALSE)),"")</f>
        <v/>
      </c>
      <c r="X109" s="385" t="str">
        <f>_xlfn.IFNA(IF(VLOOKUP($D109,'3_Categorías 3-6'!$E$26:$X$275,19,FALSE)="","",VLOOKUP($D109,'3_Categorías 3-6'!$E$26:$X$275,19,FALSE)),"")</f>
        <v/>
      </c>
      <c r="Y109" s="385" t="str">
        <f>_xlfn.IFNA(IF(VLOOKUP($D109,'3_Categorías 3-6'!$E$26:$X$275,20,FALSE)="","",VLOOKUP($D109,'3_Categorías 3-6'!$E$26:$X$275,20,FALSE)),"")</f>
        <v/>
      </c>
    </row>
    <row r="110" spans="2:25" s="4" customFormat="1" x14ac:dyDescent="0.25">
      <c r="B110" s="21"/>
      <c r="C110" s="162">
        <v>58</v>
      </c>
      <c r="D110" s="668" t="str">
        <f>IF(Dades!E899="","",Dades!E899)</f>
        <v/>
      </c>
      <c r="E110" s="668"/>
      <c r="F110" s="388" t="str">
        <f>IF(D110="","",IF(VLOOKUP(D110,'0.1_Datos generales organiz.'!$E$44:$M$293,4,FALSE)="","",VLOOKUP(D110,'0.1_Datos generales organiz.'!$E$44:$M$293,4,FALSE)))</f>
        <v/>
      </c>
      <c r="G110" s="388" t="str">
        <f>IF(D110="","",IF(VLOOKUP(D110,'0.1_Datos generales organiz.'!$E$44:$M$293,5,FALSE)="","",VLOOKUP(D110,'0.1_Datos generales organiz.'!$E$44:$M$293,5,FALSE)))</f>
        <v/>
      </c>
      <c r="H110" s="388" t="str">
        <f>IF(D110="","",IF(VLOOKUP(D110,'0.1_Datos generales organiz.'!$E$44:$M$293,6,FALSE)="","",VLOOKUP(D110,'0.1_Datos generales organiz.'!$E$44:$M$293,6,FALSE)))</f>
        <v/>
      </c>
      <c r="I110" s="388" t="str">
        <f>IF(D110="","",IF(VLOOKUP(D110,'0.1_Datos generales organiz.'!$E$44:$M$293,7,FALSE)="","",VLOOKUP(D110,'0.1_Datos generales organiz.'!$E$44:$M$293,7,FALSE)))</f>
        <v/>
      </c>
      <c r="J110" s="388" t="str">
        <f>IF(D110="","",IF(VLOOKUP(D110,'0.1_Datos generales organiz.'!$E$44:$M$293,8,FALSE)="","",VLOOKUP(D110,'0.1_Datos generales organiz.'!$E$44:$M$293,8,FALSE)))</f>
        <v/>
      </c>
      <c r="K110" s="388" t="str">
        <f>IF(D110="","",IF(VLOOKUP(D110,'0.1_Datos generales organiz.'!$E$44:$M$293,9,FALSE)="","",VLOOKUP(D110,'0.1_Datos generales organiz.'!$E$44:$M$293,9,FALSE)))</f>
        <v/>
      </c>
      <c r="L110" s="386" t="str">
        <f>IF('4.1_Resultados Balears'!F111=0,"",'4.1_Resultados Balears'!F111)</f>
        <v/>
      </c>
      <c r="M110" s="386" t="str">
        <f>IF('4.1_Resultados Balears'!G111=0,"",'4.1_Resultados Balears'!G111)</f>
        <v/>
      </c>
      <c r="N110" s="386" t="str">
        <f>IF('4.1_Resultados Balears'!H111=0,"",'4.1_Resultados Balears'!H111)</f>
        <v/>
      </c>
      <c r="O110" s="386" t="str">
        <f>IF('4.1_Resultados Balears'!I111=0,"",'4.1_Resultados Balears'!I111)</f>
        <v/>
      </c>
      <c r="P110" s="386" t="str">
        <f>IF('4.1_Resultados Balears'!K111=0,"",'4.1_Resultados Balears'!K111)</f>
        <v/>
      </c>
      <c r="Q110" s="386" t="str">
        <f>IF('4.1_Resultados Balears'!M111=0,"",'4.1_Resultados Balears'!M111)</f>
        <v/>
      </c>
      <c r="R110" s="386" t="str">
        <f>IF('4.1_Resultados Balears'!O111=0,"",'4.1_Resultados Balears'!O111)</f>
        <v/>
      </c>
      <c r="S110" s="386" t="str">
        <f>IF('4.1_Resultados Balears'!P111=0,"",'4.1_Resultados Balears'!P111)</f>
        <v/>
      </c>
      <c r="T110" s="386" t="str">
        <f>IF('4.1_Resultados Balears'!Q111=0,"",'4.1_Resultados Balears'!Q111)</f>
        <v/>
      </c>
      <c r="U110" s="386" t="str">
        <f>IF('4.1_Resultados Balears'!S111=0,"",'4.1_Resultados Balears'!S111)</f>
        <v/>
      </c>
      <c r="V110" s="385" t="str">
        <f>_xlfn.IFNA(IF(VLOOKUP($D110,'3_Categorías 3-6'!$E$26:$X$275,8,FALSE)="","",VLOOKUP($D110,'3_Categorías 3-6'!$E$26:$X$275,8,FALSE)),"")</f>
        <v/>
      </c>
      <c r="W110" s="385" t="str">
        <f>_xlfn.IFNA(IF(VLOOKUP($D110,'3_Categorías 3-6'!$E$26:$X$275,14,FALSE)="","",VLOOKUP($D110,'3_Categorías 3-6'!$E$26:$X$275,14,FALSE)),"")</f>
        <v/>
      </c>
      <c r="X110" s="385" t="str">
        <f>_xlfn.IFNA(IF(VLOOKUP($D110,'3_Categorías 3-6'!$E$26:$X$275,19,FALSE)="","",VLOOKUP($D110,'3_Categorías 3-6'!$E$26:$X$275,19,FALSE)),"")</f>
        <v/>
      </c>
      <c r="Y110" s="385" t="str">
        <f>_xlfn.IFNA(IF(VLOOKUP($D110,'3_Categorías 3-6'!$E$26:$X$275,20,FALSE)="","",VLOOKUP($D110,'3_Categorías 3-6'!$E$26:$X$275,20,FALSE)),"")</f>
        <v/>
      </c>
    </row>
    <row r="111" spans="2:25" s="4" customFormat="1" x14ac:dyDescent="0.25">
      <c r="B111" s="21"/>
      <c r="C111" s="162">
        <v>59</v>
      </c>
      <c r="D111" s="668" t="str">
        <f>IF(Dades!E900="","",Dades!E900)</f>
        <v/>
      </c>
      <c r="E111" s="668"/>
      <c r="F111" s="388" t="str">
        <f>IF(D111="","",IF(VLOOKUP(D111,'0.1_Datos generales organiz.'!$E$44:$M$293,4,FALSE)="","",VLOOKUP(D111,'0.1_Datos generales organiz.'!$E$44:$M$293,4,FALSE)))</f>
        <v/>
      </c>
      <c r="G111" s="388" t="str">
        <f>IF(D111="","",IF(VLOOKUP(D111,'0.1_Datos generales organiz.'!$E$44:$M$293,5,FALSE)="","",VLOOKUP(D111,'0.1_Datos generales organiz.'!$E$44:$M$293,5,FALSE)))</f>
        <v/>
      </c>
      <c r="H111" s="388" t="str">
        <f>IF(D111="","",IF(VLOOKUP(D111,'0.1_Datos generales organiz.'!$E$44:$M$293,6,FALSE)="","",VLOOKUP(D111,'0.1_Datos generales organiz.'!$E$44:$M$293,6,FALSE)))</f>
        <v/>
      </c>
      <c r="I111" s="388" t="str">
        <f>IF(D111="","",IF(VLOOKUP(D111,'0.1_Datos generales organiz.'!$E$44:$M$293,7,FALSE)="","",VLOOKUP(D111,'0.1_Datos generales organiz.'!$E$44:$M$293,7,FALSE)))</f>
        <v/>
      </c>
      <c r="J111" s="388" t="str">
        <f>IF(D111="","",IF(VLOOKUP(D111,'0.1_Datos generales organiz.'!$E$44:$M$293,8,FALSE)="","",VLOOKUP(D111,'0.1_Datos generales organiz.'!$E$44:$M$293,8,FALSE)))</f>
        <v/>
      </c>
      <c r="K111" s="388" t="str">
        <f>IF(D111="","",IF(VLOOKUP(D111,'0.1_Datos generales organiz.'!$E$44:$M$293,9,FALSE)="","",VLOOKUP(D111,'0.1_Datos generales organiz.'!$E$44:$M$293,9,FALSE)))</f>
        <v/>
      </c>
      <c r="L111" s="386" t="str">
        <f>IF('4.1_Resultados Balears'!F112=0,"",'4.1_Resultados Balears'!F112)</f>
        <v/>
      </c>
      <c r="M111" s="386" t="str">
        <f>IF('4.1_Resultados Balears'!G112=0,"",'4.1_Resultados Balears'!G112)</f>
        <v/>
      </c>
      <c r="N111" s="386" t="str">
        <f>IF('4.1_Resultados Balears'!H112=0,"",'4.1_Resultados Balears'!H112)</f>
        <v/>
      </c>
      <c r="O111" s="386" t="str">
        <f>IF('4.1_Resultados Balears'!I112=0,"",'4.1_Resultados Balears'!I112)</f>
        <v/>
      </c>
      <c r="P111" s="386" t="str">
        <f>IF('4.1_Resultados Balears'!K112=0,"",'4.1_Resultados Balears'!K112)</f>
        <v/>
      </c>
      <c r="Q111" s="386" t="str">
        <f>IF('4.1_Resultados Balears'!M112=0,"",'4.1_Resultados Balears'!M112)</f>
        <v/>
      </c>
      <c r="R111" s="386" t="str">
        <f>IF('4.1_Resultados Balears'!O112=0,"",'4.1_Resultados Balears'!O112)</f>
        <v/>
      </c>
      <c r="S111" s="386" t="str">
        <f>IF('4.1_Resultados Balears'!P112=0,"",'4.1_Resultados Balears'!P112)</f>
        <v/>
      </c>
      <c r="T111" s="386" t="str">
        <f>IF('4.1_Resultados Balears'!Q112=0,"",'4.1_Resultados Balears'!Q112)</f>
        <v/>
      </c>
      <c r="U111" s="386" t="str">
        <f>IF('4.1_Resultados Balears'!S112=0,"",'4.1_Resultados Balears'!S112)</f>
        <v/>
      </c>
      <c r="V111" s="385" t="str">
        <f>_xlfn.IFNA(IF(VLOOKUP($D111,'3_Categorías 3-6'!$E$26:$X$275,8,FALSE)="","",VLOOKUP($D111,'3_Categorías 3-6'!$E$26:$X$275,8,FALSE)),"")</f>
        <v/>
      </c>
      <c r="W111" s="385" t="str">
        <f>_xlfn.IFNA(IF(VLOOKUP($D111,'3_Categorías 3-6'!$E$26:$X$275,14,FALSE)="","",VLOOKUP($D111,'3_Categorías 3-6'!$E$26:$X$275,14,FALSE)),"")</f>
        <v/>
      </c>
      <c r="X111" s="385" t="str">
        <f>_xlfn.IFNA(IF(VLOOKUP($D111,'3_Categorías 3-6'!$E$26:$X$275,19,FALSE)="","",VLOOKUP($D111,'3_Categorías 3-6'!$E$26:$X$275,19,FALSE)),"")</f>
        <v/>
      </c>
      <c r="Y111" s="385" t="str">
        <f>_xlfn.IFNA(IF(VLOOKUP($D111,'3_Categorías 3-6'!$E$26:$X$275,20,FALSE)="","",VLOOKUP($D111,'3_Categorías 3-6'!$E$26:$X$275,20,FALSE)),"")</f>
        <v/>
      </c>
    </row>
    <row r="112" spans="2:25" s="4" customFormat="1" x14ac:dyDescent="0.25">
      <c r="B112" s="21"/>
      <c r="C112" s="162">
        <v>60</v>
      </c>
      <c r="D112" s="668" t="str">
        <f>IF(Dades!E901="","",Dades!E901)</f>
        <v/>
      </c>
      <c r="E112" s="668"/>
      <c r="F112" s="388" t="str">
        <f>IF(D112="","",IF(VLOOKUP(D112,'0.1_Datos generales organiz.'!$E$44:$M$293,4,FALSE)="","",VLOOKUP(D112,'0.1_Datos generales organiz.'!$E$44:$M$293,4,FALSE)))</f>
        <v/>
      </c>
      <c r="G112" s="388" t="str">
        <f>IF(D112="","",IF(VLOOKUP(D112,'0.1_Datos generales organiz.'!$E$44:$M$293,5,FALSE)="","",VLOOKUP(D112,'0.1_Datos generales organiz.'!$E$44:$M$293,5,FALSE)))</f>
        <v/>
      </c>
      <c r="H112" s="388" t="str">
        <f>IF(D112="","",IF(VLOOKUP(D112,'0.1_Datos generales organiz.'!$E$44:$M$293,6,FALSE)="","",VLOOKUP(D112,'0.1_Datos generales organiz.'!$E$44:$M$293,6,FALSE)))</f>
        <v/>
      </c>
      <c r="I112" s="388" t="str">
        <f>IF(D112="","",IF(VLOOKUP(D112,'0.1_Datos generales organiz.'!$E$44:$M$293,7,FALSE)="","",VLOOKUP(D112,'0.1_Datos generales organiz.'!$E$44:$M$293,7,FALSE)))</f>
        <v/>
      </c>
      <c r="J112" s="388" t="str">
        <f>IF(D112="","",IF(VLOOKUP(D112,'0.1_Datos generales organiz.'!$E$44:$M$293,8,FALSE)="","",VLOOKUP(D112,'0.1_Datos generales organiz.'!$E$44:$M$293,8,FALSE)))</f>
        <v/>
      </c>
      <c r="K112" s="388" t="str">
        <f>IF(D112="","",IF(VLOOKUP(D112,'0.1_Datos generales organiz.'!$E$44:$M$293,9,FALSE)="","",VLOOKUP(D112,'0.1_Datos generales organiz.'!$E$44:$M$293,9,FALSE)))</f>
        <v/>
      </c>
      <c r="L112" s="386" t="str">
        <f>IF('4.1_Resultados Balears'!F113=0,"",'4.1_Resultados Balears'!F113)</f>
        <v/>
      </c>
      <c r="M112" s="386" t="str">
        <f>IF('4.1_Resultados Balears'!G113=0,"",'4.1_Resultados Balears'!G113)</f>
        <v/>
      </c>
      <c r="N112" s="386" t="str">
        <f>IF('4.1_Resultados Balears'!H113=0,"",'4.1_Resultados Balears'!H113)</f>
        <v/>
      </c>
      <c r="O112" s="386" t="str">
        <f>IF('4.1_Resultados Balears'!I113=0,"",'4.1_Resultados Balears'!I113)</f>
        <v/>
      </c>
      <c r="P112" s="386" t="str">
        <f>IF('4.1_Resultados Balears'!K113=0,"",'4.1_Resultados Balears'!K113)</f>
        <v/>
      </c>
      <c r="Q112" s="386" t="str">
        <f>IF('4.1_Resultados Balears'!M113=0,"",'4.1_Resultados Balears'!M113)</f>
        <v/>
      </c>
      <c r="R112" s="386" t="str">
        <f>IF('4.1_Resultados Balears'!O113=0,"",'4.1_Resultados Balears'!O113)</f>
        <v/>
      </c>
      <c r="S112" s="386" t="str">
        <f>IF('4.1_Resultados Balears'!P113=0,"",'4.1_Resultados Balears'!P113)</f>
        <v/>
      </c>
      <c r="T112" s="386" t="str">
        <f>IF('4.1_Resultados Balears'!Q113=0,"",'4.1_Resultados Balears'!Q113)</f>
        <v/>
      </c>
      <c r="U112" s="386" t="str">
        <f>IF('4.1_Resultados Balears'!S113=0,"",'4.1_Resultados Balears'!S113)</f>
        <v/>
      </c>
      <c r="V112" s="385" t="str">
        <f>_xlfn.IFNA(IF(VLOOKUP($D112,'3_Categorías 3-6'!$E$26:$X$275,8,FALSE)="","",VLOOKUP($D112,'3_Categorías 3-6'!$E$26:$X$275,8,FALSE)),"")</f>
        <v/>
      </c>
      <c r="W112" s="385" t="str">
        <f>_xlfn.IFNA(IF(VLOOKUP($D112,'3_Categorías 3-6'!$E$26:$X$275,14,FALSE)="","",VLOOKUP($D112,'3_Categorías 3-6'!$E$26:$X$275,14,FALSE)),"")</f>
        <v/>
      </c>
      <c r="X112" s="385" t="str">
        <f>_xlfn.IFNA(IF(VLOOKUP($D112,'3_Categorías 3-6'!$E$26:$X$275,19,FALSE)="","",VLOOKUP($D112,'3_Categorías 3-6'!$E$26:$X$275,19,FALSE)),"")</f>
        <v/>
      </c>
      <c r="Y112" s="385" t="str">
        <f>_xlfn.IFNA(IF(VLOOKUP($D112,'3_Categorías 3-6'!$E$26:$X$275,20,FALSE)="","",VLOOKUP($D112,'3_Categorías 3-6'!$E$26:$X$275,20,FALSE)),"")</f>
        <v/>
      </c>
    </row>
    <row r="113" spans="3:25" s="4" customFormat="1" x14ac:dyDescent="0.25">
      <c r="C113" s="162">
        <v>61</v>
      </c>
      <c r="D113" s="668" t="str">
        <f>IF(Dades!E902="","",Dades!E902)</f>
        <v/>
      </c>
      <c r="E113" s="668"/>
      <c r="F113" s="388" t="str">
        <f>IF(D113="","",IF(VLOOKUP(D113,'0.1_Datos generales organiz.'!$E$44:$M$293,4,FALSE)="","",VLOOKUP(D113,'0.1_Datos generales organiz.'!$E$44:$M$293,4,FALSE)))</f>
        <v/>
      </c>
      <c r="G113" s="388" t="str">
        <f>IF(D113="","",IF(VLOOKUP(D113,'0.1_Datos generales organiz.'!$E$44:$M$293,5,FALSE)="","",VLOOKUP(D113,'0.1_Datos generales organiz.'!$E$44:$M$293,5,FALSE)))</f>
        <v/>
      </c>
      <c r="H113" s="388" t="str">
        <f>IF(D113="","",IF(VLOOKUP(D113,'0.1_Datos generales organiz.'!$E$44:$M$293,6,FALSE)="","",VLOOKUP(D113,'0.1_Datos generales organiz.'!$E$44:$M$293,6,FALSE)))</f>
        <v/>
      </c>
      <c r="I113" s="388" t="str">
        <f>IF(D113="","",IF(VLOOKUP(D113,'0.1_Datos generales organiz.'!$E$44:$M$293,7,FALSE)="","",VLOOKUP(D113,'0.1_Datos generales organiz.'!$E$44:$M$293,7,FALSE)))</f>
        <v/>
      </c>
      <c r="J113" s="388" t="str">
        <f>IF(D113="","",IF(VLOOKUP(D113,'0.1_Datos generales organiz.'!$E$44:$M$293,8,FALSE)="","",VLOOKUP(D113,'0.1_Datos generales organiz.'!$E$44:$M$293,8,FALSE)))</f>
        <v/>
      </c>
      <c r="K113" s="388" t="str">
        <f>IF(D113="","",IF(VLOOKUP(D113,'0.1_Datos generales organiz.'!$E$44:$M$293,9,FALSE)="","",VLOOKUP(D113,'0.1_Datos generales organiz.'!$E$44:$M$293,9,FALSE)))</f>
        <v/>
      </c>
      <c r="L113" s="386" t="str">
        <f>IF('4.1_Resultados Balears'!F114=0,"",'4.1_Resultados Balears'!F114)</f>
        <v/>
      </c>
      <c r="M113" s="386" t="str">
        <f>IF('4.1_Resultados Balears'!G114=0,"",'4.1_Resultados Balears'!G114)</f>
        <v/>
      </c>
      <c r="N113" s="386" t="str">
        <f>IF('4.1_Resultados Balears'!H114=0,"",'4.1_Resultados Balears'!H114)</f>
        <v/>
      </c>
      <c r="O113" s="386" t="str">
        <f>IF('4.1_Resultados Balears'!I114=0,"",'4.1_Resultados Balears'!I114)</f>
        <v/>
      </c>
      <c r="P113" s="386" t="str">
        <f>IF('4.1_Resultados Balears'!K114=0,"",'4.1_Resultados Balears'!K114)</f>
        <v/>
      </c>
      <c r="Q113" s="386" t="str">
        <f>IF('4.1_Resultados Balears'!M114=0,"",'4.1_Resultados Balears'!M114)</f>
        <v/>
      </c>
      <c r="R113" s="386" t="str">
        <f>IF('4.1_Resultados Balears'!O114=0,"",'4.1_Resultados Balears'!O114)</f>
        <v/>
      </c>
      <c r="S113" s="386" t="str">
        <f>IF('4.1_Resultados Balears'!P114=0,"",'4.1_Resultados Balears'!P114)</f>
        <v/>
      </c>
      <c r="T113" s="386" t="str">
        <f>IF('4.1_Resultados Balears'!Q114=0,"",'4.1_Resultados Balears'!Q114)</f>
        <v/>
      </c>
      <c r="U113" s="386" t="str">
        <f>IF('4.1_Resultados Balears'!S114=0,"",'4.1_Resultados Balears'!S114)</f>
        <v/>
      </c>
      <c r="V113" s="385" t="str">
        <f>_xlfn.IFNA(IF(VLOOKUP($D113,'3_Categorías 3-6'!$E$26:$X$275,8,FALSE)="","",VLOOKUP($D113,'3_Categorías 3-6'!$E$26:$X$275,8,FALSE)),"")</f>
        <v/>
      </c>
      <c r="W113" s="385" t="str">
        <f>_xlfn.IFNA(IF(VLOOKUP($D113,'3_Categorías 3-6'!$E$26:$X$275,14,FALSE)="","",VLOOKUP($D113,'3_Categorías 3-6'!$E$26:$X$275,14,FALSE)),"")</f>
        <v/>
      </c>
      <c r="X113" s="385" t="str">
        <f>_xlfn.IFNA(IF(VLOOKUP($D113,'3_Categorías 3-6'!$E$26:$X$275,19,FALSE)="","",VLOOKUP($D113,'3_Categorías 3-6'!$E$26:$X$275,19,FALSE)),"")</f>
        <v/>
      </c>
      <c r="Y113" s="385" t="str">
        <f>_xlfn.IFNA(IF(VLOOKUP($D113,'3_Categorías 3-6'!$E$26:$X$275,20,FALSE)="","",VLOOKUP($D113,'3_Categorías 3-6'!$E$26:$X$275,20,FALSE)),"")</f>
        <v/>
      </c>
    </row>
    <row r="114" spans="3:25" s="4" customFormat="1" x14ac:dyDescent="0.25">
      <c r="C114" s="162">
        <v>62</v>
      </c>
      <c r="D114" s="668" t="str">
        <f>IF(Dades!E903="","",Dades!E903)</f>
        <v/>
      </c>
      <c r="E114" s="668"/>
      <c r="F114" s="388" t="str">
        <f>IF(D114="","",IF(VLOOKUP(D114,'0.1_Datos generales organiz.'!$E$44:$M$293,4,FALSE)="","",VLOOKUP(D114,'0.1_Datos generales organiz.'!$E$44:$M$293,4,FALSE)))</f>
        <v/>
      </c>
      <c r="G114" s="388" t="str">
        <f>IF(D114="","",IF(VLOOKUP(D114,'0.1_Datos generales organiz.'!$E$44:$M$293,5,FALSE)="","",VLOOKUP(D114,'0.1_Datos generales organiz.'!$E$44:$M$293,5,FALSE)))</f>
        <v/>
      </c>
      <c r="H114" s="388" t="str">
        <f>IF(D114="","",IF(VLOOKUP(D114,'0.1_Datos generales organiz.'!$E$44:$M$293,6,FALSE)="","",VLOOKUP(D114,'0.1_Datos generales organiz.'!$E$44:$M$293,6,FALSE)))</f>
        <v/>
      </c>
      <c r="I114" s="388" t="str">
        <f>IF(D114="","",IF(VLOOKUP(D114,'0.1_Datos generales organiz.'!$E$44:$M$293,7,FALSE)="","",VLOOKUP(D114,'0.1_Datos generales organiz.'!$E$44:$M$293,7,FALSE)))</f>
        <v/>
      </c>
      <c r="J114" s="388" t="str">
        <f>IF(D114="","",IF(VLOOKUP(D114,'0.1_Datos generales organiz.'!$E$44:$M$293,8,FALSE)="","",VLOOKUP(D114,'0.1_Datos generales organiz.'!$E$44:$M$293,8,FALSE)))</f>
        <v/>
      </c>
      <c r="K114" s="388" t="str">
        <f>IF(D114="","",IF(VLOOKUP(D114,'0.1_Datos generales organiz.'!$E$44:$M$293,9,FALSE)="","",VLOOKUP(D114,'0.1_Datos generales organiz.'!$E$44:$M$293,9,FALSE)))</f>
        <v/>
      </c>
      <c r="L114" s="386" t="str">
        <f>IF('4.1_Resultados Balears'!F115=0,"",'4.1_Resultados Balears'!F115)</f>
        <v/>
      </c>
      <c r="M114" s="386" t="str">
        <f>IF('4.1_Resultados Balears'!G115=0,"",'4.1_Resultados Balears'!G115)</f>
        <v/>
      </c>
      <c r="N114" s="386" t="str">
        <f>IF('4.1_Resultados Balears'!H115=0,"",'4.1_Resultados Balears'!H115)</f>
        <v/>
      </c>
      <c r="O114" s="386" t="str">
        <f>IF('4.1_Resultados Balears'!I115=0,"",'4.1_Resultados Balears'!I115)</f>
        <v/>
      </c>
      <c r="P114" s="386" t="str">
        <f>IF('4.1_Resultados Balears'!K115=0,"",'4.1_Resultados Balears'!K115)</f>
        <v/>
      </c>
      <c r="Q114" s="386" t="str">
        <f>IF('4.1_Resultados Balears'!M115=0,"",'4.1_Resultados Balears'!M115)</f>
        <v/>
      </c>
      <c r="R114" s="386" t="str">
        <f>IF('4.1_Resultados Balears'!O115=0,"",'4.1_Resultados Balears'!O115)</f>
        <v/>
      </c>
      <c r="S114" s="386" t="str">
        <f>IF('4.1_Resultados Balears'!P115=0,"",'4.1_Resultados Balears'!P115)</f>
        <v/>
      </c>
      <c r="T114" s="386" t="str">
        <f>IF('4.1_Resultados Balears'!Q115=0,"",'4.1_Resultados Balears'!Q115)</f>
        <v/>
      </c>
      <c r="U114" s="386" t="str">
        <f>IF('4.1_Resultados Balears'!S115=0,"",'4.1_Resultados Balears'!S115)</f>
        <v/>
      </c>
      <c r="V114" s="385" t="str">
        <f>_xlfn.IFNA(IF(VLOOKUP($D114,'3_Categorías 3-6'!$E$26:$X$275,8,FALSE)="","",VLOOKUP($D114,'3_Categorías 3-6'!$E$26:$X$275,8,FALSE)),"")</f>
        <v/>
      </c>
      <c r="W114" s="385" t="str">
        <f>_xlfn.IFNA(IF(VLOOKUP($D114,'3_Categorías 3-6'!$E$26:$X$275,14,FALSE)="","",VLOOKUP($D114,'3_Categorías 3-6'!$E$26:$X$275,14,FALSE)),"")</f>
        <v/>
      </c>
      <c r="X114" s="385" t="str">
        <f>_xlfn.IFNA(IF(VLOOKUP($D114,'3_Categorías 3-6'!$E$26:$X$275,19,FALSE)="","",VLOOKUP($D114,'3_Categorías 3-6'!$E$26:$X$275,19,FALSE)),"")</f>
        <v/>
      </c>
      <c r="Y114" s="385" t="str">
        <f>_xlfn.IFNA(IF(VLOOKUP($D114,'3_Categorías 3-6'!$E$26:$X$275,20,FALSE)="","",VLOOKUP($D114,'3_Categorías 3-6'!$E$26:$X$275,20,FALSE)),"")</f>
        <v/>
      </c>
    </row>
    <row r="115" spans="3:25" s="4" customFormat="1" x14ac:dyDescent="0.25">
      <c r="C115" s="162">
        <v>63</v>
      </c>
      <c r="D115" s="668" t="str">
        <f>IF(Dades!E904="","",Dades!E904)</f>
        <v/>
      </c>
      <c r="E115" s="668"/>
      <c r="F115" s="388" t="str">
        <f>IF(D115="","",IF(VLOOKUP(D115,'0.1_Datos generales organiz.'!$E$44:$M$293,4,FALSE)="","",VLOOKUP(D115,'0.1_Datos generales organiz.'!$E$44:$M$293,4,FALSE)))</f>
        <v/>
      </c>
      <c r="G115" s="388" t="str">
        <f>IF(D115="","",IF(VLOOKUP(D115,'0.1_Datos generales organiz.'!$E$44:$M$293,5,FALSE)="","",VLOOKUP(D115,'0.1_Datos generales organiz.'!$E$44:$M$293,5,FALSE)))</f>
        <v/>
      </c>
      <c r="H115" s="388" t="str">
        <f>IF(D115="","",IF(VLOOKUP(D115,'0.1_Datos generales organiz.'!$E$44:$M$293,6,FALSE)="","",VLOOKUP(D115,'0.1_Datos generales organiz.'!$E$44:$M$293,6,FALSE)))</f>
        <v/>
      </c>
      <c r="I115" s="388" t="str">
        <f>IF(D115="","",IF(VLOOKUP(D115,'0.1_Datos generales organiz.'!$E$44:$M$293,7,FALSE)="","",VLOOKUP(D115,'0.1_Datos generales organiz.'!$E$44:$M$293,7,FALSE)))</f>
        <v/>
      </c>
      <c r="J115" s="388" t="str">
        <f>IF(D115="","",IF(VLOOKUP(D115,'0.1_Datos generales organiz.'!$E$44:$M$293,8,FALSE)="","",VLOOKUP(D115,'0.1_Datos generales organiz.'!$E$44:$M$293,8,FALSE)))</f>
        <v/>
      </c>
      <c r="K115" s="388" t="str">
        <f>IF(D115="","",IF(VLOOKUP(D115,'0.1_Datos generales organiz.'!$E$44:$M$293,9,FALSE)="","",VLOOKUP(D115,'0.1_Datos generales organiz.'!$E$44:$M$293,9,FALSE)))</f>
        <v/>
      </c>
      <c r="L115" s="386" t="str">
        <f>IF('4.1_Resultados Balears'!F116=0,"",'4.1_Resultados Balears'!F116)</f>
        <v/>
      </c>
      <c r="M115" s="386" t="str">
        <f>IF('4.1_Resultados Balears'!G116=0,"",'4.1_Resultados Balears'!G116)</f>
        <v/>
      </c>
      <c r="N115" s="386" t="str">
        <f>IF('4.1_Resultados Balears'!H116=0,"",'4.1_Resultados Balears'!H116)</f>
        <v/>
      </c>
      <c r="O115" s="386" t="str">
        <f>IF('4.1_Resultados Balears'!I116=0,"",'4.1_Resultados Balears'!I116)</f>
        <v/>
      </c>
      <c r="P115" s="386" t="str">
        <f>IF('4.1_Resultados Balears'!K116=0,"",'4.1_Resultados Balears'!K116)</f>
        <v/>
      </c>
      <c r="Q115" s="386" t="str">
        <f>IF('4.1_Resultados Balears'!M116=0,"",'4.1_Resultados Balears'!M116)</f>
        <v/>
      </c>
      <c r="R115" s="386" t="str">
        <f>IF('4.1_Resultados Balears'!O116=0,"",'4.1_Resultados Balears'!O116)</f>
        <v/>
      </c>
      <c r="S115" s="386" t="str">
        <f>IF('4.1_Resultados Balears'!P116=0,"",'4.1_Resultados Balears'!P116)</f>
        <v/>
      </c>
      <c r="T115" s="386" t="str">
        <f>IF('4.1_Resultados Balears'!Q116=0,"",'4.1_Resultados Balears'!Q116)</f>
        <v/>
      </c>
      <c r="U115" s="386" t="str">
        <f>IF('4.1_Resultados Balears'!S116=0,"",'4.1_Resultados Balears'!S116)</f>
        <v/>
      </c>
      <c r="V115" s="385" t="str">
        <f>_xlfn.IFNA(IF(VLOOKUP($D115,'3_Categorías 3-6'!$E$26:$X$275,8,FALSE)="","",VLOOKUP($D115,'3_Categorías 3-6'!$E$26:$X$275,8,FALSE)),"")</f>
        <v/>
      </c>
      <c r="W115" s="385" t="str">
        <f>_xlfn.IFNA(IF(VLOOKUP($D115,'3_Categorías 3-6'!$E$26:$X$275,14,FALSE)="","",VLOOKUP($D115,'3_Categorías 3-6'!$E$26:$X$275,14,FALSE)),"")</f>
        <v/>
      </c>
      <c r="X115" s="385" t="str">
        <f>_xlfn.IFNA(IF(VLOOKUP($D115,'3_Categorías 3-6'!$E$26:$X$275,19,FALSE)="","",VLOOKUP($D115,'3_Categorías 3-6'!$E$26:$X$275,19,FALSE)),"")</f>
        <v/>
      </c>
      <c r="Y115" s="385" t="str">
        <f>_xlfn.IFNA(IF(VLOOKUP($D115,'3_Categorías 3-6'!$E$26:$X$275,20,FALSE)="","",VLOOKUP($D115,'3_Categorías 3-6'!$E$26:$X$275,20,FALSE)),"")</f>
        <v/>
      </c>
    </row>
    <row r="116" spans="3:25" s="4" customFormat="1" x14ac:dyDescent="0.25">
      <c r="C116" s="162">
        <v>64</v>
      </c>
      <c r="D116" s="668" t="str">
        <f>IF(Dades!E905="","",Dades!E905)</f>
        <v/>
      </c>
      <c r="E116" s="668"/>
      <c r="F116" s="388" t="str">
        <f>IF(D116="","",IF(VLOOKUP(D116,'0.1_Datos generales organiz.'!$E$44:$M$293,4,FALSE)="","",VLOOKUP(D116,'0.1_Datos generales organiz.'!$E$44:$M$293,4,FALSE)))</f>
        <v/>
      </c>
      <c r="G116" s="388" t="str">
        <f>IF(D116="","",IF(VLOOKUP(D116,'0.1_Datos generales organiz.'!$E$44:$M$293,5,FALSE)="","",VLOOKUP(D116,'0.1_Datos generales organiz.'!$E$44:$M$293,5,FALSE)))</f>
        <v/>
      </c>
      <c r="H116" s="388" t="str">
        <f>IF(D116="","",IF(VLOOKUP(D116,'0.1_Datos generales organiz.'!$E$44:$M$293,6,FALSE)="","",VLOOKUP(D116,'0.1_Datos generales organiz.'!$E$44:$M$293,6,FALSE)))</f>
        <v/>
      </c>
      <c r="I116" s="388" t="str">
        <f>IF(D116="","",IF(VLOOKUP(D116,'0.1_Datos generales organiz.'!$E$44:$M$293,7,FALSE)="","",VLOOKUP(D116,'0.1_Datos generales organiz.'!$E$44:$M$293,7,FALSE)))</f>
        <v/>
      </c>
      <c r="J116" s="388" t="str">
        <f>IF(D116="","",IF(VLOOKUP(D116,'0.1_Datos generales organiz.'!$E$44:$M$293,8,FALSE)="","",VLOOKUP(D116,'0.1_Datos generales organiz.'!$E$44:$M$293,8,FALSE)))</f>
        <v/>
      </c>
      <c r="K116" s="388" t="str">
        <f>IF(D116="","",IF(VLOOKUP(D116,'0.1_Datos generales organiz.'!$E$44:$M$293,9,FALSE)="","",VLOOKUP(D116,'0.1_Datos generales organiz.'!$E$44:$M$293,9,FALSE)))</f>
        <v/>
      </c>
      <c r="L116" s="386" t="str">
        <f>IF('4.1_Resultados Balears'!F117=0,"",'4.1_Resultados Balears'!F117)</f>
        <v/>
      </c>
      <c r="M116" s="386" t="str">
        <f>IF('4.1_Resultados Balears'!G117=0,"",'4.1_Resultados Balears'!G117)</f>
        <v/>
      </c>
      <c r="N116" s="386" t="str">
        <f>IF('4.1_Resultados Balears'!H117=0,"",'4.1_Resultados Balears'!H117)</f>
        <v/>
      </c>
      <c r="O116" s="386" t="str">
        <f>IF('4.1_Resultados Balears'!I117=0,"",'4.1_Resultados Balears'!I117)</f>
        <v/>
      </c>
      <c r="P116" s="386" t="str">
        <f>IF('4.1_Resultados Balears'!K117=0,"",'4.1_Resultados Balears'!K117)</f>
        <v/>
      </c>
      <c r="Q116" s="386" t="str">
        <f>IF('4.1_Resultados Balears'!M117=0,"",'4.1_Resultados Balears'!M117)</f>
        <v/>
      </c>
      <c r="R116" s="386" t="str">
        <f>IF('4.1_Resultados Balears'!O117=0,"",'4.1_Resultados Balears'!O117)</f>
        <v/>
      </c>
      <c r="S116" s="386" t="str">
        <f>IF('4.1_Resultados Balears'!P117=0,"",'4.1_Resultados Balears'!P117)</f>
        <v/>
      </c>
      <c r="T116" s="386" t="str">
        <f>IF('4.1_Resultados Balears'!Q117=0,"",'4.1_Resultados Balears'!Q117)</f>
        <v/>
      </c>
      <c r="U116" s="386" t="str">
        <f>IF('4.1_Resultados Balears'!S117=0,"",'4.1_Resultados Balears'!S117)</f>
        <v/>
      </c>
      <c r="V116" s="385" t="str">
        <f>_xlfn.IFNA(IF(VLOOKUP($D116,'3_Categorías 3-6'!$E$26:$X$275,8,FALSE)="","",VLOOKUP($D116,'3_Categorías 3-6'!$E$26:$X$275,8,FALSE)),"")</f>
        <v/>
      </c>
      <c r="W116" s="385" t="str">
        <f>_xlfn.IFNA(IF(VLOOKUP($D116,'3_Categorías 3-6'!$E$26:$X$275,14,FALSE)="","",VLOOKUP($D116,'3_Categorías 3-6'!$E$26:$X$275,14,FALSE)),"")</f>
        <v/>
      </c>
      <c r="X116" s="385" t="str">
        <f>_xlfn.IFNA(IF(VLOOKUP($D116,'3_Categorías 3-6'!$E$26:$X$275,19,FALSE)="","",VLOOKUP($D116,'3_Categorías 3-6'!$E$26:$X$275,19,FALSE)),"")</f>
        <v/>
      </c>
      <c r="Y116" s="385" t="str">
        <f>_xlfn.IFNA(IF(VLOOKUP($D116,'3_Categorías 3-6'!$E$26:$X$275,20,FALSE)="","",VLOOKUP($D116,'3_Categorías 3-6'!$E$26:$X$275,20,FALSE)),"")</f>
        <v/>
      </c>
    </row>
    <row r="117" spans="3:25" s="4" customFormat="1" x14ac:dyDescent="0.25">
      <c r="C117" s="162">
        <v>65</v>
      </c>
      <c r="D117" s="668" t="str">
        <f>IF(Dades!E906="","",Dades!E906)</f>
        <v/>
      </c>
      <c r="E117" s="668"/>
      <c r="F117" s="388" t="str">
        <f>IF(D117="","",IF(VLOOKUP(D117,'0.1_Datos generales organiz.'!$E$44:$M$293,4,FALSE)="","",VLOOKUP(D117,'0.1_Datos generales organiz.'!$E$44:$M$293,4,FALSE)))</f>
        <v/>
      </c>
      <c r="G117" s="388" t="str">
        <f>IF(D117="","",IF(VLOOKUP(D117,'0.1_Datos generales organiz.'!$E$44:$M$293,5,FALSE)="","",VLOOKUP(D117,'0.1_Datos generales organiz.'!$E$44:$M$293,5,FALSE)))</f>
        <v/>
      </c>
      <c r="H117" s="388" t="str">
        <f>IF(D117="","",IF(VLOOKUP(D117,'0.1_Datos generales organiz.'!$E$44:$M$293,6,FALSE)="","",VLOOKUP(D117,'0.1_Datos generales organiz.'!$E$44:$M$293,6,FALSE)))</f>
        <v/>
      </c>
      <c r="I117" s="388" t="str">
        <f>IF(D117="","",IF(VLOOKUP(D117,'0.1_Datos generales organiz.'!$E$44:$M$293,7,FALSE)="","",VLOOKUP(D117,'0.1_Datos generales organiz.'!$E$44:$M$293,7,FALSE)))</f>
        <v/>
      </c>
      <c r="J117" s="388" t="str">
        <f>IF(D117="","",IF(VLOOKUP(D117,'0.1_Datos generales organiz.'!$E$44:$M$293,8,FALSE)="","",VLOOKUP(D117,'0.1_Datos generales organiz.'!$E$44:$M$293,8,FALSE)))</f>
        <v/>
      </c>
      <c r="K117" s="388" t="str">
        <f>IF(D117="","",IF(VLOOKUP(D117,'0.1_Datos generales organiz.'!$E$44:$M$293,9,FALSE)="","",VLOOKUP(D117,'0.1_Datos generales organiz.'!$E$44:$M$293,9,FALSE)))</f>
        <v/>
      </c>
      <c r="L117" s="386" t="str">
        <f>IF('4.1_Resultados Balears'!F118=0,"",'4.1_Resultados Balears'!F118)</f>
        <v/>
      </c>
      <c r="M117" s="386" t="str">
        <f>IF('4.1_Resultados Balears'!G118=0,"",'4.1_Resultados Balears'!G118)</f>
        <v/>
      </c>
      <c r="N117" s="386" t="str">
        <f>IF('4.1_Resultados Balears'!H118=0,"",'4.1_Resultados Balears'!H118)</f>
        <v/>
      </c>
      <c r="O117" s="386" t="str">
        <f>IF('4.1_Resultados Balears'!I118=0,"",'4.1_Resultados Balears'!I118)</f>
        <v/>
      </c>
      <c r="P117" s="386" t="str">
        <f>IF('4.1_Resultados Balears'!K118=0,"",'4.1_Resultados Balears'!K118)</f>
        <v/>
      </c>
      <c r="Q117" s="386" t="str">
        <f>IF('4.1_Resultados Balears'!M118=0,"",'4.1_Resultados Balears'!M118)</f>
        <v/>
      </c>
      <c r="R117" s="386" t="str">
        <f>IF('4.1_Resultados Balears'!O118=0,"",'4.1_Resultados Balears'!O118)</f>
        <v/>
      </c>
      <c r="S117" s="386" t="str">
        <f>IF('4.1_Resultados Balears'!P118=0,"",'4.1_Resultados Balears'!P118)</f>
        <v/>
      </c>
      <c r="T117" s="386" t="str">
        <f>IF('4.1_Resultados Balears'!Q118=0,"",'4.1_Resultados Balears'!Q118)</f>
        <v/>
      </c>
      <c r="U117" s="386" t="str">
        <f>IF('4.1_Resultados Balears'!S118=0,"",'4.1_Resultados Balears'!S118)</f>
        <v/>
      </c>
      <c r="V117" s="385" t="str">
        <f>_xlfn.IFNA(IF(VLOOKUP($D117,'3_Categorías 3-6'!$E$26:$X$275,8,FALSE)="","",VLOOKUP($D117,'3_Categorías 3-6'!$E$26:$X$275,8,FALSE)),"")</f>
        <v/>
      </c>
      <c r="W117" s="385" t="str">
        <f>_xlfn.IFNA(IF(VLOOKUP($D117,'3_Categorías 3-6'!$E$26:$X$275,14,FALSE)="","",VLOOKUP($D117,'3_Categorías 3-6'!$E$26:$X$275,14,FALSE)),"")</f>
        <v/>
      </c>
      <c r="X117" s="385" t="str">
        <f>_xlfn.IFNA(IF(VLOOKUP($D117,'3_Categorías 3-6'!$E$26:$X$275,19,FALSE)="","",VLOOKUP($D117,'3_Categorías 3-6'!$E$26:$X$275,19,FALSE)),"")</f>
        <v/>
      </c>
      <c r="Y117" s="385" t="str">
        <f>_xlfn.IFNA(IF(VLOOKUP($D117,'3_Categorías 3-6'!$E$26:$X$275,20,FALSE)="","",VLOOKUP($D117,'3_Categorías 3-6'!$E$26:$X$275,20,FALSE)),"")</f>
        <v/>
      </c>
    </row>
    <row r="118" spans="3:25" s="4" customFormat="1" x14ac:dyDescent="0.25">
      <c r="C118" s="162">
        <v>66</v>
      </c>
      <c r="D118" s="668" t="str">
        <f>IF(Dades!E907="","",Dades!E907)</f>
        <v/>
      </c>
      <c r="E118" s="668"/>
      <c r="F118" s="388" t="str">
        <f>IF(D118="","",IF(VLOOKUP(D118,'0.1_Datos generales organiz.'!$E$44:$M$293,4,FALSE)="","",VLOOKUP(D118,'0.1_Datos generales organiz.'!$E$44:$M$293,4,FALSE)))</f>
        <v/>
      </c>
      <c r="G118" s="388" t="str">
        <f>IF(D118="","",IF(VLOOKUP(D118,'0.1_Datos generales organiz.'!$E$44:$M$293,5,FALSE)="","",VLOOKUP(D118,'0.1_Datos generales organiz.'!$E$44:$M$293,5,FALSE)))</f>
        <v/>
      </c>
      <c r="H118" s="388" t="str">
        <f>IF(D118="","",IF(VLOOKUP(D118,'0.1_Datos generales organiz.'!$E$44:$M$293,6,FALSE)="","",VLOOKUP(D118,'0.1_Datos generales organiz.'!$E$44:$M$293,6,FALSE)))</f>
        <v/>
      </c>
      <c r="I118" s="388" t="str">
        <f>IF(D118="","",IF(VLOOKUP(D118,'0.1_Datos generales organiz.'!$E$44:$M$293,7,FALSE)="","",VLOOKUP(D118,'0.1_Datos generales organiz.'!$E$44:$M$293,7,FALSE)))</f>
        <v/>
      </c>
      <c r="J118" s="388" t="str">
        <f>IF(D118="","",IF(VLOOKUP(D118,'0.1_Datos generales organiz.'!$E$44:$M$293,8,FALSE)="","",VLOOKUP(D118,'0.1_Datos generales organiz.'!$E$44:$M$293,8,FALSE)))</f>
        <v/>
      </c>
      <c r="K118" s="388" t="str">
        <f>IF(D118="","",IF(VLOOKUP(D118,'0.1_Datos generales organiz.'!$E$44:$M$293,9,FALSE)="","",VLOOKUP(D118,'0.1_Datos generales organiz.'!$E$44:$M$293,9,FALSE)))</f>
        <v/>
      </c>
      <c r="L118" s="386" t="str">
        <f>IF('4.1_Resultados Balears'!F119=0,"",'4.1_Resultados Balears'!F119)</f>
        <v/>
      </c>
      <c r="M118" s="386" t="str">
        <f>IF('4.1_Resultados Balears'!G119=0,"",'4.1_Resultados Balears'!G119)</f>
        <v/>
      </c>
      <c r="N118" s="386" t="str">
        <f>IF('4.1_Resultados Balears'!H119=0,"",'4.1_Resultados Balears'!H119)</f>
        <v/>
      </c>
      <c r="O118" s="386" t="str">
        <f>IF('4.1_Resultados Balears'!I119=0,"",'4.1_Resultados Balears'!I119)</f>
        <v/>
      </c>
      <c r="P118" s="386" t="str">
        <f>IF('4.1_Resultados Balears'!K119=0,"",'4.1_Resultados Balears'!K119)</f>
        <v/>
      </c>
      <c r="Q118" s="386" t="str">
        <f>IF('4.1_Resultados Balears'!M119=0,"",'4.1_Resultados Balears'!M119)</f>
        <v/>
      </c>
      <c r="R118" s="386" t="str">
        <f>IF('4.1_Resultados Balears'!O119=0,"",'4.1_Resultados Balears'!O119)</f>
        <v/>
      </c>
      <c r="S118" s="386" t="str">
        <f>IF('4.1_Resultados Balears'!P119=0,"",'4.1_Resultados Balears'!P119)</f>
        <v/>
      </c>
      <c r="T118" s="386" t="str">
        <f>IF('4.1_Resultados Balears'!Q119=0,"",'4.1_Resultados Balears'!Q119)</f>
        <v/>
      </c>
      <c r="U118" s="386" t="str">
        <f>IF('4.1_Resultados Balears'!S119=0,"",'4.1_Resultados Balears'!S119)</f>
        <v/>
      </c>
      <c r="V118" s="385" t="str">
        <f>_xlfn.IFNA(IF(VLOOKUP($D118,'3_Categorías 3-6'!$E$26:$X$275,8,FALSE)="","",VLOOKUP($D118,'3_Categorías 3-6'!$E$26:$X$275,8,FALSE)),"")</f>
        <v/>
      </c>
      <c r="W118" s="385" t="str">
        <f>_xlfn.IFNA(IF(VLOOKUP($D118,'3_Categorías 3-6'!$E$26:$X$275,14,FALSE)="","",VLOOKUP($D118,'3_Categorías 3-6'!$E$26:$X$275,14,FALSE)),"")</f>
        <v/>
      </c>
      <c r="X118" s="385" t="str">
        <f>_xlfn.IFNA(IF(VLOOKUP($D118,'3_Categorías 3-6'!$E$26:$X$275,19,FALSE)="","",VLOOKUP($D118,'3_Categorías 3-6'!$E$26:$X$275,19,FALSE)),"")</f>
        <v/>
      </c>
      <c r="Y118" s="385" t="str">
        <f>_xlfn.IFNA(IF(VLOOKUP($D118,'3_Categorías 3-6'!$E$26:$X$275,20,FALSE)="","",VLOOKUP($D118,'3_Categorías 3-6'!$E$26:$X$275,20,FALSE)),"")</f>
        <v/>
      </c>
    </row>
    <row r="119" spans="3:25" s="4" customFormat="1" x14ac:dyDescent="0.25">
      <c r="C119" s="162">
        <v>67</v>
      </c>
      <c r="D119" s="668" t="str">
        <f>IF(Dades!E908="","",Dades!E908)</f>
        <v/>
      </c>
      <c r="E119" s="668"/>
      <c r="F119" s="388" t="str">
        <f>IF(D119="","",IF(VLOOKUP(D119,'0.1_Datos generales organiz.'!$E$44:$M$293,4,FALSE)="","",VLOOKUP(D119,'0.1_Datos generales organiz.'!$E$44:$M$293,4,FALSE)))</f>
        <v/>
      </c>
      <c r="G119" s="388" t="str">
        <f>IF(D119="","",IF(VLOOKUP(D119,'0.1_Datos generales organiz.'!$E$44:$M$293,5,FALSE)="","",VLOOKUP(D119,'0.1_Datos generales organiz.'!$E$44:$M$293,5,FALSE)))</f>
        <v/>
      </c>
      <c r="H119" s="388" t="str">
        <f>IF(D119="","",IF(VLOOKUP(D119,'0.1_Datos generales organiz.'!$E$44:$M$293,6,FALSE)="","",VLOOKUP(D119,'0.1_Datos generales organiz.'!$E$44:$M$293,6,FALSE)))</f>
        <v/>
      </c>
      <c r="I119" s="388" t="str">
        <f>IF(D119="","",IF(VLOOKUP(D119,'0.1_Datos generales organiz.'!$E$44:$M$293,7,FALSE)="","",VLOOKUP(D119,'0.1_Datos generales organiz.'!$E$44:$M$293,7,FALSE)))</f>
        <v/>
      </c>
      <c r="J119" s="388" t="str">
        <f>IF(D119="","",IF(VLOOKUP(D119,'0.1_Datos generales organiz.'!$E$44:$M$293,8,FALSE)="","",VLOOKUP(D119,'0.1_Datos generales organiz.'!$E$44:$M$293,8,FALSE)))</f>
        <v/>
      </c>
      <c r="K119" s="388" t="str">
        <f>IF(D119="","",IF(VLOOKUP(D119,'0.1_Datos generales organiz.'!$E$44:$M$293,9,FALSE)="","",VLOOKUP(D119,'0.1_Datos generales organiz.'!$E$44:$M$293,9,FALSE)))</f>
        <v/>
      </c>
      <c r="L119" s="386" t="str">
        <f>IF('4.1_Resultados Balears'!F120=0,"",'4.1_Resultados Balears'!F120)</f>
        <v/>
      </c>
      <c r="M119" s="386" t="str">
        <f>IF('4.1_Resultados Balears'!G120=0,"",'4.1_Resultados Balears'!G120)</f>
        <v/>
      </c>
      <c r="N119" s="386" t="str">
        <f>IF('4.1_Resultados Balears'!H120=0,"",'4.1_Resultados Balears'!H120)</f>
        <v/>
      </c>
      <c r="O119" s="386" t="str">
        <f>IF('4.1_Resultados Balears'!I120=0,"",'4.1_Resultados Balears'!I120)</f>
        <v/>
      </c>
      <c r="P119" s="386" t="str">
        <f>IF('4.1_Resultados Balears'!K120=0,"",'4.1_Resultados Balears'!K120)</f>
        <v/>
      </c>
      <c r="Q119" s="386" t="str">
        <f>IF('4.1_Resultados Balears'!M120=0,"",'4.1_Resultados Balears'!M120)</f>
        <v/>
      </c>
      <c r="R119" s="386" t="str">
        <f>IF('4.1_Resultados Balears'!O120=0,"",'4.1_Resultados Balears'!O120)</f>
        <v/>
      </c>
      <c r="S119" s="386" t="str">
        <f>IF('4.1_Resultados Balears'!P120=0,"",'4.1_Resultados Balears'!P120)</f>
        <v/>
      </c>
      <c r="T119" s="386" t="str">
        <f>IF('4.1_Resultados Balears'!Q120=0,"",'4.1_Resultados Balears'!Q120)</f>
        <v/>
      </c>
      <c r="U119" s="386" t="str">
        <f>IF('4.1_Resultados Balears'!S120=0,"",'4.1_Resultados Balears'!S120)</f>
        <v/>
      </c>
      <c r="V119" s="385" t="str">
        <f>_xlfn.IFNA(IF(VLOOKUP($D119,'3_Categorías 3-6'!$E$26:$X$275,8,FALSE)="","",VLOOKUP($D119,'3_Categorías 3-6'!$E$26:$X$275,8,FALSE)),"")</f>
        <v/>
      </c>
      <c r="W119" s="385" t="str">
        <f>_xlfn.IFNA(IF(VLOOKUP($D119,'3_Categorías 3-6'!$E$26:$X$275,14,FALSE)="","",VLOOKUP($D119,'3_Categorías 3-6'!$E$26:$X$275,14,FALSE)),"")</f>
        <v/>
      </c>
      <c r="X119" s="385" t="str">
        <f>_xlfn.IFNA(IF(VLOOKUP($D119,'3_Categorías 3-6'!$E$26:$X$275,19,FALSE)="","",VLOOKUP($D119,'3_Categorías 3-6'!$E$26:$X$275,19,FALSE)),"")</f>
        <v/>
      </c>
      <c r="Y119" s="385" t="str">
        <f>_xlfn.IFNA(IF(VLOOKUP($D119,'3_Categorías 3-6'!$E$26:$X$275,20,FALSE)="","",VLOOKUP($D119,'3_Categorías 3-6'!$E$26:$X$275,20,FALSE)),"")</f>
        <v/>
      </c>
    </row>
    <row r="120" spans="3:25" s="4" customFormat="1" x14ac:dyDescent="0.25">
      <c r="C120" s="162">
        <v>68</v>
      </c>
      <c r="D120" s="668" t="str">
        <f>IF(Dades!E909="","",Dades!E909)</f>
        <v/>
      </c>
      <c r="E120" s="668"/>
      <c r="F120" s="388" t="str">
        <f>IF(D120="","",IF(VLOOKUP(D120,'0.1_Datos generales organiz.'!$E$44:$M$293,4,FALSE)="","",VLOOKUP(D120,'0.1_Datos generales organiz.'!$E$44:$M$293,4,FALSE)))</f>
        <v/>
      </c>
      <c r="G120" s="388" t="str">
        <f>IF(D120="","",IF(VLOOKUP(D120,'0.1_Datos generales organiz.'!$E$44:$M$293,5,FALSE)="","",VLOOKUP(D120,'0.1_Datos generales organiz.'!$E$44:$M$293,5,FALSE)))</f>
        <v/>
      </c>
      <c r="H120" s="388" t="str">
        <f>IF(D120="","",IF(VLOOKUP(D120,'0.1_Datos generales organiz.'!$E$44:$M$293,6,FALSE)="","",VLOOKUP(D120,'0.1_Datos generales organiz.'!$E$44:$M$293,6,FALSE)))</f>
        <v/>
      </c>
      <c r="I120" s="388" t="str">
        <f>IF(D120="","",IF(VLOOKUP(D120,'0.1_Datos generales organiz.'!$E$44:$M$293,7,FALSE)="","",VLOOKUP(D120,'0.1_Datos generales organiz.'!$E$44:$M$293,7,FALSE)))</f>
        <v/>
      </c>
      <c r="J120" s="388" t="str">
        <f>IF(D120="","",IF(VLOOKUP(D120,'0.1_Datos generales organiz.'!$E$44:$M$293,8,FALSE)="","",VLOOKUP(D120,'0.1_Datos generales organiz.'!$E$44:$M$293,8,FALSE)))</f>
        <v/>
      </c>
      <c r="K120" s="388" t="str">
        <f>IF(D120="","",IF(VLOOKUP(D120,'0.1_Datos generales organiz.'!$E$44:$M$293,9,FALSE)="","",VLOOKUP(D120,'0.1_Datos generales organiz.'!$E$44:$M$293,9,FALSE)))</f>
        <v/>
      </c>
      <c r="L120" s="386" t="str">
        <f>IF('4.1_Resultados Balears'!F121=0,"",'4.1_Resultados Balears'!F121)</f>
        <v/>
      </c>
      <c r="M120" s="386" t="str">
        <f>IF('4.1_Resultados Balears'!G121=0,"",'4.1_Resultados Balears'!G121)</f>
        <v/>
      </c>
      <c r="N120" s="386" t="str">
        <f>IF('4.1_Resultados Balears'!H121=0,"",'4.1_Resultados Balears'!H121)</f>
        <v/>
      </c>
      <c r="O120" s="386" t="str">
        <f>IF('4.1_Resultados Balears'!I121=0,"",'4.1_Resultados Balears'!I121)</f>
        <v/>
      </c>
      <c r="P120" s="386" t="str">
        <f>IF('4.1_Resultados Balears'!K121=0,"",'4.1_Resultados Balears'!K121)</f>
        <v/>
      </c>
      <c r="Q120" s="386" t="str">
        <f>IF('4.1_Resultados Balears'!M121=0,"",'4.1_Resultados Balears'!M121)</f>
        <v/>
      </c>
      <c r="R120" s="386" t="str">
        <f>IF('4.1_Resultados Balears'!O121=0,"",'4.1_Resultados Balears'!O121)</f>
        <v/>
      </c>
      <c r="S120" s="386" t="str">
        <f>IF('4.1_Resultados Balears'!P121=0,"",'4.1_Resultados Balears'!P121)</f>
        <v/>
      </c>
      <c r="T120" s="386" t="str">
        <f>IF('4.1_Resultados Balears'!Q121=0,"",'4.1_Resultados Balears'!Q121)</f>
        <v/>
      </c>
      <c r="U120" s="386" t="str">
        <f>IF('4.1_Resultados Balears'!S121=0,"",'4.1_Resultados Balears'!S121)</f>
        <v/>
      </c>
      <c r="V120" s="385" t="str">
        <f>_xlfn.IFNA(IF(VLOOKUP($D120,'3_Categorías 3-6'!$E$26:$X$275,8,FALSE)="","",VLOOKUP($D120,'3_Categorías 3-6'!$E$26:$X$275,8,FALSE)),"")</f>
        <v/>
      </c>
      <c r="W120" s="385" t="str">
        <f>_xlfn.IFNA(IF(VLOOKUP($D120,'3_Categorías 3-6'!$E$26:$X$275,14,FALSE)="","",VLOOKUP($D120,'3_Categorías 3-6'!$E$26:$X$275,14,FALSE)),"")</f>
        <v/>
      </c>
      <c r="X120" s="385" t="str">
        <f>_xlfn.IFNA(IF(VLOOKUP($D120,'3_Categorías 3-6'!$E$26:$X$275,19,FALSE)="","",VLOOKUP($D120,'3_Categorías 3-6'!$E$26:$X$275,19,FALSE)),"")</f>
        <v/>
      </c>
      <c r="Y120" s="385" t="str">
        <f>_xlfn.IFNA(IF(VLOOKUP($D120,'3_Categorías 3-6'!$E$26:$X$275,20,FALSE)="","",VLOOKUP($D120,'3_Categorías 3-6'!$E$26:$X$275,20,FALSE)),"")</f>
        <v/>
      </c>
    </row>
    <row r="121" spans="3:25" s="4" customFormat="1" x14ac:dyDescent="0.25">
      <c r="C121" s="162">
        <v>69</v>
      </c>
      <c r="D121" s="668" t="str">
        <f>IF(Dades!E910="","",Dades!E910)</f>
        <v/>
      </c>
      <c r="E121" s="668"/>
      <c r="F121" s="388" t="str">
        <f>IF(D121="","",IF(VLOOKUP(D121,'0.1_Datos generales organiz.'!$E$44:$M$293,4,FALSE)="","",VLOOKUP(D121,'0.1_Datos generales organiz.'!$E$44:$M$293,4,FALSE)))</f>
        <v/>
      </c>
      <c r="G121" s="388" t="str">
        <f>IF(D121="","",IF(VLOOKUP(D121,'0.1_Datos generales organiz.'!$E$44:$M$293,5,FALSE)="","",VLOOKUP(D121,'0.1_Datos generales organiz.'!$E$44:$M$293,5,FALSE)))</f>
        <v/>
      </c>
      <c r="H121" s="388" t="str">
        <f>IF(D121="","",IF(VLOOKUP(D121,'0.1_Datos generales organiz.'!$E$44:$M$293,6,FALSE)="","",VLOOKUP(D121,'0.1_Datos generales organiz.'!$E$44:$M$293,6,FALSE)))</f>
        <v/>
      </c>
      <c r="I121" s="388" t="str">
        <f>IF(D121="","",IF(VLOOKUP(D121,'0.1_Datos generales organiz.'!$E$44:$M$293,7,FALSE)="","",VLOOKUP(D121,'0.1_Datos generales organiz.'!$E$44:$M$293,7,FALSE)))</f>
        <v/>
      </c>
      <c r="J121" s="388" t="str">
        <f>IF(D121="","",IF(VLOOKUP(D121,'0.1_Datos generales organiz.'!$E$44:$M$293,8,FALSE)="","",VLOOKUP(D121,'0.1_Datos generales organiz.'!$E$44:$M$293,8,FALSE)))</f>
        <v/>
      </c>
      <c r="K121" s="388" t="str">
        <f>IF(D121="","",IF(VLOOKUP(D121,'0.1_Datos generales organiz.'!$E$44:$M$293,9,FALSE)="","",VLOOKUP(D121,'0.1_Datos generales organiz.'!$E$44:$M$293,9,FALSE)))</f>
        <v/>
      </c>
      <c r="L121" s="386" t="str">
        <f>IF('4.1_Resultados Balears'!F122=0,"",'4.1_Resultados Balears'!F122)</f>
        <v/>
      </c>
      <c r="M121" s="386" t="str">
        <f>IF('4.1_Resultados Balears'!G122=0,"",'4.1_Resultados Balears'!G122)</f>
        <v/>
      </c>
      <c r="N121" s="386" t="str">
        <f>IF('4.1_Resultados Balears'!H122=0,"",'4.1_Resultados Balears'!H122)</f>
        <v/>
      </c>
      <c r="O121" s="386" t="str">
        <f>IF('4.1_Resultados Balears'!I122=0,"",'4.1_Resultados Balears'!I122)</f>
        <v/>
      </c>
      <c r="P121" s="386" t="str">
        <f>IF('4.1_Resultados Balears'!K122=0,"",'4.1_Resultados Balears'!K122)</f>
        <v/>
      </c>
      <c r="Q121" s="386" t="str">
        <f>IF('4.1_Resultados Balears'!M122=0,"",'4.1_Resultados Balears'!M122)</f>
        <v/>
      </c>
      <c r="R121" s="386" t="str">
        <f>IF('4.1_Resultados Balears'!O122=0,"",'4.1_Resultados Balears'!O122)</f>
        <v/>
      </c>
      <c r="S121" s="386" t="str">
        <f>IF('4.1_Resultados Balears'!P122=0,"",'4.1_Resultados Balears'!P122)</f>
        <v/>
      </c>
      <c r="T121" s="386" t="str">
        <f>IF('4.1_Resultados Balears'!Q122=0,"",'4.1_Resultados Balears'!Q122)</f>
        <v/>
      </c>
      <c r="U121" s="386" t="str">
        <f>IF('4.1_Resultados Balears'!S122=0,"",'4.1_Resultados Balears'!S122)</f>
        <v/>
      </c>
      <c r="V121" s="385" t="str">
        <f>_xlfn.IFNA(IF(VLOOKUP($D121,'3_Categorías 3-6'!$E$26:$X$275,8,FALSE)="","",VLOOKUP($D121,'3_Categorías 3-6'!$E$26:$X$275,8,FALSE)),"")</f>
        <v/>
      </c>
      <c r="W121" s="385" t="str">
        <f>_xlfn.IFNA(IF(VLOOKUP($D121,'3_Categorías 3-6'!$E$26:$X$275,14,FALSE)="","",VLOOKUP($D121,'3_Categorías 3-6'!$E$26:$X$275,14,FALSE)),"")</f>
        <v/>
      </c>
      <c r="X121" s="385" t="str">
        <f>_xlfn.IFNA(IF(VLOOKUP($D121,'3_Categorías 3-6'!$E$26:$X$275,19,FALSE)="","",VLOOKUP($D121,'3_Categorías 3-6'!$E$26:$X$275,19,FALSE)),"")</f>
        <v/>
      </c>
      <c r="Y121" s="385" t="str">
        <f>_xlfn.IFNA(IF(VLOOKUP($D121,'3_Categorías 3-6'!$E$26:$X$275,20,FALSE)="","",VLOOKUP($D121,'3_Categorías 3-6'!$E$26:$X$275,20,FALSE)),"")</f>
        <v/>
      </c>
    </row>
    <row r="122" spans="3:25" s="4" customFormat="1" x14ac:dyDescent="0.25">
      <c r="C122" s="162">
        <v>70</v>
      </c>
      <c r="D122" s="668" t="str">
        <f>IF(Dades!E911="","",Dades!E911)</f>
        <v/>
      </c>
      <c r="E122" s="668"/>
      <c r="F122" s="388" t="str">
        <f>IF(D122="","",IF(VLOOKUP(D122,'0.1_Datos generales organiz.'!$E$44:$M$293,4,FALSE)="","",VLOOKUP(D122,'0.1_Datos generales organiz.'!$E$44:$M$293,4,FALSE)))</f>
        <v/>
      </c>
      <c r="G122" s="388" t="str">
        <f>IF(D122="","",IF(VLOOKUP(D122,'0.1_Datos generales organiz.'!$E$44:$M$293,5,FALSE)="","",VLOOKUP(D122,'0.1_Datos generales organiz.'!$E$44:$M$293,5,FALSE)))</f>
        <v/>
      </c>
      <c r="H122" s="388" t="str">
        <f>IF(D122="","",IF(VLOOKUP(D122,'0.1_Datos generales organiz.'!$E$44:$M$293,6,FALSE)="","",VLOOKUP(D122,'0.1_Datos generales organiz.'!$E$44:$M$293,6,FALSE)))</f>
        <v/>
      </c>
      <c r="I122" s="388" t="str">
        <f>IF(D122="","",IF(VLOOKUP(D122,'0.1_Datos generales organiz.'!$E$44:$M$293,7,FALSE)="","",VLOOKUP(D122,'0.1_Datos generales organiz.'!$E$44:$M$293,7,FALSE)))</f>
        <v/>
      </c>
      <c r="J122" s="388" t="str">
        <f>IF(D122="","",IF(VLOOKUP(D122,'0.1_Datos generales organiz.'!$E$44:$M$293,8,FALSE)="","",VLOOKUP(D122,'0.1_Datos generales organiz.'!$E$44:$M$293,8,FALSE)))</f>
        <v/>
      </c>
      <c r="K122" s="388" t="str">
        <f>IF(D122="","",IF(VLOOKUP(D122,'0.1_Datos generales organiz.'!$E$44:$M$293,9,FALSE)="","",VLOOKUP(D122,'0.1_Datos generales organiz.'!$E$44:$M$293,9,FALSE)))</f>
        <v/>
      </c>
      <c r="L122" s="386" t="str">
        <f>IF('4.1_Resultados Balears'!F123=0,"",'4.1_Resultados Balears'!F123)</f>
        <v/>
      </c>
      <c r="M122" s="386" t="str">
        <f>IF('4.1_Resultados Balears'!G123=0,"",'4.1_Resultados Balears'!G123)</f>
        <v/>
      </c>
      <c r="N122" s="386" t="str">
        <f>IF('4.1_Resultados Balears'!H123=0,"",'4.1_Resultados Balears'!H123)</f>
        <v/>
      </c>
      <c r="O122" s="386" t="str">
        <f>IF('4.1_Resultados Balears'!I123=0,"",'4.1_Resultados Balears'!I123)</f>
        <v/>
      </c>
      <c r="P122" s="386" t="str">
        <f>IF('4.1_Resultados Balears'!K123=0,"",'4.1_Resultados Balears'!K123)</f>
        <v/>
      </c>
      <c r="Q122" s="386" t="str">
        <f>IF('4.1_Resultados Balears'!M123=0,"",'4.1_Resultados Balears'!M123)</f>
        <v/>
      </c>
      <c r="R122" s="386" t="str">
        <f>IF('4.1_Resultados Balears'!O123=0,"",'4.1_Resultados Balears'!O123)</f>
        <v/>
      </c>
      <c r="S122" s="386" t="str">
        <f>IF('4.1_Resultados Balears'!P123=0,"",'4.1_Resultados Balears'!P123)</f>
        <v/>
      </c>
      <c r="T122" s="386" t="str">
        <f>IF('4.1_Resultados Balears'!Q123=0,"",'4.1_Resultados Balears'!Q123)</f>
        <v/>
      </c>
      <c r="U122" s="386" t="str">
        <f>IF('4.1_Resultados Balears'!S123=0,"",'4.1_Resultados Balears'!S123)</f>
        <v/>
      </c>
      <c r="V122" s="385" t="str">
        <f>_xlfn.IFNA(IF(VLOOKUP($D122,'3_Categorías 3-6'!$E$26:$X$275,8,FALSE)="","",VLOOKUP($D122,'3_Categorías 3-6'!$E$26:$X$275,8,FALSE)),"")</f>
        <v/>
      </c>
      <c r="W122" s="385" t="str">
        <f>_xlfn.IFNA(IF(VLOOKUP($D122,'3_Categorías 3-6'!$E$26:$X$275,14,FALSE)="","",VLOOKUP($D122,'3_Categorías 3-6'!$E$26:$X$275,14,FALSE)),"")</f>
        <v/>
      </c>
      <c r="X122" s="385" t="str">
        <f>_xlfn.IFNA(IF(VLOOKUP($D122,'3_Categorías 3-6'!$E$26:$X$275,19,FALSE)="","",VLOOKUP($D122,'3_Categorías 3-6'!$E$26:$X$275,19,FALSE)),"")</f>
        <v/>
      </c>
      <c r="Y122" s="385" t="str">
        <f>_xlfn.IFNA(IF(VLOOKUP($D122,'3_Categorías 3-6'!$E$26:$X$275,20,FALSE)="","",VLOOKUP($D122,'3_Categorías 3-6'!$E$26:$X$275,20,FALSE)),"")</f>
        <v/>
      </c>
    </row>
    <row r="123" spans="3:25" s="4" customFormat="1" x14ac:dyDescent="0.25">
      <c r="C123" s="162">
        <v>71</v>
      </c>
      <c r="D123" s="668" t="str">
        <f>IF(Dades!E912="","",Dades!E912)</f>
        <v/>
      </c>
      <c r="E123" s="668"/>
      <c r="F123" s="388" t="str">
        <f>IF(D123="","",IF(VLOOKUP(D123,'0.1_Datos generales organiz.'!$E$44:$M$293,4,FALSE)="","",VLOOKUP(D123,'0.1_Datos generales organiz.'!$E$44:$M$293,4,FALSE)))</f>
        <v/>
      </c>
      <c r="G123" s="388" t="str">
        <f>IF(D123="","",IF(VLOOKUP(D123,'0.1_Datos generales organiz.'!$E$44:$M$293,5,FALSE)="","",VLOOKUP(D123,'0.1_Datos generales organiz.'!$E$44:$M$293,5,FALSE)))</f>
        <v/>
      </c>
      <c r="H123" s="388" t="str">
        <f>IF(D123="","",IF(VLOOKUP(D123,'0.1_Datos generales organiz.'!$E$44:$M$293,6,FALSE)="","",VLOOKUP(D123,'0.1_Datos generales organiz.'!$E$44:$M$293,6,FALSE)))</f>
        <v/>
      </c>
      <c r="I123" s="388" t="str">
        <f>IF(D123="","",IF(VLOOKUP(D123,'0.1_Datos generales organiz.'!$E$44:$M$293,7,FALSE)="","",VLOOKUP(D123,'0.1_Datos generales organiz.'!$E$44:$M$293,7,FALSE)))</f>
        <v/>
      </c>
      <c r="J123" s="388" t="str">
        <f>IF(D123="","",IF(VLOOKUP(D123,'0.1_Datos generales organiz.'!$E$44:$M$293,8,FALSE)="","",VLOOKUP(D123,'0.1_Datos generales organiz.'!$E$44:$M$293,8,FALSE)))</f>
        <v/>
      </c>
      <c r="K123" s="388" t="str">
        <f>IF(D123="","",IF(VLOOKUP(D123,'0.1_Datos generales organiz.'!$E$44:$M$293,9,FALSE)="","",VLOOKUP(D123,'0.1_Datos generales organiz.'!$E$44:$M$293,9,FALSE)))</f>
        <v/>
      </c>
      <c r="L123" s="386" t="str">
        <f>IF('4.1_Resultados Balears'!F124=0,"",'4.1_Resultados Balears'!F124)</f>
        <v/>
      </c>
      <c r="M123" s="386" t="str">
        <f>IF('4.1_Resultados Balears'!G124=0,"",'4.1_Resultados Balears'!G124)</f>
        <v/>
      </c>
      <c r="N123" s="386" t="str">
        <f>IF('4.1_Resultados Balears'!H124=0,"",'4.1_Resultados Balears'!H124)</f>
        <v/>
      </c>
      <c r="O123" s="386" t="str">
        <f>IF('4.1_Resultados Balears'!I124=0,"",'4.1_Resultados Balears'!I124)</f>
        <v/>
      </c>
      <c r="P123" s="386" t="str">
        <f>IF('4.1_Resultados Balears'!K124=0,"",'4.1_Resultados Balears'!K124)</f>
        <v/>
      </c>
      <c r="Q123" s="386" t="str">
        <f>IF('4.1_Resultados Balears'!M124=0,"",'4.1_Resultados Balears'!M124)</f>
        <v/>
      </c>
      <c r="R123" s="386" t="str">
        <f>IF('4.1_Resultados Balears'!O124=0,"",'4.1_Resultados Balears'!O124)</f>
        <v/>
      </c>
      <c r="S123" s="386" t="str">
        <f>IF('4.1_Resultados Balears'!P124=0,"",'4.1_Resultados Balears'!P124)</f>
        <v/>
      </c>
      <c r="T123" s="386" t="str">
        <f>IF('4.1_Resultados Balears'!Q124=0,"",'4.1_Resultados Balears'!Q124)</f>
        <v/>
      </c>
      <c r="U123" s="386" t="str">
        <f>IF('4.1_Resultados Balears'!S124=0,"",'4.1_Resultados Balears'!S124)</f>
        <v/>
      </c>
      <c r="V123" s="385" t="str">
        <f>_xlfn.IFNA(IF(VLOOKUP($D123,'3_Categorías 3-6'!$E$26:$X$275,8,FALSE)="","",VLOOKUP($D123,'3_Categorías 3-6'!$E$26:$X$275,8,FALSE)),"")</f>
        <v/>
      </c>
      <c r="W123" s="385" t="str">
        <f>_xlfn.IFNA(IF(VLOOKUP($D123,'3_Categorías 3-6'!$E$26:$X$275,14,FALSE)="","",VLOOKUP($D123,'3_Categorías 3-6'!$E$26:$X$275,14,FALSE)),"")</f>
        <v/>
      </c>
      <c r="X123" s="385" t="str">
        <f>_xlfn.IFNA(IF(VLOOKUP($D123,'3_Categorías 3-6'!$E$26:$X$275,19,FALSE)="","",VLOOKUP($D123,'3_Categorías 3-6'!$E$26:$X$275,19,FALSE)),"")</f>
        <v/>
      </c>
      <c r="Y123" s="385" t="str">
        <f>_xlfn.IFNA(IF(VLOOKUP($D123,'3_Categorías 3-6'!$E$26:$X$275,20,FALSE)="","",VLOOKUP($D123,'3_Categorías 3-6'!$E$26:$X$275,20,FALSE)),"")</f>
        <v/>
      </c>
    </row>
    <row r="124" spans="3:25" s="4" customFormat="1" x14ac:dyDescent="0.25">
      <c r="C124" s="162">
        <v>72</v>
      </c>
      <c r="D124" s="668" t="str">
        <f>IF(Dades!E913="","",Dades!E913)</f>
        <v/>
      </c>
      <c r="E124" s="668"/>
      <c r="F124" s="388" t="str">
        <f>IF(D124="","",IF(VLOOKUP(D124,'0.1_Datos generales organiz.'!$E$44:$M$293,4,FALSE)="","",VLOOKUP(D124,'0.1_Datos generales organiz.'!$E$44:$M$293,4,FALSE)))</f>
        <v/>
      </c>
      <c r="G124" s="388" t="str">
        <f>IF(D124="","",IF(VLOOKUP(D124,'0.1_Datos generales organiz.'!$E$44:$M$293,5,FALSE)="","",VLOOKUP(D124,'0.1_Datos generales organiz.'!$E$44:$M$293,5,FALSE)))</f>
        <v/>
      </c>
      <c r="H124" s="388" t="str">
        <f>IF(D124="","",IF(VLOOKUP(D124,'0.1_Datos generales organiz.'!$E$44:$M$293,6,FALSE)="","",VLOOKUP(D124,'0.1_Datos generales organiz.'!$E$44:$M$293,6,FALSE)))</f>
        <v/>
      </c>
      <c r="I124" s="388" t="str">
        <f>IF(D124="","",IF(VLOOKUP(D124,'0.1_Datos generales organiz.'!$E$44:$M$293,7,FALSE)="","",VLOOKUP(D124,'0.1_Datos generales organiz.'!$E$44:$M$293,7,FALSE)))</f>
        <v/>
      </c>
      <c r="J124" s="388" t="str">
        <f>IF(D124="","",IF(VLOOKUP(D124,'0.1_Datos generales organiz.'!$E$44:$M$293,8,FALSE)="","",VLOOKUP(D124,'0.1_Datos generales organiz.'!$E$44:$M$293,8,FALSE)))</f>
        <v/>
      </c>
      <c r="K124" s="388" t="str">
        <f>IF(D124="","",IF(VLOOKUP(D124,'0.1_Datos generales organiz.'!$E$44:$M$293,9,FALSE)="","",VLOOKUP(D124,'0.1_Datos generales organiz.'!$E$44:$M$293,9,FALSE)))</f>
        <v/>
      </c>
      <c r="L124" s="386" t="str">
        <f>IF('4.1_Resultados Balears'!F125=0,"",'4.1_Resultados Balears'!F125)</f>
        <v/>
      </c>
      <c r="M124" s="386" t="str">
        <f>IF('4.1_Resultados Balears'!G125=0,"",'4.1_Resultados Balears'!G125)</f>
        <v/>
      </c>
      <c r="N124" s="386" t="str">
        <f>IF('4.1_Resultados Balears'!H125=0,"",'4.1_Resultados Balears'!H125)</f>
        <v/>
      </c>
      <c r="O124" s="386" t="str">
        <f>IF('4.1_Resultados Balears'!I125=0,"",'4.1_Resultados Balears'!I125)</f>
        <v/>
      </c>
      <c r="P124" s="386" t="str">
        <f>IF('4.1_Resultados Balears'!K125=0,"",'4.1_Resultados Balears'!K125)</f>
        <v/>
      </c>
      <c r="Q124" s="386" t="str">
        <f>IF('4.1_Resultados Balears'!M125=0,"",'4.1_Resultados Balears'!M125)</f>
        <v/>
      </c>
      <c r="R124" s="386" t="str">
        <f>IF('4.1_Resultados Balears'!O125=0,"",'4.1_Resultados Balears'!O125)</f>
        <v/>
      </c>
      <c r="S124" s="386" t="str">
        <f>IF('4.1_Resultados Balears'!P125=0,"",'4.1_Resultados Balears'!P125)</f>
        <v/>
      </c>
      <c r="T124" s="386" t="str">
        <f>IF('4.1_Resultados Balears'!Q125=0,"",'4.1_Resultados Balears'!Q125)</f>
        <v/>
      </c>
      <c r="U124" s="386" t="str">
        <f>IF('4.1_Resultados Balears'!S125=0,"",'4.1_Resultados Balears'!S125)</f>
        <v/>
      </c>
      <c r="V124" s="385" t="str">
        <f>_xlfn.IFNA(IF(VLOOKUP($D124,'3_Categorías 3-6'!$E$26:$X$275,8,FALSE)="","",VLOOKUP($D124,'3_Categorías 3-6'!$E$26:$X$275,8,FALSE)),"")</f>
        <v/>
      </c>
      <c r="W124" s="385" t="str">
        <f>_xlfn.IFNA(IF(VLOOKUP($D124,'3_Categorías 3-6'!$E$26:$X$275,14,FALSE)="","",VLOOKUP($D124,'3_Categorías 3-6'!$E$26:$X$275,14,FALSE)),"")</f>
        <v/>
      </c>
      <c r="X124" s="385" t="str">
        <f>_xlfn.IFNA(IF(VLOOKUP($D124,'3_Categorías 3-6'!$E$26:$X$275,19,FALSE)="","",VLOOKUP($D124,'3_Categorías 3-6'!$E$26:$X$275,19,FALSE)),"")</f>
        <v/>
      </c>
      <c r="Y124" s="385" t="str">
        <f>_xlfn.IFNA(IF(VLOOKUP($D124,'3_Categorías 3-6'!$E$26:$X$275,20,FALSE)="","",VLOOKUP($D124,'3_Categorías 3-6'!$E$26:$X$275,20,FALSE)),"")</f>
        <v/>
      </c>
    </row>
    <row r="125" spans="3:25" s="4" customFormat="1" x14ac:dyDescent="0.25">
      <c r="C125" s="162">
        <v>73</v>
      </c>
      <c r="D125" s="668" t="str">
        <f>IF(Dades!E914="","",Dades!E914)</f>
        <v/>
      </c>
      <c r="E125" s="668"/>
      <c r="F125" s="388" t="str">
        <f>IF(D125="","",IF(VLOOKUP(D125,'0.1_Datos generales organiz.'!$E$44:$M$293,4,FALSE)="","",VLOOKUP(D125,'0.1_Datos generales organiz.'!$E$44:$M$293,4,FALSE)))</f>
        <v/>
      </c>
      <c r="G125" s="388" t="str">
        <f>IF(D125="","",IF(VLOOKUP(D125,'0.1_Datos generales organiz.'!$E$44:$M$293,5,FALSE)="","",VLOOKUP(D125,'0.1_Datos generales organiz.'!$E$44:$M$293,5,FALSE)))</f>
        <v/>
      </c>
      <c r="H125" s="388" t="str">
        <f>IF(D125="","",IF(VLOOKUP(D125,'0.1_Datos generales organiz.'!$E$44:$M$293,6,FALSE)="","",VLOOKUP(D125,'0.1_Datos generales organiz.'!$E$44:$M$293,6,FALSE)))</f>
        <v/>
      </c>
      <c r="I125" s="388" t="str">
        <f>IF(D125="","",IF(VLOOKUP(D125,'0.1_Datos generales organiz.'!$E$44:$M$293,7,FALSE)="","",VLOOKUP(D125,'0.1_Datos generales organiz.'!$E$44:$M$293,7,FALSE)))</f>
        <v/>
      </c>
      <c r="J125" s="388" t="str">
        <f>IF(D125="","",IF(VLOOKUP(D125,'0.1_Datos generales organiz.'!$E$44:$M$293,8,FALSE)="","",VLOOKUP(D125,'0.1_Datos generales organiz.'!$E$44:$M$293,8,FALSE)))</f>
        <v/>
      </c>
      <c r="K125" s="388" t="str">
        <f>IF(D125="","",IF(VLOOKUP(D125,'0.1_Datos generales organiz.'!$E$44:$M$293,9,FALSE)="","",VLOOKUP(D125,'0.1_Datos generales organiz.'!$E$44:$M$293,9,FALSE)))</f>
        <v/>
      </c>
      <c r="L125" s="386" t="str">
        <f>IF('4.1_Resultados Balears'!F126=0,"",'4.1_Resultados Balears'!F126)</f>
        <v/>
      </c>
      <c r="M125" s="386" t="str">
        <f>IF('4.1_Resultados Balears'!G126=0,"",'4.1_Resultados Balears'!G126)</f>
        <v/>
      </c>
      <c r="N125" s="386" t="str">
        <f>IF('4.1_Resultados Balears'!H126=0,"",'4.1_Resultados Balears'!H126)</f>
        <v/>
      </c>
      <c r="O125" s="386" t="str">
        <f>IF('4.1_Resultados Balears'!I126=0,"",'4.1_Resultados Balears'!I126)</f>
        <v/>
      </c>
      <c r="P125" s="386" t="str">
        <f>IF('4.1_Resultados Balears'!K126=0,"",'4.1_Resultados Balears'!K126)</f>
        <v/>
      </c>
      <c r="Q125" s="386" t="str">
        <f>IF('4.1_Resultados Balears'!M126=0,"",'4.1_Resultados Balears'!M126)</f>
        <v/>
      </c>
      <c r="R125" s="386" t="str">
        <f>IF('4.1_Resultados Balears'!O126=0,"",'4.1_Resultados Balears'!O126)</f>
        <v/>
      </c>
      <c r="S125" s="386" t="str">
        <f>IF('4.1_Resultados Balears'!P126=0,"",'4.1_Resultados Balears'!P126)</f>
        <v/>
      </c>
      <c r="T125" s="386" t="str">
        <f>IF('4.1_Resultados Balears'!Q126=0,"",'4.1_Resultados Balears'!Q126)</f>
        <v/>
      </c>
      <c r="U125" s="386" t="str">
        <f>IF('4.1_Resultados Balears'!S126=0,"",'4.1_Resultados Balears'!S126)</f>
        <v/>
      </c>
      <c r="V125" s="385" t="str">
        <f>_xlfn.IFNA(IF(VLOOKUP($D125,'3_Categorías 3-6'!$E$26:$X$275,8,FALSE)="","",VLOOKUP($D125,'3_Categorías 3-6'!$E$26:$X$275,8,FALSE)),"")</f>
        <v/>
      </c>
      <c r="W125" s="385" t="str">
        <f>_xlfn.IFNA(IF(VLOOKUP($D125,'3_Categorías 3-6'!$E$26:$X$275,14,FALSE)="","",VLOOKUP($D125,'3_Categorías 3-6'!$E$26:$X$275,14,FALSE)),"")</f>
        <v/>
      </c>
      <c r="X125" s="385" t="str">
        <f>_xlfn.IFNA(IF(VLOOKUP($D125,'3_Categorías 3-6'!$E$26:$X$275,19,FALSE)="","",VLOOKUP($D125,'3_Categorías 3-6'!$E$26:$X$275,19,FALSE)),"")</f>
        <v/>
      </c>
      <c r="Y125" s="385" t="str">
        <f>_xlfn.IFNA(IF(VLOOKUP($D125,'3_Categorías 3-6'!$E$26:$X$275,20,FALSE)="","",VLOOKUP($D125,'3_Categorías 3-6'!$E$26:$X$275,20,FALSE)),"")</f>
        <v/>
      </c>
    </row>
    <row r="126" spans="3:25" s="4" customFormat="1" x14ac:dyDescent="0.25">
      <c r="C126" s="162">
        <v>74</v>
      </c>
      <c r="D126" s="668" t="str">
        <f>IF(Dades!E915="","",Dades!E915)</f>
        <v/>
      </c>
      <c r="E126" s="668"/>
      <c r="F126" s="388" t="str">
        <f>IF(D126="","",IF(VLOOKUP(D126,'0.1_Datos generales organiz.'!$E$44:$M$293,4,FALSE)="","",VLOOKUP(D126,'0.1_Datos generales organiz.'!$E$44:$M$293,4,FALSE)))</f>
        <v/>
      </c>
      <c r="G126" s="388" t="str">
        <f>IF(D126="","",IF(VLOOKUP(D126,'0.1_Datos generales organiz.'!$E$44:$M$293,5,FALSE)="","",VLOOKUP(D126,'0.1_Datos generales organiz.'!$E$44:$M$293,5,FALSE)))</f>
        <v/>
      </c>
      <c r="H126" s="388" t="str">
        <f>IF(D126="","",IF(VLOOKUP(D126,'0.1_Datos generales organiz.'!$E$44:$M$293,6,FALSE)="","",VLOOKUP(D126,'0.1_Datos generales organiz.'!$E$44:$M$293,6,FALSE)))</f>
        <v/>
      </c>
      <c r="I126" s="388" t="str">
        <f>IF(D126="","",IF(VLOOKUP(D126,'0.1_Datos generales organiz.'!$E$44:$M$293,7,FALSE)="","",VLOOKUP(D126,'0.1_Datos generales organiz.'!$E$44:$M$293,7,FALSE)))</f>
        <v/>
      </c>
      <c r="J126" s="388" t="str">
        <f>IF(D126="","",IF(VLOOKUP(D126,'0.1_Datos generales organiz.'!$E$44:$M$293,8,FALSE)="","",VLOOKUP(D126,'0.1_Datos generales organiz.'!$E$44:$M$293,8,FALSE)))</f>
        <v/>
      </c>
      <c r="K126" s="388" t="str">
        <f>IF(D126="","",IF(VLOOKUP(D126,'0.1_Datos generales organiz.'!$E$44:$M$293,9,FALSE)="","",VLOOKUP(D126,'0.1_Datos generales organiz.'!$E$44:$M$293,9,FALSE)))</f>
        <v/>
      </c>
      <c r="L126" s="386" t="str">
        <f>IF('4.1_Resultados Balears'!F127=0,"",'4.1_Resultados Balears'!F127)</f>
        <v/>
      </c>
      <c r="M126" s="386" t="str">
        <f>IF('4.1_Resultados Balears'!G127=0,"",'4.1_Resultados Balears'!G127)</f>
        <v/>
      </c>
      <c r="N126" s="386" t="str">
        <f>IF('4.1_Resultados Balears'!H127=0,"",'4.1_Resultados Balears'!H127)</f>
        <v/>
      </c>
      <c r="O126" s="386" t="str">
        <f>IF('4.1_Resultados Balears'!I127=0,"",'4.1_Resultados Balears'!I127)</f>
        <v/>
      </c>
      <c r="P126" s="386" t="str">
        <f>IF('4.1_Resultados Balears'!K127=0,"",'4.1_Resultados Balears'!K127)</f>
        <v/>
      </c>
      <c r="Q126" s="386" t="str">
        <f>IF('4.1_Resultados Balears'!M127=0,"",'4.1_Resultados Balears'!M127)</f>
        <v/>
      </c>
      <c r="R126" s="386" t="str">
        <f>IF('4.1_Resultados Balears'!O127=0,"",'4.1_Resultados Balears'!O127)</f>
        <v/>
      </c>
      <c r="S126" s="386" t="str">
        <f>IF('4.1_Resultados Balears'!P127=0,"",'4.1_Resultados Balears'!P127)</f>
        <v/>
      </c>
      <c r="T126" s="386" t="str">
        <f>IF('4.1_Resultados Balears'!Q127=0,"",'4.1_Resultados Balears'!Q127)</f>
        <v/>
      </c>
      <c r="U126" s="386" t="str">
        <f>IF('4.1_Resultados Balears'!S127=0,"",'4.1_Resultados Balears'!S127)</f>
        <v/>
      </c>
      <c r="V126" s="385" t="str">
        <f>_xlfn.IFNA(IF(VLOOKUP($D126,'3_Categorías 3-6'!$E$26:$X$275,8,FALSE)="","",VLOOKUP($D126,'3_Categorías 3-6'!$E$26:$X$275,8,FALSE)),"")</f>
        <v/>
      </c>
      <c r="W126" s="385" t="str">
        <f>_xlfn.IFNA(IF(VLOOKUP($D126,'3_Categorías 3-6'!$E$26:$X$275,14,FALSE)="","",VLOOKUP($D126,'3_Categorías 3-6'!$E$26:$X$275,14,FALSE)),"")</f>
        <v/>
      </c>
      <c r="X126" s="385" t="str">
        <f>_xlfn.IFNA(IF(VLOOKUP($D126,'3_Categorías 3-6'!$E$26:$X$275,19,FALSE)="","",VLOOKUP($D126,'3_Categorías 3-6'!$E$26:$X$275,19,FALSE)),"")</f>
        <v/>
      </c>
      <c r="Y126" s="385" t="str">
        <f>_xlfn.IFNA(IF(VLOOKUP($D126,'3_Categorías 3-6'!$E$26:$X$275,20,FALSE)="","",VLOOKUP($D126,'3_Categorías 3-6'!$E$26:$X$275,20,FALSE)),"")</f>
        <v/>
      </c>
    </row>
    <row r="127" spans="3:25" s="4" customFormat="1" x14ac:dyDescent="0.25">
      <c r="C127" s="162">
        <v>75</v>
      </c>
      <c r="D127" s="668" t="str">
        <f>IF(Dades!E916="","",Dades!E916)</f>
        <v/>
      </c>
      <c r="E127" s="668"/>
      <c r="F127" s="388" t="str">
        <f>IF(D127="","",IF(VLOOKUP(D127,'0.1_Datos generales organiz.'!$E$44:$M$293,4,FALSE)="","",VLOOKUP(D127,'0.1_Datos generales organiz.'!$E$44:$M$293,4,FALSE)))</f>
        <v/>
      </c>
      <c r="G127" s="388" t="str">
        <f>IF(D127="","",IF(VLOOKUP(D127,'0.1_Datos generales organiz.'!$E$44:$M$293,5,FALSE)="","",VLOOKUP(D127,'0.1_Datos generales organiz.'!$E$44:$M$293,5,FALSE)))</f>
        <v/>
      </c>
      <c r="H127" s="388" t="str">
        <f>IF(D127="","",IF(VLOOKUP(D127,'0.1_Datos generales organiz.'!$E$44:$M$293,6,FALSE)="","",VLOOKUP(D127,'0.1_Datos generales organiz.'!$E$44:$M$293,6,FALSE)))</f>
        <v/>
      </c>
      <c r="I127" s="388" t="str">
        <f>IF(D127="","",IF(VLOOKUP(D127,'0.1_Datos generales organiz.'!$E$44:$M$293,7,FALSE)="","",VLOOKUP(D127,'0.1_Datos generales organiz.'!$E$44:$M$293,7,FALSE)))</f>
        <v/>
      </c>
      <c r="J127" s="388" t="str">
        <f>IF(D127="","",IF(VLOOKUP(D127,'0.1_Datos generales organiz.'!$E$44:$M$293,8,FALSE)="","",VLOOKUP(D127,'0.1_Datos generales organiz.'!$E$44:$M$293,8,FALSE)))</f>
        <v/>
      </c>
      <c r="K127" s="388" t="str">
        <f>IF(D127="","",IF(VLOOKUP(D127,'0.1_Datos generales organiz.'!$E$44:$M$293,9,FALSE)="","",VLOOKUP(D127,'0.1_Datos generales organiz.'!$E$44:$M$293,9,FALSE)))</f>
        <v/>
      </c>
      <c r="L127" s="386" t="str">
        <f>IF('4.1_Resultados Balears'!F128=0,"",'4.1_Resultados Balears'!F128)</f>
        <v/>
      </c>
      <c r="M127" s="386" t="str">
        <f>IF('4.1_Resultados Balears'!G128=0,"",'4.1_Resultados Balears'!G128)</f>
        <v/>
      </c>
      <c r="N127" s="386" t="str">
        <f>IF('4.1_Resultados Balears'!H128=0,"",'4.1_Resultados Balears'!H128)</f>
        <v/>
      </c>
      <c r="O127" s="386" t="str">
        <f>IF('4.1_Resultados Balears'!I128=0,"",'4.1_Resultados Balears'!I128)</f>
        <v/>
      </c>
      <c r="P127" s="386" t="str">
        <f>IF('4.1_Resultados Balears'!K128=0,"",'4.1_Resultados Balears'!K128)</f>
        <v/>
      </c>
      <c r="Q127" s="386" t="str">
        <f>IF('4.1_Resultados Balears'!M128=0,"",'4.1_Resultados Balears'!M128)</f>
        <v/>
      </c>
      <c r="R127" s="386" t="str">
        <f>IF('4.1_Resultados Balears'!O128=0,"",'4.1_Resultados Balears'!O128)</f>
        <v/>
      </c>
      <c r="S127" s="386" t="str">
        <f>IF('4.1_Resultados Balears'!P128=0,"",'4.1_Resultados Balears'!P128)</f>
        <v/>
      </c>
      <c r="T127" s="386" t="str">
        <f>IF('4.1_Resultados Balears'!Q128=0,"",'4.1_Resultados Balears'!Q128)</f>
        <v/>
      </c>
      <c r="U127" s="386" t="str">
        <f>IF('4.1_Resultados Balears'!S128=0,"",'4.1_Resultados Balears'!S128)</f>
        <v/>
      </c>
      <c r="V127" s="385" t="str">
        <f>_xlfn.IFNA(IF(VLOOKUP($D127,'3_Categorías 3-6'!$E$26:$X$275,8,FALSE)="","",VLOOKUP($D127,'3_Categorías 3-6'!$E$26:$X$275,8,FALSE)),"")</f>
        <v/>
      </c>
      <c r="W127" s="385" t="str">
        <f>_xlfn.IFNA(IF(VLOOKUP($D127,'3_Categorías 3-6'!$E$26:$X$275,14,FALSE)="","",VLOOKUP($D127,'3_Categorías 3-6'!$E$26:$X$275,14,FALSE)),"")</f>
        <v/>
      </c>
      <c r="X127" s="385" t="str">
        <f>_xlfn.IFNA(IF(VLOOKUP($D127,'3_Categorías 3-6'!$E$26:$X$275,19,FALSE)="","",VLOOKUP($D127,'3_Categorías 3-6'!$E$26:$X$275,19,FALSE)),"")</f>
        <v/>
      </c>
      <c r="Y127" s="385" t="str">
        <f>_xlfn.IFNA(IF(VLOOKUP($D127,'3_Categorías 3-6'!$E$26:$X$275,20,FALSE)="","",VLOOKUP($D127,'3_Categorías 3-6'!$E$26:$X$275,20,FALSE)),"")</f>
        <v/>
      </c>
    </row>
    <row r="128" spans="3:25" s="4" customFormat="1" x14ac:dyDescent="0.25">
      <c r="C128" s="162">
        <v>76</v>
      </c>
      <c r="D128" s="668" t="str">
        <f>IF(Dades!E917="","",Dades!E917)</f>
        <v/>
      </c>
      <c r="E128" s="668"/>
      <c r="F128" s="388" t="str">
        <f>IF(D128="","",IF(VLOOKUP(D128,'0.1_Datos generales organiz.'!$E$44:$M$293,4,FALSE)="","",VLOOKUP(D128,'0.1_Datos generales organiz.'!$E$44:$M$293,4,FALSE)))</f>
        <v/>
      </c>
      <c r="G128" s="388" t="str">
        <f>IF(D128="","",IF(VLOOKUP(D128,'0.1_Datos generales organiz.'!$E$44:$M$293,5,FALSE)="","",VLOOKUP(D128,'0.1_Datos generales organiz.'!$E$44:$M$293,5,FALSE)))</f>
        <v/>
      </c>
      <c r="H128" s="388" t="str">
        <f>IF(D128="","",IF(VLOOKUP(D128,'0.1_Datos generales organiz.'!$E$44:$M$293,6,FALSE)="","",VLOOKUP(D128,'0.1_Datos generales organiz.'!$E$44:$M$293,6,FALSE)))</f>
        <v/>
      </c>
      <c r="I128" s="388" t="str">
        <f>IF(D128="","",IF(VLOOKUP(D128,'0.1_Datos generales organiz.'!$E$44:$M$293,7,FALSE)="","",VLOOKUP(D128,'0.1_Datos generales organiz.'!$E$44:$M$293,7,FALSE)))</f>
        <v/>
      </c>
      <c r="J128" s="388" t="str">
        <f>IF(D128="","",IF(VLOOKUP(D128,'0.1_Datos generales organiz.'!$E$44:$M$293,8,FALSE)="","",VLOOKUP(D128,'0.1_Datos generales organiz.'!$E$44:$M$293,8,FALSE)))</f>
        <v/>
      </c>
      <c r="K128" s="388" t="str">
        <f>IF(D128="","",IF(VLOOKUP(D128,'0.1_Datos generales organiz.'!$E$44:$M$293,9,FALSE)="","",VLOOKUP(D128,'0.1_Datos generales organiz.'!$E$44:$M$293,9,FALSE)))</f>
        <v/>
      </c>
      <c r="L128" s="386" t="str">
        <f>IF('4.1_Resultados Balears'!F129=0,"",'4.1_Resultados Balears'!F129)</f>
        <v/>
      </c>
      <c r="M128" s="386" t="str">
        <f>IF('4.1_Resultados Balears'!G129=0,"",'4.1_Resultados Balears'!G129)</f>
        <v/>
      </c>
      <c r="N128" s="386" t="str">
        <f>IF('4.1_Resultados Balears'!H129=0,"",'4.1_Resultados Balears'!H129)</f>
        <v/>
      </c>
      <c r="O128" s="386" t="str">
        <f>IF('4.1_Resultados Balears'!I129=0,"",'4.1_Resultados Balears'!I129)</f>
        <v/>
      </c>
      <c r="P128" s="386" t="str">
        <f>IF('4.1_Resultados Balears'!K129=0,"",'4.1_Resultados Balears'!K129)</f>
        <v/>
      </c>
      <c r="Q128" s="386" t="str">
        <f>IF('4.1_Resultados Balears'!M129=0,"",'4.1_Resultados Balears'!M129)</f>
        <v/>
      </c>
      <c r="R128" s="386" t="str">
        <f>IF('4.1_Resultados Balears'!O129=0,"",'4.1_Resultados Balears'!O129)</f>
        <v/>
      </c>
      <c r="S128" s="386" t="str">
        <f>IF('4.1_Resultados Balears'!P129=0,"",'4.1_Resultados Balears'!P129)</f>
        <v/>
      </c>
      <c r="T128" s="386" t="str">
        <f>IF('4.1_Resultados Balears'!Q129=0,"",'4.1_Resultados Balears'!Q129)</f>
        <v/>
      </c>
      <c r="U128" s="386" t="str">
        <f>IF('4.1_Resultados Balears'!S129=0,"",'4.1_Resultados Balears'!S129)</f>
        <v/>
      </c>
      <c r="V128" s="385" t="str">
        <f>_xlfn.IFNA(IF(VLOOKUP($D128,'3_Categorías 3-6'!$E$26:$X$275,8,FALSE)="","",VLOOKUP($D128,'3_Categorías 3-6'!$E$26:$X$275,8,FALSE)),"")</f>
        <v/>
      </c>
      <c r="W128" s="385" t="str">
        <f>_xlfn.IFNA(IF(VLOOKUP($D128,'3_Categorías 3-6'!$E$26:$X$275,14,FALSE)="","",VLOOKUP($D128,'3_Categorías 3-6'!$E$26:$X$275,14,FALSE)),"")</f>
        <v/>
      </c>
      <c r="X128" s="385" t="str">
        <f>_xlfn.IFNA(IF(VLOOKUP($D128,'3_Categorías 3-6'!$E$26:$X$275,19,FALSE)="","",VLOOKUP($D128,'3_Categorías 3-6'!$E$26:$X$275,19,FALSE)),"")</f>
        <v/>
      </c>
      <c r="Y128" s="385" t="str">
        <f>_xlfn.IFNA(IF(VLOOKUP($D128,'3_Categorías 3-6'!$E$26:$X$275,20,FALSE)="","",VLOOKUP($D128,'3_Categorías 3-6'!$E$26:$X$275,20,FALSE)),"")</f>
        <v/>
      </c>
    </row>
    <row r="129" spans="3:25" s="4" customFormat="1" x14ac:dyDescent="0.25">
      <c r="C129" s="162">
        <v>77</v>
      </c>
      <c r="D129" s="668" t="str">
        <f>IF(Dades!E918="","",Dades!E918)</f>
        <v/>
      </c>
      <c r="E129" s="668"/>
      <c r="F129" s="388" t="str">
        <f>IF(D129="","",IF(VLOOKUP(D129,'0.1_Datos generales organiz.'!$E$44:$M$293,4,FALSE)="","",VLOOKUP(D129,'0.1_Datos generales organiz.'!$E$44:$M$293,4,FALSE)))</f>
        <v/>
      </c>
      <c r="G129" s="388" t="str">
        <f>IF(D129="","",IF(VLOOKUP(D129,'0.1_Datos generales organiz.'!$E$44:$M$293,5,FALSE)="","",VLOOKUP(D129,'0.1_Datos generales organiz.'!$E$44:$M$293,5,FALSE)))</f>
        <v/>
      </c>
      <c r="H129" s="388" t="str">
        <f>IF(D129="","",IF(VLOOKUP(D129,'0.1_Datos generales organiz.'!$E$44:$M$293,6,FALSE)="","",VLOOKUP(D129,'0.1_Datos generales organiz.'!$E$44:$M$293,6,FALSE)))</f>
        <v/>
      </c>
      <c r="I129" s="388" t="str">
        <f>IF(D129="","",IF(VLOOKUP(D129,'0.1_Datos generales organiz.'!$E$44:$M$293,7,FALSE)="","",VLOOKUP(D129,'0.1_Datos generales organiz.'!$E$44:$M$293,7,FALSE)))</f>
        <v/>
      </c>
      <c r="J129" s="388" t="str">
        <f>IF(D129="","",IF(VLOOKUP(D129,'0.1_Datos generales organiz.'!$E$44:$M$293,8,FALSE)="","",VLOOKUP(D129,'0.1_Datos generales organiz.'!$E$44:$M$293,8,FALSE)))</f>
        <v/>
      </c>
      <c r="K129" s="388" t="str">
        <f>IF(D129="","",IF(VLOOKUP(D129,'0.1_Datos generales organiz.'!$E$44:$M$293,9,FALSE)="","",VLOOKUP(D129,'0.1_Datos generales organiz.'!$E$44:$M$293,9,FALSE)))</f>
        <v/>
      </c>
      <c r="L129" s="386" t="str">
        <f>IF('4.1_Resultados Balears'!F130=0,"",'4.1_Resultados Balears'!F130)</f>
        <v/>
      </c>
      <c r="M129" s="386" t="str">
        <f>IF('4.1_Resultados Balears'!G130=0,"",'4.1_Resultados Balears'!G130)</f>
        <v/>
      </c>
      <c r="N129" s="386" t="str">
        <f>IF('4.1_Resultados Balears'!H130=0,"",'4.1_Resultados Balears'!H130)</f>
        <v/>
      </c>
      <c r="O129" s="386" t="str">
        <f>IF('4.1_Resultados Balears'!I130=0,"",'4.1_Resultados Balears'!I130)</f>
        <v/>
      </c>
      <c r="P129" s="386" t="str">
        <f>IF('4.1_Resultados Balears'!K130=0,"",'4.1_Resultados Balears'!K130)</f>
        <v/>
      </c>
      <c r="Q129" s="386" t="str">
        <f>IF('4.1_Resultados Balears'!M130=0,"",'4.1_Resultados Balears'!M130)</f>
        <v/>
      </c>
      <c r="R129" s="386" t="str">
        <f>IF('4.1_Resultados Balears'!O130=0,"",'4.1_Resultados Balears'!O130)</f>
        <v/>
      </c>
      <c r="S129" s="386" t="str">
        <f>IF('4.1_Resultados Balears'!P130=0,"",'4.1_Resultados Balears'!P130)</f>
        <v/>
      </c>
      <c r="T129" s="386" t="str">
        <f>IF('4.1_Resultados Balears'!Q130=0,"",'4.1_Resultados Balears'!Q130)</f>
        <v/>
      </c>
      <c r="U129" s="386" t="str">
        <f>IF('4.1_Resultados Balears'!S130=0,"",'4.1_Resultados Balears'!S130)</f>
        <v/>
      </c>
      <c r="V129" s="385" t="str">
        <f>_xlfn.IFNA(IF(VLOOKUP($D129,'3_Categorías 3-6'!$E$26:$X$275,8,FALSE)="","",VLOOKUP($D129,'3_Categorías 3-6'!$E$26:$X$275,8,FALSE)),"")</f>
        <v/>
      </c>
      <c r="W129" s="385" t="str">
        <f>_xlfn.IFNA(IF(VLOOKUP($D129,'3_Categorías 3-6'!$E$26:$X$275,14,FALSE)="","",VLOOKUP($D129,'3_Categorías 3-6'!$E$26:$X$275,14,FALSE)),"")</f>
        <v/>
      </c>
      <c r="X129" s="385" t="str">
        <f>_xlfn.IFNA(IF(VLOOKUP($D129,'3_Categorías 3-6'!$E$26:$X$275,19,FALSE)="","",VLOOKUP($D129,'3_Categorías 3-6'!$E$26:$X$275,19,FALSE)),"")</f>
        <v/>
      </c>
      <c r="Y129" s="385" t="str">
        <f>_xlfn.IFNA(IF(VLOOKUP($D129,'3_Categorías 3-6'!$E$26:$X$275,20,FALSE)="","",VLOOKUP($D129,'3_Categorías 3-6'!$E$26:$X$275,20,FALSE)),"")</f>
        <v/>
      </c>
    </row>
    <row r="130" spans="3:25" s="4" customFormat="1" x14ac:dyDescent="0.25">
      <c r="C130" s="162">
        <v>78</v>
      </c>
      <c r="D130" s="668" t="str">
        <f>IF(Dades!E919="","",Dades!E919)</f>
        <v/>
      </c>
      <c r="E130" s="668"/>
      <c r="F130" s="388" t="str">
        <f>IF(D130="","",IF(VLOOKUP(D130,'0.1_Datos generales organiz.'!$E$44:$M$293,4,FALSE)="","",VLOOKUP(D130,'0.1_Datos generales organiz.'!$E$44:$M$293,4,FALSE)))</f>
        <v/>
      </c>
      <c r="G130" s="388" t="str">
        <f>IF(D130="","",IF(VLOOKUP(D130,'0.1_Datos generales organiz.'!$E$44:$M$293,5,FALSE)="","",VLOOKUP(D130,'0.1_Datos generales organiz.'!$E$44:$M$293,5,FALSE)))</f>
        <v/>
      </c>
      <c r="H130" s="388" t="str">
        <f>IF(D130="","",IF(VLOOKUP(D130,'0.1_Datos generales organiz.'!$E$44:$M$293,6,FALSE)="","",VLOOKUP(D130,'0.1_Datos generales organiz.'!$E$44:$M$293,6,FALSE)))</f>
        <v/>
      </c>
      <c r="I130" s="388" t="str">
        <f>IF(D130="","",IF(VLOOKUP(D130,'0.1_Datos generales organiz.'!$E$44:$M$293,7,FALSE)="","",VLOOKUP(D130,'0.1_Datos generales organiz.'!$E$44:$M$293,7,FALSE)))</f>
        <v/>
      </c>
      <c r="J130" s="388" t="str">
        <f>IF(D130="","",IF(VLOOKUP(D130,'0.1_Datos generales organiz.'!$E$44:$M$293,8,FALSE)="","",VLOOKUP(D130,'0.1_Datos generales organiz.'!$E$44:$M$293,8,FALSE)))</f>
        <v/>
      </c>
      <c r="K130" s="388" t="str">
        <f>IF(D130="","",IF(VLOOKUP(D130,'0.1_Datos generales organiz.'!$E$44:$M$293,9,FALSE)="","",VLOOKUP(D130,'0.1_Datos generales organiz.'!$E$44:$M$293,9,FALSE)))</f>
        <v/>
      </c>
      <c r="L130" s="386" t="str">
        <f>IF('4.1_Resultados Balears'!F131=0,"",'4.1_Resultados Balears'!F131)</f>
        <v/>
      </c>
      <c r="M130" s="386" t="str">
        <f>IF('4.1_Resultados Balears'!G131=0,"",'4.1_Resultados Balears'!G131)</f>
        <v/>
      </c>
      <c r="N130" s="386" t="str">
        <f>IF('4.1_Resultados Balears'!H131=0,"",'4.1_Resultados Balears'!H131)</f>
        <v/>
      </c>
      <c r="O130" s="386" t="str">
        <f>IF('4.1_Resultados Balears'!I131=0,"",'4.1_Resultados Balears'!I131)</f>
        <v/>
      </c>
      <c r="P130" s="386" t="str">
        <f>IF('4.1_Resultados Balears'!K131=0,"",'4.1_Resultados Balears'!K131)</f>
        <v/>
      </c>
      <c r="Q130" s="386" t="str">
        <f>IF('4.1_Resultados Balears'!M131=0,"",'4.1_Resultados Balears'!M131)</f>
        <v/>
      </c>
      <c r="R130" s="386" t="str">
        <f>IF('4.1_Resultados Balears'!O131=0,"",'4.1_Resultados Balears'!O131)</f>
        <v/>
      </c>
      <c r="S130" s="386" t="str">
        <f>IF('4.1_Resultados Balears'!P131=0,"",'4.1_Resultados Balears'!P131)</f>
        <v/>
      </c>
      <c r="T130" s="386" t="str">
        <f>IF('4.1_Resultados Balears'!Q131=0,"",'4.1_Resultados Balears'!Q131)</f>
        <v/>
      </c>
      <c r="U130" s="386" t="str">
        <f>IF('4.1_Resultados Balears'!S131=0,"",'4.1_Resultados Balears'!S131)</f>
        <v/>
      </c>
      <c r="V130" s="385" t="str">
        <f>_xlfn.IFNA(IF(VLOOKUP($D130,'3_Categorías 3-6'!$E$26:$X$275,8,FALSE)="","",VLOOKUP($D130,'3_Categorías 3-6'!$E$26:$X$275,8,FALSE)),"")</f>
        <v/>
      </c>
      <c r="W130" s="385" t="str">
        <f>_xlfn.IFNA(IF(VLOOKUP($D130,'3_Categorías 3-6'!$E$26:$X$275,14,FALSE)="","",VLOOKUP($D130,'3_Categorías 3-6'!$E$26:$X$275,14,FALSE)),"")</f>
        <v/>
      </c>
      <c r="X130" s="385" t="str">
        <f>_xlfn.IFNA(IF(VLOOKUP($D130,'3_Categorías 3-6'!$E$26:$X$275,19,FALSE)="","",VLOOKUP($D130,'3_Categorías 3-6'!$E$26:$X$275,19,FALSE)),"")</f>
        <v/>
      </c>
      <c r="Y130" s="385" t="str">
        <f>_xlfn.IFNA(IF(VLOOKUP($D130,'3_Categorías 3-6'!$E$26:$X$275,20,FALSE)="","",VLOOKUP($D130,'3_Categorías 3-6'!$E$26:$X$275,20,FALSE)),"")</f>
        <v/>
      </c>
    </row>
    <row r="131" spans="3:25" s="4" customFormat="1" x14ac:dyDescent="0.25">
      <c r="C131" s="162">
        <v>79</v>
      </c>
      <c r="D131" s="668" t="str">
        <f>IF(Dades!E920="","",Dades!E920)</f>
        <v/>
      </c>
      <c r="E131" s="668"/>
      <c r="F131" s="388" t="str">
        <f>IF(D131="","",IF(VLOOKUP(D131,'0.1_Datos generales organiz.'!$E$44:$M$293,4,FALSE)="","",VLOOKUP(D131,'0.1_Datos generales organiz.'!$E$44:$M$293,4,FALSE)))</f>
        <v/>
      </c>
      <c r="G131" s="388" t="str">
        <f>IF(D131="","",IF(VLOOKUP(D131,'0.1_Datos generales organiz.'!$E$44:$M$293,5,FALSE)="","",VLOOKUP(D131,'0.1_Datos generales organiz.'!$E$44:$M$293,5,FALSE)))</f>
        <v/>
      </c>
      <c r="H131" s="388" t="str">
        <f>IF(D131="","",IF(VLOOKUP(D131,'0.1_Datos generales organiz.'!$E$44:$M$293,6,FALSE)="","",VLOOKUP(D131,'0.1_Datos generales organiz.'!$E$44:$M$293,6,FALSE)))</f>
        <v/>
      </c>
      <c r="I131" s="388" t="str">
        <f>IF(D131="","",IF(VLOOKUP(D131,'0.1_Datos generales organiz.'!$E$44:$M$293,7,FALSE)="","",VLOOKUP(D131,'0.1_Datos generales organiz.'!$E$44:$M$293,7,FALSE)))</f>
        <v/>
      </c>
      <c r="J131" s="388" t="str">
        <f>IF(D131="","",IF(VLOOKUP(D131,'0.1_Datos generales organiz.'!$E$44:$M$293,8,FALSE)="","",VLOOKUP(D131,'0.1_Datos generales organiz.'!$E$44:$M$293,8,FALSE)))</f>
        <v/>
      </c>
      <c r="K131" s="388" t="str">
        <f>IF(D131="","",IF(VLOOKUP(D131,'0.1_Datos generales organiz.'!$E$44:$M$293,9,FALSE)="","",VLOOKUP(D131,'0.1_Datos generales organiz.'!$E$44:$M$293,9,FALSE)))</f>
        <v/>
      </c>
      <c r="L131" s="386" t="str">
        <f>IF('4.1_Resultados Balears'!F132=0,"",'4.1_Resultados Balears'!F132)</f>
        <v/>
      </c>
      <c r="M131" s="386" t="str">
        <f>IF('4.1_Resultados Balears'!G132=0,"",'4.1_Resultados Balears'!G132)</f>
        <v/>
      </c>
      <c r="N131" s="386" t="str">
        <f>IF('4.1_Resultados Balears'!H132=0,"",'4.1_Resultados Balears'!H132)</f>
        <v/>
      </c>
      <c r="O131" s="386" t="str">
        <f>IF('4.1_Resultados Balears'!I132=0,"",'4.1_Resultados Balears'!I132)</f>
        <v/>
      </c>
      <c r="P131" s="386" t="str">
        <f>IF('4.1_Resultados Balears'!K132=0,"",'4.1_Resultados Balears'!K132)</f>
        <v/>
      </c>
      <c r="Q131" s="386" t="str">
        <f>IF('4.1_Resultados Balears'!M132=0,"",'4.1_Resultados Balears'!M132)</f>
        <v/>
      </c>
      <c r="R131" s="386" t="str">
        <f>IF('4.1_Resultados Balears'!O132=0,"",'4.1_Resultados Balears'!O132)</f>
        <v/>
      </c>
      <c r="S131" s="386" t="str">
        <f>IF('4.1_Resultados Balears'!P132=0,"",'4.1_Resultados Balears'!P132)</f>
        <v/>
      </c>
      <c r="T131" s="386" t="str">
        <f>IF('4.1_Resultados Balears'!Q132=0,"",'4.1_Resultados Balears'!Q132)</f>
        <v/>
      </c>
      <c r="U131" s="386" t="str">
        <f>IF('4.1_Resultados Balears'!S132=0,"",'4.1_Resultados Balears'!S132)</f>
        <v/>
      </c>
      <c r="V131" s="385" t="str">
        <f>_xlfn.IFNA(IF(VLOOKUP($D131,'3_Categorías 3-6'!$E$26:$X$275,8,FALSE)="","",VLOOKUP($D131,'3_Categorías 3-6'!$E$26:$X$275,8,FALSE)),"")</f>
        <v/>
      </c>
      <c r="W131" s="385" t="str">
        <f>_xlfn.IFNA(IF(VLOOKUP($D131,'3_Categorías 3-6'!$E$26:$X$275,14,FALSE)="","",VLOOKUP($D131,'3_Categorías 3-6'!$E$26:$X$275,14,FALSE)),"")</f>
        <v/>
      </c>
      <c r="X131" s="385" t="str">
        <f>_xlfn.IFNA(IF(VLOOKUP($D131,'3_Categorías 3-6'!$E$26:$X$275,19,FALSE)="","",VLOOKUP($D131,'3_Categorías 3-6'!$E$26:$X$275,19,FALSE)),"")</f>
        <v/>
      </c>
      <c r="Y131" s="385" t="str">
        <f>_xlfn.IFNA(IF(VLOOKUP($D131,'3_Categorías 3-6'!$E$26:$X$275,20,FALSE)="","",VLOOKUP($D131,'3_Categorías 3-6'!$E$26:$X$275,20,FALSE)),"")</f>
        <v/>
      </c>
    </row>
    <row r="132" spans="3:25" s="4" customFormat="1" x14ac:dyDescent="0.25">
      <c r="C132" s="162">
        <v>80</v>
      </c>
      <c r="D132" s="668" t="str">
        <f>IF(Dades!E921="","",Dades!E921)</f>
        <v/>
      </c>
      <c r="E132" s="668"/>
      <c r="F132" s="388" t="str">
        <f>IF(D132="","",IF(VLOOKUP(D132,'0.1_Datos generales organiz.'!$E$44:$M$293,4,FALSE)="","",VLOOKUP(D132,'0.1_Datos generales organiz.'!$E$44:$M$293,4,FALSE)))</f>
        <v/>
      </c>
      <c r="G132" s="388" t="str">
        <f>IF(D132="","",IF(VLOOKUP(D132,'0.1_Datos generales organiz.'!$E$44:$M$293,5,FALSE)="","",VLOOKUP(D132,'0.1_Datos generales organiz.'!$E$44:$M$293,5,FALSE)))</f>
        <v/>
      </c>
      <c r="H132" s="388" t="str">
        <f>IF(D132="","",IF(VLOOKUP(D132,'0.1_Datos generales organiz.'!$E$44:$M$293,6,FALSE)="","",VLOOKUP(D132,'0.1_Datos generales organiz.'!$E$44:$M$293,6,FALSE)))</f>
        <v/>
      </c>
      <c r="I132" s="388" t="str">
        <f>IF(D132="","",IF(VLOOKUP(D132,'0.1_Datos generales organiz.'!$E$44:$M$293,7,FALSE)="","",VLOOKUP(D132,'0.1_Datos generales organiz.'!$E$44:$M$293,7,FALSE)))</f>
        <v/>
      </c>
      <c r="J132" s="388" t="str">
        <f>IF(D132="","",IF(VLOOKUP(D132,'0.1_Datos generales organiz.'!$E$44:$M$293,8,FALSE)="","",VLOOKUP(D132,'0.1_Datos generales organiz.'!$E$44:$M$293,8,FALSE)))</f>
        <v/>
      </c>
      <c r="K132" s="388" t="str">
        <f>IF(D132="","",IF(VLOOKUP(D132,'0.1_Datos generales organiz.'!$E$44:$M$293,9,FALSE)="","",VLOOKUP(D132,'0.1_Datos generales organiz.'!$E$44:$M$293,9,FALSE)))</f>
        <v/>
      </c>
      <c r="L132" s="386" t="str">
        <f>IF('4.1_Resultados Balears'!F133=0,"",'4.1_Resultados Balears'!F133)</f>
        <v/>
      </c>
      <c r="M132" s="386" t="str">
        <f>IF('4.1_Resultados Balears'!G133=0,"",'4.1_Resultados Balears'!G133)</f>
        <v/>
      </c>
      <c r="N132" s="386" t="str">
        <f>IF('4.1_Resultados Balears'!H133=0,"",'4.1_Resultados Balears'!H133)</f>
        <v/>
      </c>
      <c r="O132" s="386" t="str">
        <f>IF('4.1_Resultados Balears'!I133=0,"",'4.1_Resultados Balears'!I133)</f>
        <v/>
      </c>
      <c r="P132" s="386" t="str">
        <f>IF('4.1_Resultados Balears'!K133=0,"",'4.1_Resultados Balears'!K133)</f>
        <v/>
      </c>
      <c r="Q132" s="386" t="str">
        <f>IF('4.1_Resultados Balears'!M133=0,"",'4.1_Resultados Balears'!M133)</f>
        <v/>
      </c>
      <c r="R132" s="386" t="str">
        <f>IF('4.1_Resultados Balears'!O133=0,"",'4.1_Resultados Balears'!O133)</f>
        <v/>
      </c>
      <c r="S132" s="386" t="str">
        <f>IF('4.1_Resultados Balears'!P133=0,"",'4.1_Resultados Balears'!P133)</f>
        <v/>
      </c>
      <c r="T132" s="386" t="str">
        <f>IF('4.1_Resultados Balears'!Q133=0,"",'4.1_Resultados Balears'!Q133)</f>
        <v/>
      </c>
      <c r="U132" s="386" t="str">
        <f>IF('4.1_Resultados Balears'!S133=0,"",'4.1_Resultados Balears'!S133)</f>
        <v/>
      </c>
      <c r="V132" s="385" t="str">
        <f>_xlfn.IFNA(IF(VLOOKUP($D132,'3_Categorías 3-6'!$E$26:$X$275,8,FALSE)="","",VLOOKUP($D132,'3_Categorías 3-6'!$E$26:$X$275,8,FALSE)),"")</f>
        <v/>
      </c>
      <c r="W132" s="385" t="str">
        <f>_xlfn.IFNA(IF(VLOOKUP($D132,'3_Categorías 3-6'!$E$26:$X$275,14,FALSE)="","",VLOOKUP($D132,'3_Categorías 3-6'!$E$26:$X$275,14,FALSE)),"")</f>
        <v/>
      </c>
      <c r="X132" s="385" t="str">
        <f>_xlfn.IFNA(IF(VLOOKUP($D132,'3_Categorías 3-6'!$E$26:$X$275,19,FALSE)="","",VLOOKUP($D132,'3_Categorías 3-6'!$E$26:$X$275,19,FALSE)),"")</f>
        <v/>
      </c>
      <c r="Y132" s="385" t="str">
        <f>_xlfn.IFNA(IF(VLOOKUP($D132,'3_Categorías 3-6'!$E$26:$X$275,20,FALSE)="","",VLOOKUP($D132,'3_Categorías 3-6'!$E$26:$X$275,20,FALSE)),"")</f>
        <v/>
      </c>
    </row>
    <row r="133" spans="3:25" s="4" customFormat="1" x14ac:dyDescent="0.25">
      <c r="C133" s="162">
        <v>81</v>
      </c>
      <c r="D133" s="668" t="str">
        <f>IF(Dades!E922="","",Dades!E922)</f>
        <v/>
      </c>
      <c r="E133" s="668"/>
      <c r="F133" s="388" t="str">
        <f>IF(D133="","",IF(VLOOKUP(D133,'0.1_Datos generales organiz.'!$E$44:$M$293,4,FALSE)="","",VLOOKUP(D133,'0.1_Datos generales organiz.'!$E$44:$M$293,4,FALSE)))</f>
        <v/>
      </c>
      <c r="G133" s="388" t="str">
        <f>IF(D133="","",IF(VLOOKUP(D133,'0.1_Datos generales organiz.'!$E$44:$M$293,5,FALSE)="","",VLOOKUP(D133,'0.1_Datos generales organiz.'!$E$44:$M$293,5,FALSE)))</f>
        <v/>
      </c>
      <c r="H133" s="388" t="str">
        <f>IF(D133="","",IF(VLOOKUP(D133,'0.1_Datos generales organiz.'!$E$44:$M$293,6,FALSE)="","",VLOOKUP(D133,'0.1_Datos generales organiz.'!$E$44:$M$293,6,FALSE)))</f>
        <v/>
      </c>
      <c r="I133" s="388" t="str">
        <f>IF(D133="","",IF(VLOOKUP(D133,'0.1_Datos generales organiz.'!$E$44:$M$293,7,FALSE)="","",VLOOKUP(D133,'0.1_Datos generales organiz.'!$E$44:$M$293,7,FALSE)))</f>
        <v/>
      </c>
      <c r="J133" s="388" t="str">
        <f>IF(D133="","",IF(VLOOKUP(D133,'0.1_Datos generales organiz.'!$E$44:$M$293,8,FALSE)="","",VLOOKUP(D133,'0.1_Datos generales organiz.'!$E$44:$M$293,8,FALSE)))</f>
        <v/>
      </c>
      <c r="K133" s="388" t="str">
        <f>IF(D133="","",IF(VLOOKUP(D133,'0.1_Datos generales organiz.'!$E$44:$M$293,9,FALSE)="","",VLOOKUP(D133,'0.1_Datos generales organiz.'!$E$44:$M$293,9,FALSE)))</f>
        <v/>
      </c>
      <c r="L133" s="386" t="str">
        <f>IF('4.1_Resultados Balears'!F134=0,"",'4.1_Resultados Balears'!F134)</f>
        <v/>
      </c>
      <c r="M133" s="386" t="str">
        <f>IF('4.1_Resultados Balears'!G134=0,"",'4.1_Resultados Balears'!G134)</f>
        <v/>
      </c>
      <c r="N133" s="386" t="str">
        <f>IF('4.1_Resultados Balears'!H134=0,"",'4.1_Resultados Balears'!H134)</f>
        <v/>
      </c>
      <c r="O133" s="386" t="str">
        <f>IF('4.1_Resultados Balears'!I134=0,"",'4.1_Resultados Balears'!I134)</f>
        <v/>
      </c>
      <c r="P133" s="386" t="str">
        <f>IF('4.1_Resultados Balears'!K134=0,"",'4.1_Resultados Balears'!K134)</f>
        <v/>
      </c>
      <c r="Q133" s="386" t="str">
        <f>IF('4.1_Resultados Balears'!M134=0,"",'4.1_Resultados Balears'!M134)</f>
        <v/>
      </c>
      <c r="R133" s="386" t="str">
        <f>IF('4.1_Resultados Balears'!O134=0,"",'4.1_Resultados Balears'!O134)</f>
        <v/>
      </c>
      <c r="S133" s="386" t="str">
        <f>IF('4.1_Resultados Balears'!P134=0,"",'4.1_Resultados Balears'!P134)</f>
        <v/>
      </c>
      <c r="T133" s="386" t="str">
        <f>IF('4.1_Resultados Balears'!Q134=0,"",'4.1_Resultados Balears'!Q134)</f>
        <v/>
      </c>
      <c r="U133" s="386" t="str">
        <f>IF('4.1_Resultados Balears'!S134=0,"",'4.1_Resultados Balears'!S134)</f>
        <v/>
      </c>
      <c r="V133" s="385" t="str">
        <f>_xlfn.IFNA(IF(VLOOKUP($D133,'3_Categorías 3-6'!$E$26:$X$275,8,FALSE)="","",VLOOKUP($D133,'3_Categorías 3-6'!$E$26:$X$275,8,FALSE)),"")</f>
        <v/>
      </c>
      <c r="W133" s="385" t="str">
        <f>_xlfn.IFNA(IF(VLOOKUP($D133,'3_Categorías 3-6'!$E$26:$X$275,14,FALSE)="","",VLOOKUP($D133,'3_Categorías 3-6'!$E$26:$X$275,14,FALSE)),"")</f>
        <v/>
      </c>
      <c r="X133" s="385" t="str">
        <f>_xlfn.IFNA(IF(VLOOKUP($D133,'3_Categorías 3-6'!$E$26:$X$275,19,FALSE)="","",VLOOKUP($D133,'3_Categorías 3-6'!$E$26:$X$275,19,FALSE)),"")</f>
        <v/>
      </c>
      <c r="Y133" s="385" t="str">
        <f>_xlfn.IFNA(IF(VLOOKUP($D133,'3_Categorías 3-6'!$E$26:$X$275,20,FALSE)="","",VLOOKUP($D133,'3_Categorías 3-6'!$E$26:$X$275,20,FALSE)),"")</f>
        <v/>
      </c>
    </row>
    <row r="134" spans="3:25" s="4" customFormat="1" x14ac:dyDescent="0.25">
      <c r="C134" s="162">
        <v>82</v>
      </c>
      <c r="D134" s="668" t="str">
        <f>IF(Dades!E923="","",Dades!E923)</f>
        <v/>
      </c>
      <c r="E134" s="668"/>
      <c r="F134" s="388" t="str">
        <f>IF(D134="","",IF(VLOOKUP(D134,'0.1_Datos generales organiz.'!$E$44:$M$293,4,FALSE)="","",VLOOKUP(D134,'0.1_Datos generales organiz.'!$E$44:$M$293,4,FALSE)))</f>
        <v/>
      </c>
      <c r="G134" s="388" t="str">
        <f>IF(D134="","",IF(VLOOKUP(D134,'0.1_Datos generales organiz.'!$E$44:$M$293,5,FALSE)="","",VLOOKUP(D134,'0.1_Datos generales organiz.'!$E$44:$M$293,5,FALSE)))</f>
        <v/>
      </c>
      <c r="H134" s="388" t="str">
        <f>IF(D134="","",IF(VLOOKUP(D134,'0.1_Datos generales organiz.'!$E$44:$M$293,6,FALSE)="","",VLOOKUP(D134,'0.1_Datos generales organiz.'!$E$44:$M$293,6,FALSE)))</f>
        <v/>
      </c>
      <c r="I134" s="388" t="str">
        <f>IF(D134="","",IF(VLOOKUP(D134,'0.1_Datos generales organiz.'!$E$44:$M$293,7,FALSE)="","",VLOOKUP(D134,'0.1_Datos generales organiz.'!$E$44:$M$293,7,FALSE)))</f>
        <v/>
      </c>
      <c r="J134" s="388" t="str">
        <f>IF(D134="","",IF(VLOOKUP(D134,'0.1_Datos generales organiz.'!$E$44:$M$293,8,FALSE)="","",VLOOKUP(D134,'0.1_Datos generales organiz.'!$E$44:$M$293,8,FALSE)))</f>
        <v/>
      </c>
      <c r="K134" s="388" t="str">
        <f>IF(D134="","",IF(VLOOKUP(D134,'0.1_Datos generales organiz.'!$E$44:$M$293,9,FALSE)="","",VLOOKUP(D134,'0.1_Datos generales organiz.'!$E$44:$M$293,9,FALSE)))</f>
        <v/>
      </c>
      <c r="L134" s="386" t="str">
        <f>IF('4.1_Resultados Balears'!F135=0,"",'4.1_Resultados Balears'!F135)</f>
        <v/>
      </c>
      <c r="M134" s="386" t="str">
        <f>IF('4.1_Resultados Balears'!G135=0,"",'4.1_Resultados Balears'!G135)</f>
        <v/>
      </c>
      <c r="N134" s="386" t="str">
        <f>IF('4.1_Resultados Balears'!H135=0,"",'4.1_Resultados Balears'!H135)</f>
        <v/>
      </c>
      <c r="O134" s="386" t="str">
        <f>IF('4.1_Resultados Balears'!I135=0,"",'4.1_Resultados Balears'!I135)</f>
        <v/>
      </c>
      <c r="P134" s="386" t="str">
        <f>IF('4.1_Resultados Balears'!K135=0,"",'4.1_Resultados Balears'!K135)</f>
        <v/>
      </c>
      <c r="Q134" s="386" t="str">
        <f>IF('4.1_Resultados Balears'!M135=0,"",'4.1_Resultados Balears'!M135)</f>
        <v/>
      </c>
      <c r="R134" s="386" t="str">
        <f>IF('4.1_Resultados Balears'!O135=0,"",'4.1_Resultados Balears'!O135)</f>
        <v/>
      </c>
      <c r="S134" s="386" t="str">
        <f>IF('4.1_Resultados Balears'!P135=0,"",'4.1_Resultados Balears'!P135)</f>
        <v/>
      </c>
      <c r="T134" s="386" t="str">
        <f>IF('4.1_Resultados Balears'!Q135=0,"",'4.1_Resultados Balears'!Q135)</f>
        <v/>
      </c>
      <c r="U134" s="386" t="str">
        <f>IF('4.1_Resultados Balears'!S135=0,"",'4.1_Resultados Balears'!S135)</f>
        <v/>
      </c>
      <c r="V134" s="385" t="str">
        <f>_xlfn.IFNA(IF(VLOOKUP($D134,'3_Categorías 3-6'!$E$26:$X$275,8,FALSE)="","",VLOOKUP($D134,'3_Categorías 3-6'!$E$26:$X$275,8,FALSE)),"")</f>
        <v/>
      </c>
      <c r="W134" s="385" t="str">
        <f>_xlfn.IFNA(IF(VLOOKUP($D134,'3_Categorías 3-6'!$E$26:$X$275,14,FALSE)="","",VLOOKUP($D134,'3_Categorías 3-6'!$E$26:$X$275,14,FALSE)),"")</f>
        <v/>
      </c>
      <c r="X134" s="385" t="str">
        <f>_xlfn.IFNA(IF(VLOOKUP($D134,'3_Categorías 3-6'!$E$26:$X$275,19,FALSE)="","",VLOOKUP($D134,'3_Categorías 3-6'!$E$26:$X$275,19,FALSE)),"")</f>
        <v/>
      </c>
      <c r="Y134" s="385" t="str">
        <f>_xlfn.IFNA(IF(VLOOKUP($D134,'3_Categorías 3-6'!$E$26:$X$275,20,FALSE)="","",VLOOKUP($D134,'3_Categorías 3-6'!$E$26:$X$275,20,FALSE)),"")</f>
        <v/>
      </c>
    </row>
    <row r="135" spans="3:25" s="4" customFormat="1" x14ac:dyDescent="0.25">
      <c r="C135" s="162">
        <v>83</v>
      </c>
      <c r="D135" s="668" t="str">
        <f>IF(Dades!E924="","",Dades!E924)</f>
        <v/>
      </c>
      <c r="E135" s="668"/>
      <c r="F135" s="388" t="str">
        <f>IF(D135="","",IF(VLOOKUP(D135,'0.1_Datos generales organiz.'!$E$44:$M$293,4,FALSE)="","",VLOOKUP(D135,'0.1_Datos generales organiz.'!$E$44:$M$293,4,FALSE)))</f>
        <v/>
      </c>
      <c r="G135" s="388" t="str">
        <f>IF(D135="","",IF(VLOOKUP(D135,'0.1_Datos generales organiz.'!$E$44:$M$293,5,FALSE)="","",VLOOKUP(D135,'0.1_Datos generales organiz.'!$E$44:$M$293,5,FALSE)))</f>
        <v/>
      </c>
      <c r="H135" s="388" t="str">
        <f>IF(D135="","",IF(VLOOKUP(D135,'0.1_Datos generales organiz.'!$E$44:$M$293,6,FALSE)="","",VLOOKUP(D135,'0.1_Datos generales organiz.'!$E$44:$M$293,6,FALSE)))</f>
        <v/>
      </c>
      <c r="I135" s="388" t="str">
        <f>IF(D135="","",IF(VLOOKUP(D135,'0.1_Datos generales organiz.'!$E$44:$M$293,7,FALSE)="","",VLOOKUP(D135,'0.1_Datos generales organiz.'!$E$44:$M$293,7,FALSE)))</f>
        <v/>
      </c>
      <c r="J135" s="388" t="str">
        <f>IF(D135="","",IF(VLOOKUP(D135,'0.1_Datos generales organiz.'!$E$44:$M$293,8,FALSE)="","",VLOOKUP(D135,'0.1_Datos generales organiz.'!$E$44:$M$293,8,FALSE)))</f>
        <v/>
      </c>
      <c r="K135" s="388" t="str">
        <f>IF(D135="","",IF(VLOOKUP(D135,'0.1_Datos generales organiz.'!$E$44:$M$293,9,FALSE)="","",VLOOKUP(D135,'0.1_Datos generales organiz.'!$E$44:$M$293,9,FALSE)))</f>
        <v/>
      </c>
      <c r="L135" s="386" t="str">
        <f>IF('4.1_Resultados Balears'!F136=0,"",'4.1_Resultados Balears'!F136)</f>
        <v/>
      </c>
      <c r="M135" s="386" t="str">
        <f>IF('4.1_Resultados Balears'!G136=0,"",'4.1_Resultados Balears'!G136)</f>
        <v/>
      </c>
      <c r="N135" s="386" t="str">
        <f>IF('4.1_Resultados Balears'!H136=0,"",'4.1_Resultados Balears'!H136)</f>
        <v/>
      </c>
      <c r="O135" s="386" t="str">
        <f>IF('4.1_Resultados Balears'!I136=0,"",'4.1_Resultados Balears'!I136)</f>
        <v/>
      </c>
      <c r="P135" s="386" t="str">
        <f>IF('4.1_Resultados Balears'!K136=0,"",'4.1_Resultados Balears'!K136)</f>
        <v/>
      </c>
      <c r="Q135" s="386" t="str">
        <f>IF('4.1_Resultados Balears'!M136=0,"",'4.1_Resultados Balears'!M136)</f>
        <v/>
      </c>
      <c r="R135" s="386" t="str">
        <f>IF('4.1_Resultados Balears'!O136=0,"",'4.1_Resultados Balears'!O136)</f>
        <v/>
      </c>
      <c r="S135" s="386" t="str">
        <f>IF('4.1_Resultados Balears'!P136=0,"",'4.1_Resultados Balears'!P136)</f>
        <v/>
      </c>
      <c r="T135" s="386" t="str">
        <f>IF('4.1_Resultados Balears'!Q136=0,"",'4.1_Resultados Balears'!Q136)</f>
        <v/>
      </c>
      <c r="U135" s="386" t="str">
        <f>IF('4.1_Resultados Balears'!S136=0,"",'4.1_Resultados Balears'!S136)</f>
        <v/>
      </c>
      <c r="V135" s="385" t="str">
        <f>_xlfn.IFNA(IF(VLOOKUP($D135,'3_Categorías 3-6'!$E$26:$X$275,8,FALSE)="","",VLOOKUP($D135,'3_Categorías 3-6'!$E$26:$X$275,8,FALSE)),"")</f>
        <v/>
      </c>
      <c r="W135" s="385" t="str">
        <f>_xlfn.IFNA(IF(VLOOKUP($D135,'3_Categorías 3-6'!$E$26:$X$275,14,FALSE)="","",VLOOKUP($D135,'3_Categorías 3-6'!$E$26:$X$275,14,FALSE)),"")</f>
        <v/>
      </c>
      <c r="X135" s="385" t="str">
        <f>_xlfn.IFNA(IF(VLOOKUP($D135,'3_Categorías 3-6'!$E$26:$X$275,19,FALSE)="","",VLOOKUP($D135,'3_Categorías 3-6'!$E$26:$X$275,19,FALSE)),"")</f>
        <v/>
      </c>
      <c r="Y135" s="385" t="str">
        <f>_xlfn.IFNA(IF(VLOOKUP($D135,'3_Categorías 3-6'!$E$26:$X$275,20,FALSE)="","",VLOOKUP($D135,'3_Categorías 3-6'!$E$26:$X$275,20,FALSE)),"")</f>
        <v/>
      </c>
    </row>
    <row r="136" spans="3:25" s="4" customFormat="1" x14ac:dyDescent="0.25">
      <c r="C136" s="162">
        <v>84</v>
      </c>
      <c r="D136" s="668" t="str">
        <f>IF(Dades!E925="","",Dades!E925)</f>
        <v/>
      </c>
      <c r="E136" s="668"/>
      <c r="F136" s="388" t="str">
        <f>IF(D136="","",IF(VLOOKUP(D136,'0.1_Datos generales organiz.'!$E$44:$M$293,4,FALSE)="","",VLOOKUP(D136,'0.1_Datos generales organiz.'!$E$44:$M$293,4,FALSE)))</f>
        <v/>
      </c>
      <c r="G136" s="388" t="str">
        <f>IF(D136="","",IF(VLOOKUP(D136,'0.1_Datos generales organiz.'!$E$44:$M$293,5,FALSE)="","",VLOOKUP(D136,'0.1_Datos generales organiz.'!$E$44:$M$293,5,FALSE)))</f>
        <v/>
      </c>
      <c r="H136" s="388" t="str">
        <f>IF(D136="","",IF(VLOOKUP(D136,'0.1_Datos generales organiz.'!$E$44:$M$293,6,FALSE)="","",VLOOKUP(D136,'0.1_Datos generales organiz.'!$E$44:$M$293,6,FALSE)))</f>
        <v/>
      </c>
      <c r="I136" s="388" t="str">
        <f>IF(D136="","",IF(VLOOKUP(D136,'0.1_Datos generales organiz.'!$E$44:$M$293,7,FALSE)="","",VLOOKUP(D136,'0.1_Datos generales organiz.'!$E$44:$M$293,7,FALSE)))</f>
        <v/>
      </c>
      <c r="J136" s="388" t="str">
        <f>IF(D136="","",IF(VLOOKUP(D136,'0.1_Datos generales organiz.'!$E$44:$M$293,8,FALSE)="","",VLOOKUP(D136,'0.1_Datos generales organiz.'!$E$44:$M$293,8,FALSE)))</f>
        <v/>
      </c>
      <c r="K136" s="388" t="str">
        <f>IF(D136="","",IF(VLOOKUP(D136,'0.1_Datos generales organiz.'!$E$44:$M$293,9,FALSE)="","",VLOOKUP(D136,'0.1_Datos generales organiz.'!$E$44:$M$293,9,FALSE)))</f>
        <v/>
      </c>
      <c r="L136" s="386" t="str">
        <f>IF('4.1_Resultados Balears'!F137=0,"",'4.1_Resultados Balears'!F137)</f>
        <v/>
      </c>
      <c r="M136" s="386" t="str">
        <f>IF('4.1_Resultados Balears'!G137=0,"",'4.1_Resultados Balears'!G137)</f>
        <v/>
      </c>
      <c r="N136" s="386" t="str">
        <f>IF('4.1_Resultados Balears'!H137=0,"",'4.1_Resultados Balears'!H137)</f>
        <v/>
      </c>
      <c r="O136" s="386" t="str">
        <f>IF('4.1_Resultados Balears'!I137=0,"",'4.1_Resultados Balears'!I137)</f>
        <v/>
      </c>
      <c r="P136" s="386" t="str">
        <f>IF('4.1_Resultados Balears'!K137=0,"",'4.1_Resultados Balears'!K137)</f>
        <v/>
      </c>
      <c r="Q136" s="386" t="str">
        <f>IF('4.1_Resultados Balears'!M137=0,"",'4.1_Resultados Balears'!M137)</f>
        <v/>
      </c>
      <c r="R136" s="386" t="str">
        <f>IF('4.1_Resultados Balears'!O137=0,"",'4.1_Resultados Balears'!O137)</f>
        <v/>
      </c>
      <c r="S136" s="386" t="str">
        <f>IF('4.1_Resultados Balears'!P137=0,"",'4.1_Resultados Balears'!P137)</f>
        <v/>
      </c>
      <c r="T136" s="386" t="str">
        <f>IF('4.1_Resultados Balears'!Q137=0,"",'4.1_Resultados Balears'!Q137)</f>
        <v/>
      </c>
      <c r="U136" s="386" t="str">
        <f>IF('4.1_Resultados Balears'!S137=0,"",'4.1_Resultados Balears'!S137)</f>
        <v/>
      </c>
      <c r="V136" s="385" t="str">
        <f>_xlfn.IFNA(IF(VLOOKUP($D136,'3_Categorías 3-6'!$E$26:$X$275,8,FALSE)="","",VLOOKUP($D136,'3_Categorías 3-6'!$E$26:$X$275,8,FALSE)),"")</f>
        <v/>
      </c>
      <c r="W136" s="385" t="str">
        <f>_xlfn.IFNA(IF(VLOOKUP($D136,'3_Categorías 3-6'!$E$26:$X$275,14,FALSE)="","",VLOOKUP($D136,'3_Categorías 3-6'!$E$26:$X$275,14,FALSE)),"")</f>
        <v/>
      </c>
      <c r="X136" s="385" t="str">
        <f>_xlfn.IFNA(IF(VLOOKUP($D136,'3_Categorías 3-6'!$E$26:$X$275,19,FALSE)="","",VLOOKUP($D136,'3_Categorías 3-6'!$E$26:$X$275,19,FALSE)),"")</f>
        <v/>
      </c>
      <c r="Y136" s="385" t="str">
        <f>_xlfn.IFNA(IF(VLOOKUP($D136,'3_Categorías 3-6'!$E$26:$X$275,20,FALSE)="","",VLOOKUP($D136,'3_Categorías 3-6'!$E$26:$X$275,20,FALSE)),"")</f>
        <v/>
      </c>
    </row>
    <row r="137" spans="3:25" s="4" customFormat="1" x14ac:dyDescent="0.25">
      <c r="C137" s="162">
        <v>85</v>
      </c>
      <c r="D137" s="668" t="str">
        <f>IF(Dades!E926="","",Dades!E926)</f>
        <v/>
      </c>
      <c r="E137" s="668"/>
      <c r="F137" s="388" t="str">
        <f>IF(D137="","",IF(VLOOKUP(D137,'0.1_Datos generales organiz.'!$E$44:$M$293,4,FALSE)="","",VLOOKUP(D137,'0.1_Datos generales organiz.'!$E$44:$M$293,4,FALSE)))</f>
        <v/>
      </c>
      <c r="G137" s="388" t="str">
        <f>IF(D137="","",IF(VLOOKUP(D137,'0.1_Datos generales organiz.'!$E$44:$M$293,5,FALSE)="","",VLOOKUP(D137,'0.1_Datos generales organiz.'!$E$44:$M$293,5,FALSE)))</f>
        <v/>
      </c>
      <c r="H137" s="388" t="str">
        <f>IF(D137="","",IF(VLOOKUP(D137,'0.1_Datos generales organiz.'!$E$44:$M$293,6,FALSE)="","",VLOOKUP(D137,'0.1_Datos generales organiz.'!$E$44:$M$293,6,FALSE)))</f>
        <v/>
      </c>
      <c r="I137" s="388" t="str">
        <f>IF(D137="","",IF(VLOOKUP(D137,'0.1_Datos generales organiz.'!$E$44:$M$293,7,FALSE)="","",VLOOKUP(D137,'0.1_Datos generales organiz.'!$E$44:$M$293,7,FALSE)))</f>
        <v/>
      </c>
      <c r="J137" s="388" t="str">
        <f>IF(D137="","",IF(VLOOKUP(D137,'0.1_Datos generales organiz.'!$E$44:$M$293,8,FALSE)="","",VLOOKUP(D137,'0.1_Datos generales organiz.'!$E$44:$M$293,8,FALSE)))</f>
        <v/>
      </c>
      <c r="K137" s="388" t="str">
        <f>IF(D137="","",IF(VLOOKUP(D137,'0.1_Datos generales organiz.'!$E$44:$M$293,9,FALSE)="","",VLOOKUP(D137,'0.1_Datos generales organiz.'!$E$44:$M$293,9,FALSE)))</f>
        <v/>
      </c>
      <c r="L137" s="386" t="str">
        <f>IF('4.1_Resultados Balears'!F138=0,"",'4.1_Resultados Balears'!F138)</f>
        <v/>
      </c>
      <c r="M137" s="386" t="str">
        <f>IF('4.1_Resultados Balears'!G138=0,"",'4.1_Resultados Balears'!G138)</f>
        <v/>
      </c>
      <c r="N137" s="386" t="str">
        <f>IF('4.1_Resultados Balears'!H138=0,"",'4.1_Resultados Balears'!H138)</f>
        <v/>
      </c>
      <c r="O137" s="386" t="str">
        <f>IF('4.1_Resultados Balears'!I138=0,"",'4.1_Resultados Balears'!I138)</f>
        <v/>
      </c>
      <c r="P137" s="386" t="str">
        <f>IF('4.1_Resultados Balears'!K138=0,"",'4.1_Resultados Balears'!K138)</f>
        <v/>
      </c>
      <c r="Q137" s="386" t="str">
        <f>IF('4.1_Resultados Balears'!M138=0,"",'4.1_Resultados Balears'!M138)</f>
        <v/>
      </c>
      <c r="R137" s="386" t="str">
        <f>IF('4.1_Resultados Balears'!O138=0,"",'4.1_Resultados Balears'!O138)</f>
        <v/>
      </c>
      <c r="S137" s="386" t="str">
        <f>IF('4.1_Resultados Balears'!P138=0,"",'4.1_Resultados Balears'!P138)</f>
        <v/>
      </c>
      <c r="T137" s="386" t="str">
        <f>IF('4.1_Resultados Balears'!Q138=0,"",'4.1_Resultados Balears'!Q138)</f>
        <v/>
      </c>
      <c r="U137" s="386" t="str">
        <f>IF('4.1_Resultados Balears'!S138=0,"",'4.1_Resultados Balears'!S138)</f>
        <v/>
      </c>
      <c r="V137" s="385" t="str">
        <f>_xlfn.IFNA(IF(VLOOKUP($D137,'3_Categorías 3-6'!$E$26:$X$275,8,FALSE)="","",VLOOKUP($D137,'3_Categorías 3-6'!$E$26:$X$275,8,FALSE)),"")</f>
        <v/>
      </c>
      <c r="W137" s="385" t="str">
        <f>_xlfn.IFNA(IF(VLOOKUP($D137,'3_Categorías 3-6'!$E$26:$X$275,14,FALSE)="","",VLOOKUP($D137,'3_Categorías 3-6'!$E$26:$X$275,14,FALSE)),"")</f>
        <v/>
      </c>
      <c r="X137" s="385" t="str">
        <f>_xlfn.IFNA(IF(VLOOKUP($D137,'3_Categorías 3-6'!$E$26:$X$275,19,FALSE)="","",VLOOKUP($D137,'3_Categorías 3-6'!$E$26:$X$275,19,FALSE)),"")</f>
        <v/>
      </c>
      <c r="Y137" s="385" t="str">
        <f>_xlfn.IFNA(IF(VLOOKUP($D137,'3_Categorías 3-6'!$E$26:$X$275,20,FALSE)="","",VLOOKUP($D137,'3_Categorías 3-6'!$E$26:$X$275,20,FALSE)),"")</f>
        <v/>
      </c>
    </row>
    <row r="138" spans="3:25" s="4" customFormat="1" x14ac:dyDescent="0.25">
      <c r="C138" s="162">
        <v>86</v>
      </c>
      <c r="D138" s="668" t="str">
        <f>IF(Dades!E927="","",Dades!E927)</f>
        <v/>
      </c>
      <c r="E138" s="668"/>
      <c r="F138" s="388" t="str">
        <f>IF(D138="","",IF(VLOOKUP(D138,'0.1_Datos generales organiz.'!$E$44:$M$293,4,FALSE)="","",VLOOKUP(D138,'0.1_Datos generales organiz.'!$E$44:$M$293,4,FALSE)))</f>
        <v/>
      </c>
      <c r="G138" s="388" t="str">
        <f>IF(D138="","",IF(VLOOKUP(D138,'0.1_Datos generales organiz.'!$E$44:$M$293,5,FALSE)="","",VLOOKUP(D138,'0.1_Datos generales organiz.'!$E$44:$M$293,5,FALSE)))</f>
        <v/>
      </c>
      <c r="H138" s="388" t="str">
        <f>IF(D138="","",IF(VLOOKUP(D138,'0.1_Datos generales organiz.'!$E$44:$M$293,6,FALSE)="","",VLOOKUP(D138,'0.1_Datos generales organiz.'!$E$44:$M$293,6,FALSE)))</f>
        <v/>
      </c>
      <c r="I138" s="388" t="str">
        <f>IF(D138="","",IF(VLOOKUP(D138,'0.1_Datos generales organiz.'!$E$44:$M$293,7,FALSE)="","",VLOOKUP(D138,'0.1_Datos generales organiz.'!$E$44:$M$293,7,FALSE)))</f>
        <v/>
      </c>
      <c r="J138" s="388" t="str">
        <f>IF(D138="","",IF(VLOOKUP(D138,'0.1_Datos generales organiz.'!$E$44:$M$293,8,FALSE)="","",VLOOKUP(D138,'0.1_Datos generales organiz.'!$E$44:$M$293,8,FALSE)))</f>
        <v/>
      </c>
      <c r="K138" s="388" t="str">
        <f>IF(D138="","",IF(VLOOKUP(D138,'0.1_Datos generales organiz.'!$E$44:$M$293,9,FALSE)="","",VLOOKUP(D138,'0.1_Datos generales organiz.'!$E$44:$M$293,9,FALSE)))</f>
        <v/>
      </c>
      <c r="L138" s="386" t="str">
        <f>IF('4.1_Resultados Balears'!F139=0,"",'4.1_Resultados Balears'!F139)</f>
        <v/>
      </c>
      <c r="M138" s="386" t="str">
        <f>IF('4.1_Resultados Balears'!G139=0,"",'4.1_Resultados Balears'!G139)</f>
        <v/>
      </c>
      <c r="N138" s="386" t="str">
        <f>IF('4.1_Resultados Balears'!H139=0,"",'4.1_Resultados Balears'!H139)</f>
        <v/>
      </c>
      <c r="O138" s="386" t="str">
        <f>IF('4.1_Resultados Balears'!I139=0,"",'4.1_Resultados Balears'!I139)</f>
        <v/>
      </c>
      <c r="P138" s="386" t="str">
        <f>IF('4.1_Resultados Balears'!K139=0,"",'4.1_Resultados Balears'!K139)</f>
        <v/>
      </c>
      <c r="Q138" s="386" t="str">
        <f>IF('4.1_Resultados Balears'!M139=0,"",'4.1_Resultados Balears'!M139)</f>
        <v/>
      </c>
      <c r="R138" s="386" t="str">
        <f>IF('4.1_Resultados Balears'!O139=0,"",'4.1_Resultados Balears'!O139)</f>
        <v/>
      </c>
      <c r="S138" s="386" t="str">
        <f>IF('4.1_Resultados Balears'!P139=0,"",'4.1_Resultados Balears'!P139)</f>
        <v/>
      </c>
      <c r="T138" s="386" t="str">
        <f>IF('4.1_Resultados Balears'!Q139=0,"",'4.1_Resultados Balears'!Q139)</f>
        <v/>
      </c>
      <c r="U138" s="386" t="str">
        <f>IF('4.1_Resultados Balears'!S139=0,"",'4.1_Resultados Balears'!S139)</f>
        <v/>
      </c>
      <c r="V138" s="385" t="str">
        <f>_xlfn.IFNA(IF(VLOOKUP($D138,'3_Categorías 3-6'!$E$26:$X$275,8,FALSE)="","",VLOOKUP($D138,'3_Categorías 3-6'!$E$26:$X$275,8,FALSE)),"")</f>
        <v/>
      </c>
      <c r="W138" s="385" t="str">
        <f>_xlfn.IFNA(IF(VLOOKUP($D138,'3_Categorías 3-6'!$E$26:$X$275,14,FALSE)="","",VLOOKUP($D138,'3_Categorías 3-6'!$E$26:$X$275,14,FALSE)),"")</f>
        <v/>
      </c>
      <c r="X138" s="385" t="str">
        <f>_xlfn.IFNA(IF(VLOOKUP($D138,'3_Categorías 3-6'!$E$26:$X$275,19,FALSE)="","",VLOOKUP($D138,'3_Categorías 3-6'!$E$26:$X$275,19,FALSE)),"")</f>
        <v/>
      </c>
      <c r="Y138" s="385" t="str">
        <f>_xlfn.IFNA(IF(VLOOKUP($D138,'3_Categorías 3-6'!$E$26:$X$275,20,FALSE)="","",VLOOKUP($D138,'3_Categorías 3-6'!$E$26:$X$275,20,FALSE)),"")</f>
        <v/>
      </c>
    </row>
    <row r="139" spans="3:25" s="4" customFormat="1" x14ac:dyDescent="0.25">
      <c r="C139" s="162">
        <v>87</v>
      </c>
      <c r="D139" s="668" t="str">
        <f>IF(Dades!E928="","",Dades!E928)</f>
        <v/>
      </c>
      <c r="E139" s="668"/>
      <c r="F139" s="388" t="str">
        <f>IF(D139="","",IF(VLOOKUP(D139,'0.1_Datos generales organiz.'!$E$44:$M$293,4,FALSE)="","",VLOOKUP(D139,'0.1_Datos generales organiz.'!$E$44:$M$293,4,FALSE)))</f>
        <v/>
      </c>
      <c r="G139" s="388" t="str">
        <f>IF(D139="","",IF(VLOOKUP(D139,'0.1_Datos generales organiz.'!$E$44:$M$293,5,FALSE)="","",VLOOKUP(D139,'0.1_Datos generales organiz.'!$E$44:$M$293,5,FALSE)))</f>
        <v/>
      </c>
      <c r="H139" s="388" t="str">
        <f>IF(D139="","",IF(VLOOKUP(D139,'0.1_Datos generales organiz.'!$E$44:$M$293,6,FALSE)="","",VLOOKUP(D139,'0.1_Datos generales organiz.'!$E$44:$M$293,6,FALSE)))</f>
        <v/>
      </c>
      <c r="I139" s="388" t="str">
        <f>IF(D139="","",IF(VLOOKUP(D139,'0.1_Datos generales organiz.'!$E$44:$M$293,7,FALSE)="","",VLOOKUP(D139,'0.1_Datos generales organiz.'!$E$44:$M$293,7,FALSE)))</f>
        <v/>
      </c>
      <c r="J139" s="388" t="str">
        <f>IF(D139="","",IF(VLOOKUP(D139,'0.1_Datos generales organiz.'!$E$44:$M$293,8,FALSE)="","",VLOOKUP(D139,'0.1_Datos generales organiz.'!$E$44:$M$293,8,FALSE)))</f>
        <v/>
      </c>
      <c r="K139" s="388" t="str">
        <f>IF(D139="","",IF(VLOOKUP(D139,'0.1_Datos generales organiz.'!$E$44:$M$293,9,FALSE)="","",VLOOKUP(D139,'0.1_Datos generales organiz.'!$E$44:$M$293,9,FALSE)))</f>
        <v/>
      </c>
      <c r="L139" s="386" t="str">
        <f>IF('4.1_Resultados Balears'!F140=0,"",'4.1_Resultados Balears'!F140)</f>
        <v/>
      </c>
      <c r="M139" s="386" t="str">
        <f>IF('4.1_Resultados Balears'!G140=0,"",'4.1_Resultados Balears'!G140)</f>
        <v/>
      </c>
      <c r="N139" s="386" t="str">
        <f>IF('4.1_Resultados Balears'!H140=0,"",'4.1_Resultados Balears'!H140)</f>
        <v/>
      </c>
      <c r="O139" s="386" t="str">
        <f>IF('4.1_Resultados Balears'!I140=0,"",'4.1_Resultados Balears'!I140)</f>
        <v/>
      </c>
      <c r="P139" s="386" t="str">
        <f>IF('4.1_Resultados Balears'!K140=0,"",'4.1_Resultados Balears'!K140)</f>
        <v/>
      </c>
      <c r="Q139" s="386" t="str">
        <f>IF('4.1_Resultados Balears'!M140=0,"",'4.1_Resultados Balears'!M140)</f>
        <v/>
      </c>
      <c r="R139" s="386" t="str">
        <f>IF('4.1_Resultados Balears'!O140=0,"",'4.1_Resultados Balears'!O140)</f>
        <v/>
      </c>
      <c r="S139" s="386" t="str">
        <f>IF('4.1_Resultados Balears'!P140=0,"",'4.1_Resultados Balears'!P140)</f>
        <v/>
      </c>
      <c r="T139" s="386" t="str">
        <f>IF('4.1_Resultados Balears'!Q140=0,"",'4.1_Resultados Balears'!Q140)</f>
        <v/>
      </c>
      <c r="U139" s="386" t="str">
        <f>IF('4.1_Resultados Balears'!S140=0,"",'4.1_Resultados Balears'!S140)</f>
        <v/>
      </c>
      <c r="V139" s="385" t="str">
        <f>_xlfn.IFNA(IF(VLOOKUP($D139,'3_Categorías 3-6'!$E$26:$X$275,8,FALSE)="","",VLOOKUP($D139,'3_Categorías 3-6'!$E$26:$X$275,8,FALSE)),"")</f>
        <v/>
      </c>
      <c r="W139" s="385" t="str">
        <f>_xlfn.IFNA(IF(VLOOKUP($D139,'3_Categorías 3-6'!$E$26:$X$275,14,FALSE)="","",VLOOKUP($D139,'3_Categorías 3-6'!$E$26:$X$275,14,FALSE)),"")</f>
        <v/>
      </c>
      <c r="X139" s="385" t="str">
        <f>_xlfn.IFNA(IF(VLOOKUP($D139,'3_Categorías 3-6'!$E$26:$X$275,19,FALSE)="","",VLOOKUP($D139,'3_Categorías 3-6'!$E$26:$X$275,19,FALSE)),"")</f>
        <v/>
      </c>
      <c r="Y139" s="385" t="str">
        <f>_xlfn.IFNA(IF(VLOOKUP($D139,'3_Categorías 3-6'!$E$26:$X$275,20,FALSE)="","",VLOOKUP($D139,'3_Categorías 3-6'!$E$26:$X$275,20,FALSE)),"")</f>
        <v/>
      </c>
    </row>
    <row r="140" spans="3:25" s="4" customFormat="1" x14ac:dyDescent="0.25">
      <c r="C140" s="162">
        <v>88</v>
      </c>
      <c r="D140" s="668" t="str">
        <f>IF(Dades!E929="","",Dades!E929)</f>
        <v/>
      </c>
      <c r="E140" s="668"/>
      <c r="F140" s="388" t="str">
        <f>IF(D140="","",IF(VLOOKUP(D140,'0.1_Datos generales organiz.'!$E$44:$M$293,4,FALSE)="","",VLOOKUP(D140,'0.1_Datos generales organiz.'!$E$44:$M$293,4,FALSE)))</f>
        <v/>
      </c>
      <c r="G140" s="388" t="str">
        <f>IF(D140="","",IF(VLOOKUP(D140,'0.1_Datos generales organiz.'!$E$44:$M$293,5,FALSE)="","",VLOOKUP(D140,'0.1_Datos generales organiz.'!$E$44:$M$293,5,FALSE)))</f>
        <v/>
      </c>
      <c r="H140" s="388" t="str">
        <f>IF(D140="","",IF(VLOOKUP(D140,'0.1_Datos generales organiz.'!$E$44:$M$293,6,FALSE)="","",VLOOKUP(D140,'0.1_Datos generales organiz.'!$E$44:$M$293,6,FALSE)))</f>
        <v/>
      </c>
      <c r="I140" s="388" t="str">
        <f>IF(D140="","",IF(VLOOKUP(D140,'0.1_Datos generales organiz.'!$E$44:$M$293,7,FALSE)="","",VLOOKUP(D140,'0.1_Datos generales organiz.'!$E$44:$M$293,7,FALSE)))</f>
        <v/>
      </c>
      <c r="J140" s="388" t="str">
        <f>IF(D140="","",IF(VLOOKUP(D140,'0.1_Datos generales organiz.'!$E$44:$M$293,8,FALSE)="","",VLOOKUP(D140,'0.1_Datos generales organiz.'!$E$44:$M$293,8,FALSE)))</f>
        <v/>
      </c>
      <c r="K140" s="388" t="str">
        <f>IF(D140="","",IF(VLOOKUP(D140,'0.1_Datos generales organiz.'!$E$44:$M$293,9,FALSE)="","",VLOOKUP(D140,'0.1_Datos generales organiz.'!$E$44:$M$293,9,FALSE)))</f>
        <v/>
      </c>
      <c r="L140" s="386" t="str">
        <f>IF('4.1_Resultados Balears'!F141=0,"",'4.1_Resultados Balears'!F141)</f>
        <v/>
      </c>
      <c r="M140" s="386" t="str">
        <f>IF('4.1_Resultados Balears'!G141=0,"",'4.1_Resultados Balears'!G141)</f>
        <v/>
      </c>
      <c r="N140" s="386" t="str">
        <f>IF('4.1_Resultados Balears'!H141=0,"",'4.1_Resultados Balears'!H141)</f>
        <v/>
      </c>
      <c r="O140" s="386" t="str">
        <f>IF('4.1_Resultados Balears'!I141=0,"",'4.1_Resultados Balears'!I141)</f>
        <v/>
      </c>
      <c r="P140" s="386" t="str">
        <f>IF('4.1_Resultados Balears'!K141=0,"",'4.1_Resultados Balears'!K141)</f>
        <v/>
      </c>
      <c r="Q140" s="386" t="str">
        <f>IF('4.1_Resultados Balears'!M141=0,"",'4.1_Resultados Balears'!M141)</f>
        <v/>
      </c>
      <c r="R140" s="386" t="str">
        <f>IF('4.1_Resultados Balears'!O141=0,"",'4.1_Resultados Balears'!O141)</f>
        <v/>
      </c>
      <c r="S140" s="386" t="str">
        <f>IF('4.1_Resultados Balears'!P141=0,"",'4.1_Resultados Balears'!P141)</f>
        <v/>
      </c>
      <c r="T140" s="386" t="str">
        <f>IF('4.1_Resultados Balears'!Q141=0,"",'4.1_Resultados Balears'!Q141)</f>
        <v/>
      </c>
      <c r="U140" s="386" t="str">
        <f>IF('4.1_Resultados Balears'!S141=0,"",'4.1_Resultados Balears'!S141)</f>
        <v/>
      </c>
      <c r="V140" s="385" t="str">
        <f>_xlfn.IFNA(IF(VLOOKUP($D140,'3_Categorías 3-6'!$E$26:$X$275,8,FALSE)="","",VLOOKUP($D140,'3_Categorías 3-6'!$E$26:$X$275,8,FALSE)),"")</f>
        <v/>
      </c>
      <c r="W140" s="385" t="str">
        <f>_xlfn.IFNA(IF(VLOOKUP($D140,'3_Categorías 3-6'!$E$26:$X$275,14,FALSE)="","",VLOOKUP($D140,'3_Categorías 3-6'!$E$26:$X$275,14,FALSE)),"")</f>
        <v/>
      </c>
      <c r="X140" s="385" t="str">
        <f>_xlfn.IFNA(IF(VLOOKUP($D140,'3_Categorías 3-6'!$E$26:$X$275,19,FALSE)="","",VLOOKUP($D140,'3_Categorías 3-6'!$E$26:$X$275,19,FALSE)),"")</f>
        <v/>
      </c>
      <c r="Y140" s="385" t="str">
        <f>_xlfn.IFNA(IF(VLOOKUP($D140,'3_Categorías 3-6'!$E$26:$X$275,20,FALSE)="","",VLOOKUP($D140,'3_Categorías 3-6'!$E$26:$X$275,20,FALSE)),"")</f>
        <v/>
      </c>
    </row>
    <row r="141" spans="3:25" s="4" customFormat="1" x14ac:dyDescent="0.25">
      <c r="C141" s="162">
        <v>89</v>
      </c>
      <c r="D141" s="668" t="str">
        <f>IF(Dades!E930="","",Dades!E930)</f>
        <v/>
      </c>
      <c r="E141" s="668"/>
      <c r="F141" s="388" t="str">
        <f>IF(D141="","",IF(VLOOKUP(D141,'0.1_Datos generales organiz.'!$E$44:$M$293,4,FALSE)="","",VLOOKUP(D141,'0.1_Datos generales organiz.'!$E$44:$M$293,4,FALSE)))</f>
        <v/>
      </c>
      <c r="G141" s="388" t="str">
        <f>IF(D141="","",IF(VLOOKUP(D141,'0.1_Datos generales organiz.'!$E$44:$M$293,5,FALSE)="","",VLOOKUP(D141,'0.1_Datos generales organiz.'!$E$44:$M$293,5,FALSE)))</f>
        <v/>
      </c>
      <c r="H141" s="388" t="str">
        <f>IF(D141="","",IF(VLOOKUP(D141,'0.1_Datos generales organiz.'!$E$44:$M$293,6,FALSE)="","",VLOOKUP(D141,'0.1_Datos generales organiz.'!$E$44:$M$293,6,FALSE)))</f>
        <v/>
      </c>
      <c r="I141" s="388" t="str">
        <f>IF(D141="","",IF(VLOOKUP(D141,'0.1_Datos generales organiz.'!$E$44:$M$293,7,FALSE)="","",VLOOKUP(D141,'0.1_Datos generales organiz.'!$E$44:$M$293,7,FALSE)))</f>
        <v/>
      </c>
      <c r="J141" s="388" t="str">
        <f>IF(D141="","",IF(VLOOKUP(D141,'0.1_Datos generales organiz.'!$E$44:$M$293,8,FALSE)="","",VLOOKUP(D141,'0.1_Datos generales organiz.'!$E$44:$M$293,8,FALSE)))</f>
        <v/>
      </c>
      <c r="K141" s="388" t="str">
        <f>IF(D141="","",IF(VLOOKUP(D141,'0.1_Datos generales organiz.'!$E$44:$M$293,9,FALSE)="","",VLOOKUP(D141,'0.1_Datos generales organiz.'!$E$44:$M$293,9,FALSE)))</f>
        <v/>
      </c>
      <c r="L141" s="386" t="str">
        <f>IF('4.1_Resultados Balears'!F142=0,"",'4.1_Resultados Balears'!F142)</f>
        <v/>
      </c>
      <c r="M141" s="386" t="str">
        <f>IF('4.1_Resultados Balears'!G142=0,"",'4.1_Resultados Balears'!G142)</f>
        <v/>
      </c>
      <c r="N141" s="386" t="str">
        <f>IF('4.1_Resultados Balears'!H142=0,"",'4.1_Resultados Balears'!H142)</f>
        <v/>
      </c>
      <c r="O141" s="386" t="str">
        <f>IF('4.1_Resultados Balears'!I142=0,"",'4.1_Resultados Balears'!I142)</f>
        <v/>
      </c>
      <c r="P141" s="386" t="str">
        <f>IF('4.1_Resultados Balears'!K142=0,"",'4.1_Resultados Balears'!K142)</f>
        <v/>
      </c>
      <c r="Q141" s="386" t="str">
        <f>IF('4.1_Resultados Balears'!M142=0,"",'4.1_Resultados Balears'!M142)</f>
        <v/>
      </c>
      <c r="R141" s="386" t="str">
        <f>IF('4.1_Resultados Balears'!O142=0,"",'4.1_Resultados Balears'!O142)</f>
        <v/>
      </c>
      <c r="S141" s="386" t="str">
        <f>IF('4.1_Resultados Balears'!P142=0,"",'4.1_Resultados Balears'!P142)</f>
        <v/>
      </c>
      <c r="T141" s="386" t="str">
        <f>IF('4.1_Resultados Balears'!Q142=0,"",'4.1_Resultados Balears'!Q142)</f>
        <v/>
      </c>
      <c r="U141" s="386" t="str">
        <f>IF('4.1_Resultados Balears'!S142=0,"",'4.1_Resultados Balears'!S142)</f>
        <v/>
      </c>
      <c r="V141" s="385" t="str">
        <f>_xlfn.IFNA(IF(VLOOKUP($D141,'3_Categorías 3-6'!$E$26:$X$275,8,FALSE)="","",VLOOKUP($D141,'3_Categorías 3-6'!$E$26:$X$275,8,FALSE)),"")</f>
        <v/>
      </c>
      <c r="W141" s="385" t="str">
        <f>_xlfn.IFNA(IF(VLOOKUP($D141,'3_Categorías 3-6'!$E$26:$X$275,14,FALSE)="","",VLOOKUP($D141,'3_Categorías 3-6'!$E$26:$X$275,14,FALSE)),"")</f>
        <v/>
      </c>
      <c r="X141" s="385" t="str">
        <f>_xlfn.IFNA(IF(VLOOKUP($D141,'3_Categorías 3-6'!$E$26:$X$275,19,FALSE)="","",VLOOKUP($D141,'3_Categorías 3-6'!$E$26:$X$275,19,FALSE)),"")</f>
        <v/>
      </c>
      <c r="Y141" s="385" t="str">
        <f>_xlfn.IFNA(IF(VLOOKUP($D141,'3_Categorías 3-6'!$E$26:$X$275,20,FALSE)="","",VLOOKUP($D141,'3_Categorías 3-6'!$E$26:$X$275,20,FALSE)),"")</f>
        <v/>
      </c>
    </row>
    <row r="142" spans="3:25" s="4" customFormat="1" x14ac:dyDescent="0.25">
      <c r="C142" s="162">
        <v>90</v>
      </c>
      <c r="D142" s="668" t="str">
        <f>IF(Dades!E931="","",Dades!E931)</f>
        <v/>
      </c>
      <c r="E142" s="668"/>
      <c r="F142" s="388" t="str">
        <f>IF(D142="","",IF(VLOOKUP(D142,'0.1_Datos generales organiz.'!$E$44:$M$293,4,FALSE)="","",VLOOKUP(D142,'0.1_Datos generales organiz.'!$E$44:$M$293,4,FALSE)))</f>
        <v/>
      </c>
      <c r="G142" s="388" t="str">
        <f>IF(D142="","",IF(VLOOKUP(D142,'0.1_Datos generales organiz.'!$E$44:$M$293,5,FALSE)="","",VLOOKUP(D142,'0.1_Datos generales organiz.'!$E$44:$M$293,5,FALSE)))</f>
        <v/>
      </c>
      <c r="H142" s="388" t="str">
        <f>IF(D142="","",IF(VLOOKUP(D142,'0.1_Datos generales organiz.'!$E$44:$M$293,6,FALSE)="","",VLOOKUP(D142,'0.1_Datos generales organiz.'!$E$44:$M$293,6,FALSE)))</f>
        <v/>
      </c>
      <c r="I142" s="388" t="str">
        <f>IF(D142="","",IF(VLOOKUP(D142,'0.1_Datos generales organiz.'!$E$44:$M$293,7,FALSE)="","",VLOOKUP(D142,'0.1_Datos generales organiz.'!$E$44:$M$293,7,FALSE)))</f>
        <v/>
      </c>
      <c r="J142" s="388" t="str">
        <f>IF(D142="","",IF(VLOOKUP(D142,'0.1_Datos generales organiz.'!$E$44:$M$293,8,FALSE)="","",VLOOKUP(D142,'0.1_Datos generales organiz.'!$E$44:$M$293,8,FALSE)))</f>
        <v/>
      </c>
      <c r="K142" s="388" t="str">
        <f>IF(D142="","",IF(VLOOKUP(D142,'0.1_Datos generales organiz.'!$E$44:$M$293,9,FALSE)="","",VLOOKUP(D142,'0.1_Datos generales organiz.'!$E$44:$M$293,9,FALSE)))</f>
        <v/>
      </c>
      <c r="L142" s="386" t="str">
        <f>IF('4.1_Resultados Balears'!F143=0,"",'4.1_Resultados Balears'!F143)</f>
        <v/>
      </c>
      <c r="M142" s="386" t="str">
        <f>IF('4.1_Resultados Balears'!G143=0,"",'4.1_Resultados Balears'!G143)</f>
        <v/>
      </c>
      <c r="N142" s="386" t="str">
        <f>IF('4.1_Resultados Balears'!H143=0,"",'4.1_Resultados Balears'!H143)</f>
        <v/>
      </c>
      <c r="O142" s="386" t="str">
        <f>IF('4.1_Resultados Balears'!I143=0,"",'4.1_Resultados Balears'!I143)</f>
        <v/>
      </c>
      <c r="P142" s="386" t="str">
        <f>IF('4.1_Resultados Balears'!K143=0,"",'4.1_Resultados Balears'!K143)</f>
        <v/>
      </c>
      <c r="Q142" s="386" t="str">
        <f>IF('4.1_Resultados Balears'!M143=0,"",'4.1_Resultados Balears'!M143)</f>
        <v/>
      </c>
      <c r="R142" s="386" t="str">
        <f>IF('4.1_Resultados Balears'!O143=0,"",'4.1_Resultados Balears'!O143)</f>
        <v/>
      </c>
      <c r="S142" s="386" t="str">
        <f>IF('4.1_Resultados Balears'!P143=0,"",'4.1_Resultados Balears'!P143)</f>
        <v/>
      </c>
      <c r="T142" s="386" t="str">
        <f>IF('4.1_Resultados Balears'!Q143=0,"",'4.1_Resultados Balears'!Q143)</f>
        <v/>
      </c>
      <c r="U142" s="386" t="str">
        <f>IF('4.1_Resultados Balears'!S143=0,"",'4.1_Resultados Balears'!S143)</f>
        <v/>
      </c>
      <c r="V142" s="385" t="str">
        <f>_xlfn.IFNA(IF(VLOOKUP($D142,'3_Categorías 3-6'!$E$26:$X$275,8,FALSE)="","",VLOOKUP($D142,'3_Categorías 3-6'!$E$26:$X$275,8,FALSE)),"")</f>
        <v/>
      </c>
      <c r="W142" s="385" t="str">
        <f>_xlfn.IFNA(IF(VLOOKUP($D142,'3_Categorías 3-6'!$E$26:$X$275,14,FALSE)="","",VLOOKUP($D142,'3_Categorías 3-6'!$E$26:$X$275,14,FALSE)),"")</f>
        <v/>
      </c>
      <c r="X142" s="385" t="str">
        <f>_xlfn.IFNA(IF(VLOOKUP($D142,'3_Categorías 3-6'!$E$26:$X$275,19,FALSE)="","",VLOOKUP($D142,'3_Categorías 3-6'!$E$26:$X$275,19,FALSE)),"")</f>
        <v/>
      </c>
      <c r="Y142" s="385" t="str">
        <f>_xlfn.IFNA(IF(VLOOKUP($D142,'3_Categorías 3-6'!$E$26:$X$275,20,FALSE)="","",VLOOKUP($D142,'3_Categorías 3-6'!$E$26:$X$275,20,FALSE)),"")</f>
        <v/>
      </c>
    </row>
    <row r="143" spans="3:25" s="4" customFormat="1" x14ac:dyDescent="0.25">
      <c r="C143" s="162">
        <v>91</v>
      </c>
      <c r="D143" s="668" t="str">
        <f>IF(Dades!E932="","",Dades!E932)</f>
        <v/>
      </c>
      <c r="E143" s="668"/>
      <c r="F143" s="388" t="str">
        <f>IF(D143="","",IF(VLOOKUP(D143,'0.1_Datos generales organiz.'!$E$44:$M$293,4,FALSE)="","",VLOOKUP(D143,'0.1_Datos generales organiz.'!$E$44:$M$293,4,FALSE)))</f>
        <v/>
      </c>
      <c r="G143" s="388" t="str">
        <f>IF(D143="","",IF(VLOOKUP(D143,'0.1_Datos generales organiz.'!$E$44:$M$293,5,FALSE)="","",VLOOKUP(D143,'0.1_Datos generales organiz.'!$E$44:$M$293,5,FALSE)))</f>
        <v/>
      </c>
      <c r="H143" s="388" t="str">
        <f>IF(D143="","",IF(VLOOKUP(D143,'0.1_Datos generales organiz.'!$E$44:$M$293,6,FALSE)="","",VLOOKUP(D143,'0.1_Datos generales organiz.'!$E$44:$M$293,6,FALSE)))</f>
        <v/>
      </c>
      <c r="I143" s="388" t="str">
        <f>IF(D143="","",IF(VLOOKUP(D143,'0.1_Datos generales organiz.'!$E$44:$M$293,7,FALSE)="","",VLOOKUP(D143,'0.1_Datos generales organiz.'!$E$44:$M$293,7,FALSE)))</f>
        <v/>
      </c>
      <c r="J143" s="388" t="str">
        <f>IF(D143="","",IF(VLOOKUP(D143,'0.1_Datos generales organiz.'!$E$44:$M$293,8,FALSE)="","",VLOOKUP(D143,'0.1_Datos generales organiz.'!$E$44:$M$293,8,FALSE)))</f>
        <v/>
      </c>
      <c r="K143" s="388" t="str">
        <f>IF(D143="","",IF(VLOOKUP(D143,'0.1_Datos generales organiz.'!$E$44:$M$293,9,FALSE)="","",VLOOKUP(D143,'0.1_Datos generales organiz.'!$E$44:$M$293,9,FALSE)))</f>
        <v/>
      </c>
      <c r="L143" s="386" t="str">
        <f>IF('4.1_Resultados Balears'!F144=0,"",'4.1_Resultados Balears'!F144)</f>
        <v/>
      </c>
      <c r="M143" s="386" t="str">
        <f>IF('4.1_Resultados Balears'!G144=0,"",'4.1_Resultados Balears'!G144)</f>
        <v/>
      </c>
      <c r="N143" s="386" t="str">
        <f>IF('4.1_Resultados Balears'!H144=0,"",'4.1_Resultados Balears'!H144)</f>
        <v/>
      </c>
      <c r="O143" s="386" t="str">
        <f>IF('4.1_Resultados Balears'!I144=0,"",'4.1_Resultados Balears'!I144)</f>
        <v/>
      </c>
      <c r="P143" s="386" t="str">
        <f>IF('4.1_Resultados Balears'!K144=0,"",'4.1_Resultados Balears'!K144)</f>
        <v/>
      </c>
      <c r="Q143" s="386" t="str">
        <f>IF('4.1_Resultados Balears'!M144=0,"",'4.1_Resultados Balears'!M144)</f>
        <v/>
      </c>
      <c r="R143" s="386" t="str">
        <f>IF('4.1_Resultados Balears'!O144=0,"",'4.1_Resultados Balears'!O144)</f>
        <v/>
      </c>
      <c r="S143" s="386" t="str">
        <f>IF('4.1_Resultados Balears'!P144=0,"",'4.1_Resultados Balears'!P144)</f>
        <v/>
      </c>
      <c r="T143" s="386" t="str">
        <f>IF('4.1_Resultados Balears'!Q144=0,"",'4.1_Resultados Balears'!Q144)</f>
        <v/>
      </c>
      <c r="U143" s="386" t="str">
        <f>IF('4.1_Resultados Balears'!S144=0,"",'4.1_Resultados Balears'!S144)</f>
        <v/>
      </c>
      <c r="V143" s="385" t="str">
        <f>_xlfn.IFNA(IF(VLOOKUP($D143,'3_Categorías 3-6'!$E$26:$X$275,8,FALSE)="","",VLOOKUP($D143,'3_Categorías 3-6'!$E$26:$X$275,8,FALSE)),"")</f>
        <v/>
      </c>
      <c r="W143" s="385" t="str">
        <f>_xlfn.IFNA(IF(VLOOKUP($D143,'3_Categorías 3-6'!$E$26:$X$275,14,FALSE)="","",VLOOKUP($D143,'3_Categorías 3-6'!$E$26:$X$275,14,FALSE)),"")</f>
        <v/>
      </c>
      <c r="X143" s="385" t="str">
        <f>_xlfn.IFNA(IF(VLOOKUP($D143,'3_Categorías 3-6'!$E$26:$X$275,19,FALSE)="","",VLOOKUP($D143,'3_Categorías 3-6'!$E$26:$X$275,19,FALSE)),"")</f>
        <v/>
      </c>
      <c r="Y143" s="385" t="str">
        <f>_xlfn.IFNA(IF(VLOOKUP($D143,'3_Categorías 3-6'!$E$26:$X$275,20,FALSE)="","",VLOOKUP($D143,'3_Categorías 3-6'!$E$26:$X$275,20,FALSE)),"")</f>
        <v/>
      </c>
    </row>
    <row r="144" spans="3:25" s="4" customFormat="1" x14ac:dyDescent="0.25">
      <c r="C144" s="162">
        <v>92</v>
      </c>
      <c r="D144" s="668" t="str">
        <f>IF(Dades!E933="","",Dades!E933)</f>
        <v/>
      </c>
      <c r="E144" s="668"/>
      <c r="F144" s="388" t="str">
        <f>IF(D144="","",IF(VLOOKUP(D144,'0.1_Datos generales organiz.'!$E$44:$M$293,4,FALSE)="","",VLOOKUP(D144,'0.1_Datos generales organiz.'!$E$44:$M$293,4,FALSE)))</f>
        <v/>
      </c>
      <c r="G144" s="388" t="str">
        <f>IF(D144="","",IF(VLOOKUP(D144,'0.1_Datos generales organiz.'!$E$44:$M$293,5,FALSE)="","",VLOOKUP(D144,'0.1_Datos generales organiz.'!$E$44:$M$293,5,FALSE)))</f>
        <v/>
      </c>
      <c r="H144" s="388" t="str">
        <f>IF(D144="","",IF(VLOOKUP(D144,'0.1_Datos generales organiz.'!$E$44:$M$293,6,FALSE)="","",VLOOKUP(D144,'0.1_Datos generales organiz.'!$E$44:$M$293,6,FALSE)))</f>
        <v/>
      </c>
      <c r="I144" s="388" t="str">
        <f>IF(D144="","",IF(VLOOKUP(D144,'0.1_Datos generales organiz.'!$E$44:$M$293,7,FALSE)="","",VLOOKUP(D144,'0.1_Datos generales organiz.'!$E$44:$M$293,7,FALSE)))</f>
        <v/>
      </c>
      <c r="J144" s="388" t="str">
        <f>IF(D144="","",IF(VLOOKUP(D144,'0.1_Datos generales organiz.'!$E$44:$M$293,8,FALSE)="","",VLOOKUP(D144,'0.1_Datos generales organiz.'!$E$44:$M$293,8,FALSE)))</f>
        <v/>
      </c>
      <c r="K144" s="388" t="str">
        <f>IF(D144="","",IF(VLOOKUP(D144,'0.1_Datos generales organiz.'!$E$44:$M$293,9,FALSE)="","",VLOOKUP(D144,'0.1_Datos generales organiz.'!$E$44:$M$293,9,FALSE)))</f>
        <v/>
      </c>
      <c r="L144" s="386" t="str">
        <f>IF('4.1_Resultados Balears'!F145=0,"",'4.1_Resultados Balears'!F145)</f>
        <v/>
      </c>
      <c r="M144" s="386" t="str">
        <f>IF('4.1_Resultados Balears'!G145=0,"",'4.1_Resultados Balears'!G145)</f>
        <v/>
      </c>
      <c r="N144" s="386" t="str">
        <f>IF('4.1_Resultados Balears'!H145=0,"",'4.1_Resultados Balears'!H145)</f>
        <v/>
      </c>
      <c r="O144" s="386" t="str">
        <f>IF('4.1_Resultados Balears'!I145=0,"",'4.1_Resultados Balears'!I145)</f>
        <v/>
      </c>
      <c r="P144" s="386" t="str">
        <f>IF('4.1_Resultados Balears'!K145=0,"",'4.1_Resultados Balears'!K145)</f>
        <v/>
      </c>
      <c r="Q144" s="386" t="str">
        <f>IF('4.1_Resultados Balears'!M145=0,"",'4.1_Resultados Balears'!M145)</f>
        <v/>
      </c>
      <c r="R144" s="386" t="str">
        <f>IF('4.1_Resultados Balears'!O145=0,"",'4.1_Resultados Balears'!O145)</f>
        <v/>
      </c>
      <c r="S144" s="386" t="str">
        <f>IF('4.1_Resultados Balears'!P145=0,"",'4.1_Resultados Balears'!P145)</f>
        <v/>
      </c>
      <c r="T144" s="386" t="str">
        <f>IF('4.1_Resultados Balears'!Q145=0,"",'4.1_Resultados Balears'!Q145)</f>
        <v/>
      </c>
      <c r="U144" s="386" t="str">
        <f>IF('4.1_Resultados Balears'!S145=0,"",'4.1_Resultados Balears'!S145)</f>
        <v/>
      </c>
      <c r="V144" s="385" t="str">
        <f>_xlfn.IFNA(IF(VLOOKUP($D144,'3_Categorías 3-6'!$E$26:$X$275,8,FALSE)="","",VLOOKUP($D144,'3_Categorías 3-6'!$E$26:$X$275,8,FALSE)),"")</f>
        <v/>
      </c>
      <c r="W144" s="385" t="str">
        <f>_xlfn.IFNA(IF(VLOOKUP($D144,'3_Categorías 3-6'!$E$26:$X$275,14,FALSE)="","",VLOOKUP($D144,'3_Categorías 3-6'!$E$26:$X$275,14,FALSE)),"")</f>
        <v/>
      </c>
      <c r="X144" s="385" t="str">
        <f>_xlfn.IFNA(IF(VLOOKUP($D144,'3_Categorías 3-6'!$E$26:$X$275,19,FALSE)="","",VLOOKUP($D144,'3_Categorías 3-6'!$E$26:$X$275,19,FALSE)),"")</f>
        <v/>
      </c>
      <c r="Y144" s="385" t="str">
        <f>_xlfn.IFNA(IF(VLOOKUP($D144,'3_Categorías 3-6'!$E$26:$X$275,20,FALSE)="","",VLOOKUP($D144,'3_Categorías 3-6'!$E$26:$X$275,20,FALSE)),"")</f>
        <v/>
      </c>
    </row>
    <row r="145" spans="3:25" s="4" customFormat="1" x14ac:dyDescent="0.25">
      <c r="C145" s="162">
        <v>93</v>
      </c>
      <c r="D145" s="668" t="str">
        <f>IF(Dades!E934="","",Dades!E934)</f>
        <v/>
      </c>
      <c r="E145" s="668"/>
      <c r="F145" s="388" t="str">
        <f>IF(D145="","",IF(VLOOKUP(D145,'0.1_Datos generales organiz.'!$E$44:$M$293,4,FALSE)="","",VLOOKUP(D145,'0.1_Datos generales organiz.'!$E$44:$M$293,4,FALSE)))</f>
        <v/>
      </c>
      <c r="G145" s="388" t="str">
        <f>IF(D145="","",IF(VLOOKUP(D145,'0.1_Datos generales organiz.'!$E$44:$M$293,5,FALSE)="","",VLOOKUP(D145,'0.1_Datos generales organiz.'!$E$44:$M$293,5,FALSE)))</f>
        <v/>
      </c>
      <c r="H145" s="388" t="str">
        <f>IF(D145="","",IF(VLOOKUP(D145,'0.1_Datos generales organiz.'!$E$44:$M$293,6,FALSE)="","",VLOOKUP(D145,'0.1_Datos generales organiz.'!$E$44:$M$293,6,FALSE)))</f>
        <v/>
      </c>
      <c r="I145" s="388" t="str">
        <f>IF(D145="","",IF(VLOOKUP(D145,'0.1_Datos generales organiz.'!$E$44:$M$293,7,FALSE)="","",VLOOKUP(D145,'0.1_Datos generales organiz.'!$E$44:$M$293,7,FALSE)))</f>
        <v/>
      </c>
      <c r="J145" s="388" t="str">
        <f>IF(D145="","",IF(VLOOKUP(D145,'0.1_Datos generales organiz.'!$E$44:$M$293,8,FALSE)="","",VLOOKUP(D145,'0.1_Datos generales organiz.'!$E$44:$M$293,8,FALSE)))</f>
        <v/>
      </c>
      <c r="K145" s="388" t="str">
        <f>IF(D145="","",IF(VLOOKUP(D145,'0.1_Datos generales organiz.'!$E$44:$M$293,9,FALSE)="","",VLOOKUP(D145,'0.1_Datos generales organiz.'!$E$44:$M$293,9,FALSE)))</f>
        <v/>
      </c>
      <c r="L145" s="386" t="str">
        <f>IF('4.1_Resultados Balears'!F146=0,"",'4.1_Resultados Balears'!F146)</f>
        <v/>
      </c>
      <c r="M145" s="386" t="str">
        <f>IF('4.1_Resultados Balears'!G146=0,"",'4.1_Resultados Balears'!G146)</f>
        <v/>
      </c>
      <c r="N145" s="386" t="str">
        <f>IF('4.1_Resultados Balears'!H146=0,"",'4.1_Resultados Balears'!H146)</f>
        <v/>
      </c>
      <c r="O145" s="386" t="str">
        <f>IF('4.1_Resultados Balears'!I146=0,"",'4.1_Resultados Balears'!I146)</f>
        <v/>
      </c>
      <c r="P145" s="386" t="str">
        <f>IF('4.1_Resultados Balears'!K146=0,"",'4.1_Resultados Balears'!K146)</f>
        <v/>
      </c>
      <c r="Q145" s="386" t="str">
        <f>IF('4.1_Resultados Balears'!M146=0,"",'4.1_Resultados Balears'!M146)</f>
        <v/>
      </c>
      <c r="R145" s="386" t="str">
        <f>IF('4.1_Resultados Balears'!O146=0,"",'4.1_Resultados Balears'!O146)</f>
        <v/>
      </c>
      <c r="S145" s="386" t="str">
        <f>IF('4.1_Resultados Balears'!P146=0,"",'4.1_Resultados Balears'!P146)</f>
        <v/>
      </c>
      <c r="T145" s="386" t="str">
        <f>IF('4.1_Resultados Balears'!Q146=0,"",'4.1_Resultados Balears'!Q146)</f>
        <v/>
      </c>
      <c r="U145" s="386" t="str">
        <f>IF('4.1_Resultados Balears'!S146=0,"",'4.1_Resultados Balears'!S146)</f>
        <v/>
      </c>
      <c r="V145" s="385" t="str">
        <f>_xlfn.IFNA(IF(VLOOKUP($D145,'3_Categorías 3-6'!$E$26:$X$275,8,FALSE)="","",VLOOKUP($D145,'3_Categorías 3-6'!$E$26:$X$275,8,FALSE)),"")</f>
        <v/>
      </c>
      <c r="W145" s="385" t="str">
        <f>_xlfn.IFNA(IF(VLOOKUP($D145,'3_Categorías 3-6'!$E$26:$X$275,14,FALSE)="","",VLOOKUP($D145,'3_Categorías 3-6'!$E$26:$X$275,14,FALSE)),"")</f>
        <v/>
      </c>
      <c r="X145" s="385" t="str">
        <f>_xlfn.IFNA(IF(VLOOKUP($D145,'3_Categorías 3-6'!$E$26:$X$275,19,FALSE)="","",VLOOKUP($D145,'3_Categorías 3-6'!$E$26:$X$275,19,FALSE)),"")</f>
        <v/>
      </c>
      <c r="Y145" s="385" t="str">
        <f>_xlfn.IFNA(IF(VLOOKUP($D145,'3_Categorías 3-6'!$E$26:$X$275,20,FALSE)="","",VLOOKUP($D145,'3_Categorías 3-6'!$E$26:$X$275,20,FALSE)),"")</f>
        <v/>
      </c>
    </row>
    <row r="146" spans="3:25" s="4" customFormat="1" x14ac:dyDescent="0.25">
      <c r="C146" s="162">
        <v>94</v>
      </c>
      <c r="D146" s="668" t="str">
        <f>IF(Dades!E935="","",Dades!E935)</f>
        <v/>
      </c>
      <c r="E146" s="668"/>
      <c r="F146" s="388" t="str">
        <f>IF(D146="","",IF(VLOOKUP(D146,'0.1_Datos generales organiz.'!$E$44:$M$293,4,FALSE)="","",VLOOKUP(D146,'0.1_Datos generales organiz.'!$E$44:$M$293,4,FALSE)))</f>
        <v/>
      </c>
      <c r="G146" s="388" t="str">
        <f>IF(D146="","",IF(VLOOKUP(D146,'0.1_Datos generales organiz.'!$E$44:$M$293,5,FALSE)="","",VLOOKUP(D146,'0.1_Datos generales organiz.'!$E$44:$M$293,5,FALSE)))</f>
        <v/>
      </c>
      <c r="H146" s="388" t="str">
        <f>IF(D146="","",IF(VLOOKUP(D146,'0.1_Datos generales organiz.'!$E$44:$M$293,6,FALSE)="","",VLOOKUP(D146,'0.1_Datos generales organiz.'!$E$44:$M$293,6,FALSE)))</f>
        <v/>
      </c>
      <c r="I146" s="388" t="str">
        <f>IF(D146="","",IF(VLOOKUP(D146,'0.1_Datos generales organiz.'!$E$44:$M$293,7,FALSE)="","",VLOOKUP(D146,'0.1_Datos generales organiz.'!$E$44:$M$293,7,FALSE)))</f>
        <v/>
      </c>
      <c r="J146" s="388" t="str">
        <f>IF(D146="","",IF(VLOOKUP(D146,'0.1_Datos generales organiz.'!$E$44:$M$293,8,FALSE)="","",VLOOKUP(D146,'0.1_Datos generales organiz.'!$E$44:$M$293,8,FALSE)))</f>
        <v/>
      </c>
      <c r="K146" s="388" t="str">
        <f>IF(D146="","",IF(VLOOKUP(D146,'0.1_Datos generales organiz.'!$E$44:$M$293,9,FALSE)="","",VLOOKUP(D146,'0.1_Datos generales organiz.'!$E$44:$M$293,9,FALSE)))</f>
        <v/>
      </c>
      <c r="L146" s="386" t="str">
        <f>IF('4.1_Resultados Balears'!F147=0,"",'4.1_Resultados Balears'!F147)</f>
        <v/>
      </c>
      <c r="M146" s="386" t="str">
        <f>IF('4.1_Resultados Balears'!G147=0,"",'4.1_Resultados Balears'!G147)</f>
        <v/>
      </c>
      <c r="N146" s="386" t="str">
        <f>IF('4.1_Resultados Balears'!H147=0,"",'4.1_Resultados Balears'!H147)</f>
        <v/>
      </c>
      <c r="O146" s="386" t="str">
        <f>IF('4.1_Resultados Balears'!I147=0,"",'4.1_Resultados Balears'!I147)</f>
        <v/>
      </c>
      <c r="P146" s="386" t="str">
        <f>IF('4.1_Resultados Balears'!K147=0,"",'4.1_Resultados Balears'!K147)</f>
        <v/>
      </c>
      <c r="Q146" s="386" t="str">
        <f>IF('4.1_Resultados Balears'!M147=0,"",'4.1_Resultados Balears'!M147)</f>
        <v/>
      </c>
      <c r="R146" s="386" t="str">
        <f>IF('4.1_Resultados Balears'!O147=0,"",'4.1_Resultados Balears'!O147)</f>
        <v/>
      </c>
      <c r="S146" s="386" t="str">
        <f>IF('4.1_Resultados Balears'!P147=0,"",'4.1_Resultados Balears'!P147)</f>
        <v/>
      </c>
      <c r="T146" s="386" t="str">
        <f>IF('4.1_Resultados Balears'!Q147=0,"",'4.1_Resultados Balears'!Q147)</f>
        <v/>
      </c>
      <c r="U146" s="386" t="str">
        <f>IF('4.1_Resultados Balears'!S147=0,"",'4.1_Resultados Balears'!S147)</f>
        <v/>
      </c>
      <c r="V146" s="385" t="str">
        <f>_xlfn.IFNA(IF(VLOOKUP($D146,'3_Categorías 3-6'!$E$26:$X$275,8,FALSE)="","",VLOOKUP($D146,'3_Categorías 3-6'!$E$26:$X$275,8,FALSE)),"")</f>
        <v/>
      </c>
      <c r="W146" s="385" t="str">
        <f>_xlfn.IFNA(IF(VLOOKUP($D146,'3_Categorías 3-6'!$E$26:$X$275,14,FALSE)="","",VLOOKUP($D146,'3_Categorías 3-6'!$E$26:$X$275,14,FALSE)),"")</f>
        <v/>
      </c>
      <c r="X146" s="385" t="str">
        <f>_xlfn.IFNA(IF(VLOOKUP($D146,'3_Categorías 3-6'!$E$26:$X$275,19,FALSE)="","",VLOOKUP($D146,'3_Categorías 3-6'!$E$26:$X$275,19,FALSE)),"")</f>
        <v/>
      </c>
      <c r="Y146" s="385" t="str">
        <f>_xlfn.IFNA(IF(VLOOKUP($D146,'3_Categorías 3-6'!$E$26:$X$275,20,FALSE)="","",VLOOKUP($D146,'3_Categorías 3-6'!$E$26:$X$275,20,FALSE)),"")</f>
        <v/>
      </c>
    </row>
    <row r="147" spans="3:25" s="4" customFormat="1" x14ac:dyDescent="0.25">
      <c r="C147" s="162">
        <v>95</v>
      </c>
      <c r="D147" s="668" t="str">
        <f>IF(Dades!E936="","",Dades!E936)</f>
        <v/>
      </c>
      <c r="E147" s="668"/>
      <c r="F147" s="388" t="str">
        <f>IF(D147="","",IF(VLOOKUP(D147,'0.1_Datos generales organiz.'!$E$44:$M$293,4,FALSE)="","",VLOOKUP(D147,'0.1_Datos generales organiz.'!$E$44:$M$293,4,FALSE)))</f>
        <v/>
      </c>
      <c r="G147" s="388" t="str">
        <f>IF(D147="","",IF(VLOOKUP(D147,'0.1_Datos generales organiz.'!$E$44:$M$293,5,FALSE)="","",VLOOKUP(D147,'0.1_Datos generales organiz.'!$E$44:$M$293,5,FALSE)))</f>
        <v/>
      </c>
      <c r="H147" s="388" t="str">
        <f>IF(D147="","",IF(VLOOKUP(D147,'0.1_Datos generales organiz.'!$E$44:$M$293,6,FALSE)="","",VLOOKUP(D147,'0.1_Datos generales organiz.'!$E$44:$M$293,6,FALSE)))</f>
        <v/>
      </c>
      <c r="I147" s="388" t="str">
        <f>IF(D147="","",IF(VLOOKUP(D147,'0.1_Datos generales organiz.'!$E$44:$M$293,7,FALSE)="","",VLOOKUP(D147,'0.1_Datos generales organiz.'!$E$44:$M$293,7,FALSE)))</f>
        <v/>
      </c>
      <c r="J147" s="388" t="str">
        <f>IF(D147="","",IF(VLOOKUP(D147,'0.1_Datos generales organiz.'!$E$44:$M$293,8,FALSE)="","",VLOOKUP(D147,'0.1_Datos generales organiz.'!$E$44:$M$293,8,FALSE)))</f>
        <v/>
      </c>
      <c r="K147" s="388" t="str">
        <f>IF(D147="","",IF(VLOOKUP(D147,'0.1_Datos generales organiz.'!$E$44:$M$293,9,FALSE)="","",VLOOKUP(D147,'0.1_Datos generales organiz.'!$E$44:$M$293,9,FALSE)))</f>
        <v/>
      </c>
      <c r="L147" s="386" t="str">
        <f>IF('4.1_Resultados Balears'!F148=0,"",'4.1_Resultados Balears'!F148)</f>
        <v/>
      </c>
      <c r="M147" s="386" t="str">
        <f>IF('4.1_Resultados Balears'!G148=0,"",'4.1_Resultados Balears'!G148)</f>
        <v/>
      </c>
      <c r="N147" s="386" t="str">
        <f>IF('4.1_Resultados Balears'!H148=0,"",'4.1_Resultados Balears'!H148)</f>
        <v/>
      </c>
      <c r="O147" s="386" t="str">
        <f>IF('4.1_Resultados Balears'!I148=0,"",'4.1_Resultados Balears'!I148)</f>
        <v/>
      </c>
      <c r="P147" s="386" t="str">
        <f>IF('4.1_Resultados Balears'!K148=0,"",'4.1_Resultados Balears'!K148)</f>
        <v/>
      </c>
      <c r="Q147" s="386" t="str">
        <f>IF('4.1_Resultados Balears'!M148=0,"",'4.1_Resultados Balears'!M148)</f>
        <v/>
      </c>
      <c r="R147" s="386" t="str">
        <f>IF('4.1_Resultados Balears'!O148=0,"",'4.1_Resultados Balears'!O148)</f>
        <v/>
      </c>
      <c r="S147" s="386" t="str">
        <f>IF('4.1_Resultados Balears'!P148=0,"",'4.1_Resultados Balears'!P148)</f>
        <v/>
      </c>
      <c r="T147" s="386" t="str">
        <f>IF('4.1_Resultados Balears'!Q148=0,"",'4.1_Resultados Balears'!Q148)</f>
        <v/>
      </c>
      <c r="U147" s="386" t="str">
        <f>IF('4.1_Resultados Balears'!S148=0,"",'4.1_Resultados Balears'!S148)</f>
        <v/>
      </c>
      <c r="V147" s="385" t="str">
        <f>_xlfn.IFNA(IF(VLOOKUP($D147,'3_Categorías 3-6'!$E$26:$X$275,8,FALSE)="","",VLOOKUP($D147,'3_Categorías 3-6'!$E$26:$X$275,8,FALSE)),"")</f>
        <v/>
      </c>
      <c r="W147" s="385" t="str">
        <f>_xlfn.IFNA(IF(VLOOKUP($D147,'3_Categorías 3-6'!$E$26:$X$275,14,FALSE)="","",VLOOKUP($D147,'3_Categorías 3-6'!$E$26:$X$275,14,FALSE)),"")</f>
        <v/>
      </c>
      <c r="X147" s="385" t="str">
        <f>_xlfn.IFNA(IF(VLOOKUP($D147,'3_Categorías 3-6'!$E$26:$X$275,19,FALSE)="","",VLOOKUP($D147,'3_Categorías 3-6'!$E$26:$X$275,19,FALSE)),"")</f>
        <v/>
      </c>
      <c r="Y147" s="385" t="str">
        <f>_xlfn.IFNA(IF(VLOOKUP($D147,'3_Categorías 3-6'!$E$26:$X$275,20,FALSE)="","",VLOOKUP($D147,'3_Categorías 3-6'!$E$26:$X$275,20,FALSE)),"")</f>
        <v/>
      </c>
    </row>
    <row r="148" spans="3:25" s="4" customFormat="1" x14ac:dyDescent="0.25">
      <c r="C148" s="162">
        <v>96</v>
      </c>
      <c r="D148" s="668" t="str">
        <f>IF(Dades!E937="","",Dades!E937)</f>
        <v/>
      </c>
      <c r="E148" s="668"/>
      <c r="F148" s="388" t="str">
        <f>IF(D148="","",IF(VLOOKUP(D148,'0.1_Datos generales organiz.'!$E$44:$M$293,4,FALSE)="","",VLOOKUP(D148,'0.1_Datos generales organiz.'!$E$44:$M$293,4,FALSE)))</f>
        <v/>
      </c>
      <c r="G148" s="388" t="str">
        <f>IF(D148="","",IF(VLOOKUP(D148,'0.1_Datos generales organiz.'!$E$44:$M$293,5,FALSE)="","",VLOOKUP(D148,'0.1_Datos generales organiz.'!$E$44:$M$293,5,FALSE)))</f>
        <v/>
      </c>
      <c r="H148" s="388" t="str">
        <f>IF(D148="","",IF(VLOOKUP(D148,'0.1_Datos generales organiz.'!$E$44:$M$293,6,FALSE)="","",VLOOKUP(D148,'0.1_Datos generales organiz.'!$E$44:$M$293,6,FALSE)))</f>
        <v/>
      </c>
      <c r="I148" s="388" t="str">
        <f>IF(D148="","",IF(VLOOKUP(D148,'0.1_Datos generales organiz.'!$E$44:$M$293,7,FALSE)="","",VLOOKUP(D148,'0.1_Datos generales organiz.'!$E$44:$M$293,7,FALSE)))</f>
        <v/>
      </c>
      <c r="J148" s="388" t="str">
        <f>IF(D148="","",IF(VLOOKUP(D148,'0.1_Datos generales organiz.'!$E$44:$M$293,8,FALSE)="","",VLOOKUP(D148,'0.1_Datos generales organiz.'!$E$44:$M$293,8,FALSE)))</f>
        <v/>
      </c>
      <c r="K148" s="388" t="str">
        <f>IF(D148="","",IF(VLOOKUP(D148,'0.1_Datos generales organiz.'!$E$44:$M$293,9,FALSE)="","",VLOOKUP(D148,'0.1_Datos generales organiz.'!$E$44:$M$293,9,FALSE)))</f>
        <v/>
      </c>
      <c r="L148" s="386" t="str">
        <f>IF('4.1_Resultados Balears'!F149=0,"",'4.1_Resultados Balears'!F149)</f>
        <v/>
      </c>
      <c r="M148" s="386" t="str">
        <f>IF('4.1_Resultados Balears'!G149=0,"",'4.1_Resultados Balears'!G149)</f>
        <v/>
      </c>
      <c r="N148" s="386" t="str">
        <f>IF('4.1_Resultados Balears'!H149=0,"",'4.1_Resultados Balears'!H149)</f>
        <v/>
      </c>
      <c r="O148" s="386" t="str">
        <f>IF('4.1_Resultados Balears'!I149=0,"",'4.1_Resultados Balears'!I149)</f>
        <v/>
      </c>
      <c r="P148" s="386" t="str">
        <f>IF('4.1_Resultados Balears'!K149=0,"",'4.1_Resultados Balears'!K149)</f>
        <v/>
      </c>
      <c r="Q148" s="386" t="str">
        <f>IF('4.1_Resultados Balears'!M149=0,"",'4.1_Resultados Balears'!M149)</f>
        <v/>
      </c>
      <c r="R148" s="386" t="str">
        <f>IF('4.1_Resultados Balears'!O149=0,"",'4.1_Resultados Balears'!O149)</f>
        <v/>
      </c>
      <c r="S148" s="386" t="str">
        <f>IF('4.1_Resultados Balears'!P149=0,"",'4.1_Resultados Balears'!P149)</f>
        <v/>
      </c>
      <c r="T148" s="386" t="str">
        <f>IF('4.1_Resultados Balears'!Q149=0,"",'4.1_Resultados Balears'!Q149)</f>
        <v/>
      </c>
      <c r="U148" s="386" t="str">
        <f>IF('4.1_Resultados Balears'!S149=0,"",'4.1_Resultados Balears'!S149)</f>
        <v/>
      </c>
      <c r="V148" s="385" t="str">
        <f>_xlfn.IFNA(IF(VLOOKUP($D148,'3_Categorías 3-6'!$E$26:$X$275,8,FALSE)="","",VLOOKUP($D148,'3_Categorías 3-6'!$E$26:$X$275,8,FALSE)),"")</f>
        <v/>
      </c>
      <c r="W148" s="385" t="str">
        <f>_xlfn.IFNA(IF(VLOOKUP($D148,'3_Categorías 3-6'!$E$26:$X$275,14,FALSE)="","",VLOOKUP($D148,'3_Categorías 3-6'!$E$26:$X$275,14,FALSE)),"")</f>
        <v/>
      </c>
      <c r="X148" s="385" t="str">
        <f>_xlfn.IFNA(IF(VLOOKUP($D148,'3_Categorías 3-6'!$E$26:$X$275,19,FALSE)="","",VLOOKUP($D148,'3_Categorías 3-6'!$E$26:$X$275,19,FALSE)),"")</f>
        <v/>
      </c>
      <c r="Y148" s="385" t="str">
        <f>_xlfn.IFNA(IF(VLOOKUP($D148,'3_Categorías 3-6'!$E$26:$X$275,20,FALSE)="","",VLOOKUP($D148,'3_Categorías 3-6'!$E$26:$X$275,20,FALSE)),"")</f>
        <v/>
      </c>
    </row>
    <row r="149" spans="3:25" s="4" customFormat="1" x14ac:dyDescent="0.25">
      <c r="C149" s="162">
        <v>97</v>
      </c>
      <c r="D149" s="668" t="str">
        <f>IF(Dades!E938="","",Dades!E938)</f>
        <v/>
      </c>
      <c r="E149" s="668"/>
      <c r="F149" s="388" t="str">
        <f>IF(D149="","",IF(VLOOKUP(D149,'0.1_Datos generales organiz.'!$E$44:$M$293,4,FALSE)="","",VLOOKUP(D149,'0.1_Datos generales organiz.'!$E$44:$M$293,4,FALSE)))</f>
        <v/>
      </c>
      <c r="G149" s="388" t="str">
        <f>IF(D149="","",IF(VLOOKUP(D149,'0.1_Datos generales organiz.'!$E$44:$M$293,5,FALSE)="","",VLOOKUP(D149,'0.1_Datos generales organiz.'!$E$44:$M$293,5,FALSE)))</f>
        <v/>
      </c>
      <c r="H149" s="388" t="str">
        <f>IF(D149="","",IF(VLOOKUP(D149,'0.1_Datos generales organiz.'!$E$44:$M$293,6,FALSE)="","",VLOOKUP(D149,'0.1_Datos generales organiz.'!$E$44:$M$293,6,FALSE)))</f>
        <v/>
      </c>
      <c r="I149" s="388" t="str">
        <f>IF(D149="","",IF(VLOOKUP(D149,'0.1_Datos generales organiz.'!$E$44:$M$293,7,FALSE)="","",VLOOKUP(D149,'0.1_Datos generales organiz.'!$E$44:$M$293,7,FALSE)))</f>
        <v/>
      </c>
      <c r="J149" s="388" t="str">
        <f>IF(D149="","",IF(VLOOKUP(D149,'0.1_Datos generales organiz.'!$E$44:$M$293,8,FALSE)="","",VLOOKUP(D149,'0.1_Datos generales organiz.'!$E$44:$M$293,8,FALSE)))</f>
        <v/>
      </c>
      <c r="K149" s="388" t="str">
        <f>IF(D149="","",IF(VLOOKUP(D149,'0.1_Datos generales organiz.'!$E$44:$M$293,9,FALSE)="","",VLOOKUP(D149,'0.1_Datos generales organiz.'!$E$44:$M$293,9,FALSE)))</f>
        <v/>
      </c>
      <c r="L149" s="386" t="str">
        <f>IF('4.1_Resultados Balears'!F150=0,"",'4.1_Resultados Balears'!F150)</f>
        <v/>
      </c>
      <c r="M149" s="386" t="str">
        <f>IF('4.1_Resultados Balears'!G150=0,"",'4.1_Resultados Balears'!G150)</f>
        <v/>
      </c>
      <c r="N149" s="386" t="str">
        <f>IF('4.1_Resultados Balears'!H150=0,"",'4.1_Resultados Balears'!H150)</f>
        <v/>
      </c>
      <c r="O149" s="386" t="str">
        <f>IF('4.1_Resultados Balears'!I150=0,"",'4.1_Resultados Balears'!I150)</f>
        <v/>
      </c>
      <c r="P149" s="386" t="str">
        <f>IF('4.1_Resultados Balears'!K150=0,"",'4.1_Resultados Balears'!K150)</f>
        <v/>
      </c>
      <c r="Q149" s="386" t="str">
        <f>IF('4.1_Resultados Balears'!M150=0,"",'4.1_Resultados Balears'!M150)</f>
        <v/>
      </c>
      <c r="R149" s="386" t="str">
        <f>IF('4.1_Resultados Balears'!O150=0,"",'4.1_Resultados Balears'!O150)</f>
        <v/>
      </c>
      <c r="S149" s="386" t="str">
        <f>IF('4.1_Resultados Balears'!P150=0,"",'4.1_Resultados Balears'!P150)</f>
        <v/>
      </c>
      <c r="T149" s="386" t="str">
        <f>IF('4.1_Resultados Balears'!Q150=0,"",'4.1_Resultados Balears'!Q150)</f>
        <v/>
      </c>
      <c r="U149" s="386" t="str">
        <f>IF('4.1_Resultados Balears'!S150=0,"",'4.1_Resultados Balears'!S150)</f>
        <v/>
      </c>
      <c r="V149" s="385" t="str">
        <f>_xlfn.IFNA(IF(VLOOKUP($D149,'3_Categorías 3-6'!$E$26:$X$275,8,FALSE)="","",VLOOKUP($D149,'3_Categorías 3-6'!$E$26:$X$275,8,FALSE)),"")</f>
        <v/>
      </c>
      <c r="W149" s="385" t="str">
        <f>_xlfn.IFNA(IF(VLOOKUP($D149,'3_Categorías 3-6'!$E$26:$X$275,14,FALSE)="","",VLOOKUP($D149,'3_Categorías 3-6'!$E$26:$X$275,14,FALSE)),"")</f>
        <v/>
      </c>
      <c r="X149" s="385" t="str">
        <f>_xlfn.IFNA(IF(VLOOKUP($D149,'3_Categorías 3-6'!$E$26:$X$275,19,FALSE)="","",VLOOKUP($D149,'3_Categorías 3-6'!$E$26:$X$275,19,FALSE)),"")</f>
        <v/>
      </c>
      <c r="Y149" s="385" t="str">
        <f>_xlfn.IFNA(IF(VLOOKUP($D149,'3_Categorías 3-6'!$E$26:$X$275,20,FALSE)="","",VLOOKUP($D149,'3_Categorías 3-6'!$E$26:$X$275,20,FALSE)),"")</f>
        <v/>
      </c>
    </row>
    <row r="150" spans="3:25" s="4" customFormat="1" x14ac:dyDescent="0.25">
      <c r="C150" s="162">
        <v>98</v>
      </c>
      <c r="D150" s="668" t="str">
        <f>IF(Dades!E939="","",Dades!E939)</f>
        <v/>
      </c>
      <c r="E150" s="668"/>
      <c r="F150" s="388" t="str">
        <f>IF(D150="","",IF(VLOOKUP(D150,'0.1_Datos generales organiz.'!$E$44:$M$293,4,FALSE)="","",VLOOKUP(D150,'0.1_Datos generales organiz.'!$E$44:$M$293,4,FALSE)))</f>
        <v/>
      </c>
      <c r="G150" s="388" t="str">
        <f>IF(D150="","",IF(VLOOKUP(D150,'0.1_Datos generales organiz.'!$E$44:$M$293,5,FALSE)="","",VLOOKUP(D150,'0.1_Datos generales organiz.'!$E$44:$M$293,5,FALSE)))</f>
        <v/>
      </c>
      <c r="H150" s="388" t="str">
        <f>IF(D150="","",IF(VLOOKUP(D150,'0.1_Datos generales organiz.'!$E$44:$M$293,6,FALSE)="","",VLOOKUP(D150,'0.1_Datos generales organiz.'!$E$44:$M$293,6,FALSE)))</f>
        <v/>
      </c>
      <c r="I150" s="388" t="str">
        <f>IF(D150="","",IF(VLOOKUP(D150,'0.1_Datos generales organiz.'!$E$44:$M$293,7,FALSE)="","",VLOOKUP(D150,'0.1_Datos generales organiz.'!$E$44:$M$293,7,FALSE)))</f>
        <v/>
      </c>
      <c r="J150" s="388" t="str">
        <f>IF(D150="","",IF(VLOOKUP(D150,'0.1_Datos generales organiz.'!$E$44:$M$293,8,FALSE)="","",VLOOKUP(D150,'0.1_Datos generales organiz.'!$E$44:$M$293,8,FALSE)))</f>
        <v/>
      </c>
      <c r="K150" s="388" t="str">
        <f>IF(D150="","",IF(VLOOKUP(D150,'0.1_Datos generales organiz.'!$E$44:$M$293,9,FALSE)="","",VLOOKUP(D150,'0.1_Datos generales organiz.'!$E$44:$M$293,9,FALSE)))</f>
        <v/>
      </c>
      <c r="L150" s="386" t="str">
        <f>IF('4.1_Resultados Balears'!F151=0,"",'4.1_Resultados Balears'!F151)</f>
        <v/>
      </c>
      <c r="M150" s="386" t="str">
        <f>IF('4.1_Resultados Balears'!G151=0,"",'4.1_Resultados Balears'!G151)</f>
        <v/>
      </c>
      <c r="N150" s="386" t="str">
        <f>IF('4.1_Resultados Balears'!H151=0,"",'4.1_Resultados Balears'!H151)</f>
        <v/>
      </c>
      <c r="O150" s="386" t="str">
        <f>IF('4.1_Resultados Balears'!I151=0,"",'4.1_Resultados Balears'!I151)</f>
        <v/>
      </c>
      <c r="P150" s="386" t="str">
        <f>IF('4.1_Resultados Balears'!K151=0,"",'4.1_Resultados Balears'!K151)</f>
        <v/>
      </c>
      <c r="Q150" s="386" t="str">
        <f>IF('4.1_Resultados Balears'!M151=0,"",'4.1_Resultados Balears'!M151)</f>
        <v/>
      </c>
      <c r="R150" s="386" t="str">
        <f>IF('4.1_Resultados Balears'!O151=0,"",'4.1_Resultados Balears'!O151)</f>
        <v/>
      </c>
      <c r="S150" s="386" t="str">
        <f>IF('4.1_Resultados Balears'!P151=0,"",'4.1_Resultados Balears'!P151)</f>
        <v/>
      </c>
      <c r="T150" s="386" t="str">
        <f>IF('4.1_Resultados Balears'!Q151=0,"",'4.1_Resultados Balears'!Q151)</f>
        <v/>
      </c>
      <c r="U150" s="386" t="str">
        <f>IF('4.1_Resultados Balears'!S151=0,"",'4.1_Resultados Balears'!S151)</f>
        <v/>
      </c>
      <c r="V150" s="385" t="str">
        <f>_xlfn.IFNA(IF(VLOOKUP($D150,'3_Categorías 3-6'!$E$26:$X$275,8,FALSE)="","",VLOOKUP($D150,'3_Categorías 3-6'!$E$26:$X$275,8,FALSE)),"")</f>
        <v/>
      </c>
      <c r="W150" s="385" t="str">
        <f>_xlfn.IFNA(IF(VLOOKUP($D150,'3_Categorías 3-6'!$E$26:$X$275,14,FALSE)="","",VLOOKUP($D150,'3_Categorías 3-6'!$E$26:$X$275,14,FALSE)),"")</f>
        <v/>
      </c>
      <c r="X150" s="385" t="str">
        <f>_xlfn.IFNA(IF(VLOOKUP($D150,'3_Categorías 3-6'!$E$26:$X$275,19,FALSE)="","",VLOOKUP($D150,'3_Categorías 3-6'!$E$26:$X$275,19,FALSE)),"")</f>
        <v/>
      </c>
      <c r="Y150" s="385" t="str">
        <f>_xlfn.IFNA(IF(VLOOKUP($D150,'3_Categorías 3-6'!$E$26:$X$275,20,FALSE)="","",VLOOKUP($D150,'3_Categorías 3-6'!$E$26:$X$275,20,FALSE)),"")</f>
        <v/>
      </c>
    </row>
    <row r="151" spans="3:25" s="4" customFormat="1" x14ac:dyDescent="0.25">
      <c r="C151" s="162">
        <v>99</v>
      </c>
      <c r="D151" s="668" t="str">
        <f>IF(Dades!E940="","",Dades!E940)</f>
        <v/>
      </c>
      <c r="E151" s="668"/>
      <c r="F151" s="388" t="str">
        <f>IF(D151="","",IF(VLOOKUP(D151,'0.1_Datos generales organiz.'!$E$44:$M$293,4,FALSE)="","",VLOOKUP(D151,'0.1_Datos generales organiz.'!$E$44:$M$293,4,FALSE)))</f>
        <v/>
      </c>
      <c r="G151" s="388" t="str">
        <f>IF(D151="","",IF(VLOOKUP(D151,'0.1_Datos generales organiz.'!$E$44:$M$293,5,FALSE)="","",VLOOKUP(D151,'0.1_Datos generales organiz.'!$E$44:$M$293,5,FALSE)))</f>
        <v/>
      </c>
      <c r="H151" s="388" t="str">
        <f>IF(D151="","",IF(VLOOKUP(D151,'0.1_Datos generales organiz.'!$E$44:$M$293,6,FALSE)="","",VLOOKUP(D151,'0.1_Datos generales organiz.'!$E$44:$M$293,6,FALSE)))</f>
        <v/>
      </c>
      <c r="I151" s="388" t="str">
        <f>IF(D151="","",IF(VLOOKUP(D151,'0.1_Datos generales organiz.'!$E$44:$M$293,7,FALSE)="","",VLOOKUP(D151,'0.1_Datos generales organiz.'!$E$44:$M$293,7,FALSE)))</f>
        <v/>
      </c>
      <c r="J151" s="388" t="str">
        <f>IF(D151="","",IF(VLOOKUP(D151,'0.1_Datos generales organiz.'!$E$44:$M$293,8,FALSE)="","",VLOOKUP(D151,'0.1_Datos generales organiz.'!$E$44:$M$293,8,FALSE)))</f>
        <v/>
      </c>
      <c r="K151" s="388" t="str">
        <f>IF(D151="","",IF(VLOOKUP(D151,'0.1_Datos generales organiz.'!$E$44:$M$293,9,FALSE)="","",VLOOKUP(D151,'0.1_Datos generales organiz.'!$E$44:$M$293,9,FALSE)))</f>
        <v/>
      </c>
      <c r="L151" s="386" t="str">
        <f>IF('4.1_Resultados Balears'!F152=0,"",'4.1_Resultados Balears'!F152)</f>
        <v/>
      </c>
      <c r="M151" s="386" t="str">
        <f>IF('4.1_Resultados Balears'!G152=0,"",'4.1_Resultados Balears'!G152)</f>
        <v/>
      </c>
      <c r="N151" s="386" t="str">
        <f>IF('4.1_Resultados Balears'!H152=0,"",'4.1_Resultados Balears'!H152)</f>
        <v/>
      </c>
      <c r="O151" s="386" t="str">
        <f>IF('4.1_Resultados Balears'!I152=0,"",'4.1_Resultados Balears'!I152)</f>
        <v/>
      </c>
      <c r="P151" s="386" t="str">
        <f>IF('4.1_Resultados Balears'!K152=0,"",'4.1_Resultados Balears'!K152)</f>
        <v/>
      </c>
      <c r="Q151" s="386" t="str">
        <f>IF('4.1_Resultados Balears'!M152=0,"",'4.1_Resultados Balears'!M152)</f>
        <v/>
      </c>
      <c r="R151" s="386" t="str">
        <f>IF('4.1_Resultados Balears'!O152=0,"",'4.1_Resultados Balears'!O152)</f>
        <v/>
      </c>
      <c r="S151" s="386" t="str">
        <f>IF('4.1_Resultados Balears'!P152=0,"",'4.1_Resultados Balears'!P152)</f>
        <v/>
      </c>
      <c r="T151" s="386" t="str">
        <f>IF('4.1_Resultados Balears'!Q152=0,"",'4.1_Resultados Balears'!Q152)</f>
        <v/>
      </c>
      <c r="U151" s="386" t="str">
        <f>IF('4.1_Resultados Balears'!S152=0,"",'4.1_Resultados Balears'!S152)</f>
        <v/>
      </c>
      <c r="V151" s="385" t="str">
        <f>_xlfn.IFNA(IF(VLOOKUP($D151,'3_Categorías 3-6'!$E$26:$X$275,8,FALSE)="","",VLOOKUP($D151,'3_Categorías 3-6'!$E$26:$X$275,8,FALSE)),"")</f>
        <v/>
      </c>
      <c r="W151" s="385" t="str">
        <f>_xlfn.IFNA(IF(VLOOKUP($D151,'3_Categorías 3-6'!$E$26:$X$275,14,FALSE)="","",VLOOKUP($D151,'3_Categorías 3-6'!$E$26:$X$275,14,FALSE)),"")</f>
        <v/>
      </c>
      <c r="X151" s="385" t="str">
        <f>_xlfn.IFNA(IF(VLOOKUP($D151,'3_Categorías 3-6'!$E$26:$X$275,19,FALSE)="","",VLOOKUP($D151,'3_Categorías 3-6'!$E$26:$X$275,19,FALSE)),"")</f>
        <v/>
      </c>
      <c r="Y151" s="385" t="str">
        <f>_xlfn.IFNA(IF(VLOOKUP($D151,'3_Categorías 3-6'!$E$26:$X$275,20,FALSE)="","",VLOOKUP($D151,'3_Categorías 3-6'!$E$26:$X$275,20,FALSE)),"")</f>
        <v/>
      </c>
    </row>
    <row r="152" spans="3:25" s="4" customFormat="1" x14ac:dyDescent="0.25">
      <c r="C152" s="162">
        <v>100</v>
      </c>
      <c r="D152" s="668" t="str">
        <f>IF(Dades!E941="","",Dades!E941)</f>
        <v/>
      </c>
      <c r="E152" s="668"/>
      <c r="F152" s="388" t="str">
        <f>IF(D152="","",IF(VLOOKUP(D152,'0.1_Datos generales organiz.'!$E$44:$M$293,4,FALSE)="","",VLOOKUP(D152,'0.1_Datos generales organiz.'!$E$44:$M$293,4,FALSE)))</f>
        <v/>
      </c>
      <c r="G152" s="388" t="str">
        <f>IF(D152="","",IF(VLOOKUP(D152,'0.1_Datos generales organiz.'!$E$44:$M$293,5,FALSE)="","",VLOOKUP(D152,'0.1_Datos generales organiz.'!$E$44:$M$293,5,FALSE)))</f>
        <v/>
      </c>
      <c r="H152" s="388" t="str">
        <f>IF(D152="","",IF(VLOOKUP(D152,'0.1_Datos generales organiz.'!$E$44:$M$293,6,FALSE)="","",VLOOKUP(D152,'0.1_Datos generales organiz.'!$E$44:$M$293,6,FALSE)))</f>
        <v/>
      </c>
      <c r="I152" s="388" t="str">
        <f>IF(D152="","",IF(VLOOKUP(D152,'0.1_Datos generales organiz.'!$E$44:$M$293,7,FALSE)="","",VLOOKUP(D152,'0.1_Datos generales organiz.'!$E$44:$M$293,7,FALSE)))</f>
        <v/>
      </c>
      <c r="J152" s="388" t="str">
        <f>IF(D152="","",IF(VLOOKUP(D152,'0.1_Datos generales organiz.'!$E$44:$M$293,8,FALSE)="","",VLOOKUP(D152,'0.1_Datos generales organiz.'!$E$44:$M$293,8,FALSE)))</f>
        <v/>
      </c>
      <c r="K152" s="388" t="str">
        <f>IF(D152="","",IF(VLOOKUP(D152,'0.1_Datos generales organiz.'!$E$44:$M$293,9,FALSE)="","",VLOOKUP(D152,'0.1_Datos generales organiz.'!$E$44:$M$293,9,FALSE)))</f>
        <v/>
      </c>
      <c r="L152" s="386" t="str">
        <f>IF('4.1_Resultados Balears'!F153=0,"",'4.1_Resultados Balears'!F153)</f>
        <v/>
      </c>
      <c r="M152" s="386" t="str">
        <f>IF('4.1_Resultados Balears'!G153=0,"",'4.1_Resultados Balears'!G153)</f>
        <v/>
      </c>
      <c r="N152" s="386" t="str">
        <f>IF('4.1_Resultados Balears'!H153=0,"",'4.1_Resultados Balears'!H153)</f>
        <v/>
      </c>
      <c r="O152" s="386" t="str">
        <f>IF('4.1_Resultados Balears'!I153=0,"",'4.1_Resultados Balears'!I153)</f>
        <v/>
      </c>
      <c r="P152" s="386" t="str">
        <f>IF('4.1_Resultados Balears'!K153=0,"",'4.1_Resultados Balears'!K153)</f>
        <v/>
      </c>
      <c r="Q152" s="386" t="str">
        <f>IF('4.1_Resultados Balears'!M153=0,"",'4.1_Resultados Balears'!M153)</f>
        <v/>
      </c>
      <c r="R152" s="386" t="str">
        <f>IF('4.1_Resultados Balears'!O153=0,"",'4.1_Resultados Balears'!O153)</f>
        <v/>
      </c>
      <c r="S152" s="386" t="str">
        <f>IF('4.1_Resultados Balears'!P153=0,"",'4.1_Resultados Balears'!P153)</f>
        <v/>
      </c>
      <c r="T152" s="386" t="str">
        <f>IF('4.1_Resultados Balears'!Q153=0,"",'4.1_Resultados Balears'!Q153)</f>
        <v/>
      </c>
      <c r="U152" s="386" t="str">
        <f>IF('4.1_Resultados Balears'!S153=0,"",'4.1_Resultados Balears'!S153)</f>
        <v/>
      </c>
      <c r="V152" s="385" t="str">
        <f>_xlfn.IFNA(IF(VLOOKUP($D152,'3_Categorías 3-6'!$E$26:$X$275,8,FALSE)="","",VLOOKUP($D152,'3_Categorías 3-6'!$E$26:$X$275,8,FALSE)),"")</f>
        <v/>
      </c>
      <c r="W152" s="385" t="str">
        <f>_xlfn.IFNA(IF(VLOOKUP($D152,'3_Categorías 3-6'!$E$26:$X$275,14,FALSE)="","",VLOOKUP($D152,'3_Categorías 3-6'!$E$26:$X$275,14,FALSE)),"")</f>
        <v/>
      </c>
      <c r="X152" s="385" t="str">
        <f>_xlfn.IFNA(IF(VLOOKUP($D152,'3_Categorías 3-6'!$E$26:$X$275,19,FALSE)="","",VLOOKUP($D152,'3_Categorías 3-6'!$E$26:$X$275,19,FALSE)),"")</f>
        <v/>
      </c>
      <c r="Y152" s="385" t="str">
        <f>_xlfn.IFNA(IF(VLOOKUP($D152,'3_Categorías 3-6'!$E$26:$X$275,20,FALSE)="","",VLOOKUP($D152,'3_Categorías 3-6'!$E$26:$X$275,20,FALSE)),"")</f>
        <v/>
      </c>
    </row>
    <row r="153" spans="3:25" s="4" customFormat="1" x14ac:dyDescent="0.25">
      <c r="C153" s="162">
        <v>101</v>
      </c>
      <c r="D153" s="668" t="str">
        <f>IF(Dades!E942="","",Dades!E942)</f>
        <v/>
      </c>
      <c r="E153" s="668"/>
      <c r="F153" s="388" t="str">
        <f>IF(D153="","",IF(VLOOKUP(D153,'0.1_Datos generales organiz.'!$E$44:$M$293,4,FALSE)="","",VLOOKUP(D153,'0.1_Datos generales organiz.'!$E$44:$M$293,4,FALSE)))</f>
        <v/>
      </c>
      <c r="G153" s="388" t="str">
        <f>IF(D153="","",IF(VLOOKUP(D153,'0.1_Datos generales organiz.'!$E$44:$M$293,5,FALSE)="","",VLOOKUP(D153,'0.1_Datos generales organiz.'!$E$44:$M$293,5,FALSE)))</f>
        <v/>
      </c>
      <c r="H153" s="388" t="str">
        <f>IF(D153="","",IF(VLOOKUP(D153,'0.1_Datos generales organiz.'!$E$44:$M$293,6,FALSE)="","",VLOOKUP(D153,'0.1_Datos generales organiz.'!$E$44:$M$293,6,FALSE)))</f>
        <v/>
      </c>
      <c r="I153" s="388" t="str">
        <f>IF(D153="","",IF(VLOOKUP(D153,'0.1_Datos generales organiz.'!$E$44:$M$293,7,FALSE)="","",VLOOKUP(D153,'0.1_Datos generales organiz.'!$E$44:$M$293,7,FALSE)))</f>
        <v/>
      </c>
      <c r="J153" s="388" t="str">
        <f>IF(D153="","",IF(VLOOKUP(D153,'0.1_Datos generales organiz.'!$E$44:$M$293,8,FALSE)="","",VLOOKUP(D153,'0.1_Datos generales organiz.'!$E$44:$M$293,8,FALSE)))</f>
        <v/>
      </c>
      <c r="K153" s="388" t="str">
        <f>IF(D153="","",IF(VLOOKUP(D153,'0.1_Datos generales organiz.'!$E$44:$M$293,9,FALSE)="","",VLOOKUP(D153,'0.1_Datos generales organiz.'!$E$44:$M$293,9,FALSE)))</f>
        <v/>
      </c>
      <c r="L153" s="386" t="str">
        <f>IF('4.1_Resultados Balears'!F154=0,"",'4.1_Resultados Balears'!F154)</f>
        <v/>
      </c>
      <c r="M153" s="386" t="str">
        <f>IF('4.1_Resultados Balears'!G154=0,"",'4.1_Resultados Balears'!G154)</f>
        <v/>
      </c>
      <c r="N153" s="386" t="str">
        <f>IF('4.1_Resultados Balears'!H154=0,"",'4.1_Resultados Balears'!H154)</f>
        <v/>
      </c>
      <c r="O153" s="386" t="str">
        <f>IF('4.1_Resultados Balears'!I154=0,"",'4.1_Resultados Balears'!I154)</f>
        <v/>
      </c>
      <c r="P153" s="386" t="str">
        <f>IF('4.1_Resultados Balears'!K154=0,"",'4.1_Resultados Balears'!K154)</f>
        <v/>
      </c>
      <c r="Q153" s="386" t="str">
        <f>IF('4.1_Resultados Balears'!M154=0,"",'4.1_Resultados Balears'!M154)</f>
        <v/>
      </c>
      <c r="R153" s="386" t="str">
        <f>IF('4.1_Resultados Balears'!O154=0,"",'4.1_Resultados Balears'!O154)</f>
        <v/>
      </c>
      <c r="S153" s="386" t="str">
        <f>IF('4.1_Resultados Balears'!P154=0,"",'4.1_Resultados Balears'!P154)</f>
        <v/>
      </c>
      <c r="T153" s="386" t="str">
        <f>IF('4.1_Resultados Balears'!Q154=0,"",'4.1_Resultados Balears'!Q154)</f>
        <v/>
      </c>
      <c r="U153" s="386" t="str">
        <f>IF('4.1_Resultados Balears'!S154=0,"",'4.1_Resultados Balears'!S154)</f>
        <v/>
      </c>
      <c r="V153" s="385" t="str">
        <f>_xlfn.IFNA(IF(VLOOKUP($D153,'3_Categorías 3-6'!$E$26:$X$275,8,FALSE)="","",VLOOKUP($D153,'3_Categorías 3-6'!$E$26:$X$275,8,FALSE)),"")</f>
        <v/>
      </c>
      <c r="W153" s="385" t="str">
        <f>_xlfn.IFNA(IF(VLOOKUP($D153,'3_Categorías 3-6'!$E$26:$X$275,14,FALSE)="","",VLOOKUP($D153,'3_Categorías 3-6'!$E$26:$X$275,14,FALSE)),"")</f>
        <v/>
      </c>
      <c r="X153" s="385" t="str">
        <f>_xlfn.IFNA(IF(VLOOKUP($D153,'3_Categorías 3-6'!$E$26:$X$275,19,FALSE)="","",VLOOKUP($D153,'3_Categorías 3-6'!$E$26:$X$275,19,FALSE)),"")</f>
        <v/>
      </c>
      <c r="Y153" s="385" t="str">
        <f>_xlfn.IFNA(IF(VLOOKUP($D153,'3_Categorías 3-6'!$E$26:$X$275,20,FALSE)="","",VLOOKUP($D153,'3_Categorías 3-6'!$E$26:$X$275,20,FALSE)),"")</f>
        <v/>
      </c>
    </row>
    <row r="154" spans="3:25" s="4" customFormat="1" x14ac:dyDescent="0.25">
      <c r="C154" s="162">
        <v>102</v>
      </c>
      <c r="D154" s="668" t="str">
        <f>IF(Dades!E943="","",Dades!E943)</f>
        <v/>
      </c>
      <c r="E154" s="668"/>
      <c r="F154" s="388" t="str">
        <f>IF(D154="","",IF(VLOOKUP(D154,'0.1_Datos generales organiz.'!$E$44:$M$293,4,FALSE)="","",VLOOKUP(D154,'0.1_Datos generales organiz.'!$E$44:$M$293,4,FALSE)))</f>
        <v/>
      </c>
      <c r="G154" s="388" t="str">
        <f>IF(D154="","",IF(VLOOKUP(D154,'0.1_Datos generales organiz.'!$E$44:$M$293,5,FALSE)="","",VLOOKUP(D154,'0.1_Datos generales organiz.'!$E$44:$M$293,5,FALSE)))</f>
        <v/>
      </c>
      <c r="H154" s="388" t="str">
        <f>IF(D154="","",IF(VLOOKUP(D154,'0.1_Datos generales organiz.'!$E$44:$M$293,6,FALSE)="","",VLOOKUP(D154,'0.1_Datos generales organiz.'!$E$44:$M$293,6,FALSE)))</f>
        <v/>
      </c>
      <c r="I154" s="388" t="str">
        <f>IF(D154="","",IF(VLOOKUP(D154,'0.1_Datos generales organiz.'!$E$44:$M$293,7,FALSE)="","",VLOOKUP(D154,'0.1_Datos generales organiz.'!$E$44:$M$293,7,FALSE)))</f>
        <v/>
      </c>
      <c r="J154" s="388" t="str">
        <f>IF(D154="","",IF(VLOOKUP(D154,'0.1_Datos generales organiz.'!$E$44:$M$293,8,FALSE)="","",VLOOKUP(D154,'0.1_Datos generales organiz.'!$E$44:$M$293,8,FALSE)))</f>
        <v/>
      </c>
      <c r="K154" s="388" t="str">
        <f>IF(D154="","",IF(VLOOKUP(D154,'0.1_Datos generales organiz.'!$E$44:$M$293,9,FALSE)="","",VLOOKUP(D154,'0.1_Datos generales organiz.'!$E$44:$M$293,9,FALSE)))</f>
        <v/>
      </c>
      <c r="L154" s="386" t="str">
        <f>IF('4.1_Resultados Balears'!F155=0,"",'4.1_Resultados Balears'!F155)</f>
        <v/>
      </c>
      <c r="M154" s="386" t="str">
        <f>IF('4.1_Resultados Balears'!G155=0,"",'4.1_Resultados Balears'!G155)</f>
        <v/>
      </c>
      <c r="N154" s="386" t="str">
        <f>IF('4.1_Resultados Balears'!H155=0,"",'4.1_Resultados Balears'!H155)</f>
        <v/>
      </c>
      <c r="O154" s="386" t="str">
        <f>IF('4.1_Resultados Balears'!I155=0,"",'4.1_Resultados Balears'!I155)</f>
        <v/>
      </c>
      <c r="P154" s="386" t="str">
        <f>IF('4.1_Resultados Balears'!K155=0,"",'4.1_Resultados Balears'!K155)</f>
        <v/>
      </c>
      <c r="Q154" s="386" t="str">
        <f>IF('4.1_Resultados Balears'!M155=0,"",'4.1_Resultados Balears'!M155)</f>
        <v/>
      </c>
      <c r="R154" s="386" t="str">
        <f>IF('4.1_Resultados Balears'!O155=0,"",'4.1_Resultados Balears'!O155)</f>
        <v/>
      </c>
      <c r="S154" s="386" t="str">
        <f>IF('4.1_Resultados Balears'!P155=0,"",'4.1_Resultados Balears'!P155)</f>
        <v/>
      </c>
      <c r="T154" s="386" t="str">
        <f>IF('4.1_Resultados Balears'!Q155=0,"",'4.1_Resultados Balears'!Q155)</f>
        <v/>
      </c>
      <c r="U154" s="386" t="str">
        <f>IF('4.1_Resultados Balears'!S155=0,"",'4.1_Resultados Balears'!S155)</f>
        <v/>
      </c>
      <c r="V154" s="385" t="str">
        <f>_xlfn.IFNA(IF(VLOOKUP($D154,'3_Categorías 3-6'!$E$26:$X$275,8,FALSE)="","",VLOOKUP($D154,'3_Categorías 3-6'!$E$26:$X$275,8,FALSE)),"")</f>
        <v/>
      </c>
      <c r="W154" s="385" t="str">
        <f>_xlfn.IFNA(IF(VLOOKUP($D154,'3_Categorías 3-6'!$E$26:$X$275,14,FALSE)="","",VLOOKUP($D154,'3_Categorías 3-6'!$E$26:$X$275,14,FALSE)),"")</f>
        <v/>
      </c>
      <c r="X154" s="385" t="str">
        <f>_xlfn.IFNA(IF(VLOOKUP($D154,'3_Categorías 3-6'!$E$26:$X$275,19,FALSE)="","",VLOOKUP($D154,'3_Categorías 3-6'!$E$26:$X$275,19,FALSE)),"")</f>
        <v/>
      </c>
      <c r="Y154" s="385" t="str">
        <f>_xlfn.IFNA(IF(VLOOKUP($D154,'3_Categorías 3-6'!$E$26:$X$275,20,FALSE)="","",VLOOKUP($D154,'3_Categorías 3-6'!$E$26:$X$275,20,FALSE)),"")</f>
        <v/>
      </c>
    </row>
    <row r="155" spans="3:25" s="4" customFormat="1" x14ac:dyDescent="0.25">
      <c r="C155" s="162">
        <v>103</v>
      </c>
      <c r="D155" s="668" t="str">
        <f>IF(Dades!E944="","",Dades!E944)</f>
        <v/>
      </c>
      <c r="E155" s="668"/>
      <c r="F155" s="388" t="str">
        <f>IF(D155="","",IF(VLOOKUP(D155,'0.1_Datos generales organiz.'!$E$44:$M$293,4,FALSE)="","",VLOOKUP(D155,'0.1_Datos generales organiz.'!$E$44:$M$293,4,FALSE)))</f>
        <v/>
      </c>
      <c r="G155" s="388" t="str">
        <f>IF(D155="","",IF(VLOOKUP(D155,'0.1_Datos generales organiz.'!$E$44:$M$293,5,FALSE)="","",VLOOKUP(D155,'0.1_Datos generales organiz.'!$E$44:$M$293,5,FALSE)))</f>
        <v/>
      </c>
      <c r="H155" s="388" t="str">
        <f>IF(D155="","",IF(VLOOKUP(D155,'0.1_Datos generales organiz.'!$E$44:$M$293,6,FALSE)="","",VLOOKUP(D155,'0.1_Datos generales organiz.'!$E$44:$M$293,6,FALSE)))</f>
        <v/>
      </c>
      <c r="I155" s="388" t="str">
        <f>IF(D155="","",IF(VLOOKUP(D155,'0.1_Datos generales organiz.'!$E$44:$M$293,7,FALSE)="","",VLOOKUP(D155,'0.1_Datos generales organiz.'!$E$44:$M$293,7,FALSE)))</f>
        <v/>
      </c>
      <c r="J155" s="388" t="str">
        <f>IF(D155="","",IF(VLOOKUP(D155,'0.1_Datos generales organiz.'!$E$44:$M$293,8,FALSE)="","",VLOOKUP(D155,'0.1_Datos generales organiz.'!$E$44:$M$293,8,FALSE)))</f>
        <v/>
      </c>
      <c r="K155" s="388" t="str">
        <f>IF(D155="","",IF(VLOOKUP(D155,'0.1_Datos generales organiz.'!$E$44:$M$293,9,FALSE)="","",VLOOKUP(D155,'0.1_Datos generales organiz.'!$E$44:$M$293,9,FALSE)))</f>
        <v/>
      </c>
      <c r="L155" s="386" t="str">
        <f>IF('4.1_Resultados Balears'!F156=0,"",'4.1_Resultados Balears'!F156)</f>
        <v/>
      </c>
      <c r="M155" s="386" t="str">
        <f>IF('4.1_Resultados Balears'!G156=0,"",'4.1_Resultados Balears'!G156)</f>
        <v/>
      </c>
      <c r="N155" s="386" t="str">
        <f>IF('4.1_Resultados Balears'!H156=0,"",'4.1_Resultados Balears'!H156)</f>
        <v/>
      </c>
      <c r="O155" s="386" t="str">
        <f>IF('4.1_Resultados Balears'!I156=0,"",'4.1_Resultados Balears'!I156)</f>
        <v/>
      </c>
      <c r="P155" s="386" t="str">
        <f>IF('4.1_Resultados Balears'!K156=0,"",'4.1_Resultados Balears'!K156)</f>
        <v/>
      </c>
      <c r="Q155" s="386" t="str">
        <f>IF('4.1_Resultados Balears'!M156=0,"",'4.1_Resultados Balears'!M156)</f>
        <v/>
      </c>
      <c r="R155" s="386" t="str">
        <f>IF('4.1_Resultados Balears'!O156=0,"",'4.1_Resultados Balears'!O156)</f>
        <v/>
      </c>
      <c r="S155" s="386" t="str">
        <f>IF('4.1_Resultados Balears'!P156=0,"",'4.1_Resultados Balears'!P156)</f>
        <v/>
      </c>
      <c r="T155" s="386" t="str">
        <f>IF('4.1_Resultados Balears'!Q156=0,"",'4.1_Resultados Balears'!Q156)</f>
        <v/>
      </c>
      <c r="U155" s="386" t="str">
        <f>IF('4.1_Resultados Balears'!S156=0,"",'4.1_Resultados Balears'!S156)</f>
        <v/>
      </c>
      <c r="V155" s="385" t="str">
        <f>_xlfn.IFNA(IF(VLOOKUP($D155,'3_Categorías 3-6'!$E$26:$X$275,8,FALSE)="","",VLOOKUP($D155,'3_Categorías 3-6'!$E$26:$X$275,8,FALSE)),"")</f>
        <v/>
      </c>
      <c r="W155" s="385" t="str">
        <f>_xlfn.IFNA(IF(VLOOKUP($D155,'3_Categorías 3-6'!$E$26:$X$275,14,FALSE)="","",VLOOKUP($D155,'3_Categorías 3-6'!$E$26:$X$275,14,FALSE)),"")</f>
        <v/>
      </c>
      <c r="X155" s="385" t="str">
        <f>_xlfn.IFNA(IF(VLOOKUP($D155,'3_Categorías 3-6'!$E$26:$X$275,19,FALSE)="","",VLOOKUP($D155,'3_Categorías 3-6'!$E$26:$X$275,19,FALSE)),"")</f>
        <v/>
      </c>
      <c r="Y155" s="385" t="str">
        <f>_xlfn.IFNA(IF(VLOOKUP($D155,'3_Categorías 3-6'!$E$26:$X$275,20,FALSE)="","",VLOOKUP($D155,'3_Categorías 3-6'!$E$26:$X$275,20,FALSE)),"")</f>
        <v/>
      </c>
    </row>
    <row r="156" spans="3:25" s="4" customFormat="1" x14ac:dyDescent="0.25">
      <c r="C156" s="162">
        <v>104</v>
      </c>
      <c r="D156" s="668" t="str">
        <f>IF(Dades!E945="","",Dades!E945)</f>
        <v/>
      </c>
      <c r="E156" s="668"/>
      <c r="F156" s="388" t="str">
        <f>IF(D156="","",IF(VLOOKUP(D156,'0.1_Datos generales organiz.'!$E$44:$M$293,4,FALSE)="","",VLOOKUP(D156,'0.1_Datos generales organiz.'!$E$44:$M$293,4,FALSE)))</f>
        <v/>
      </c>
      <c r="G156" s="388" t="str">
        <f>IF(D156="","",IF(VLOOKUP(D156,'0.1_Datos generales organiz.'!$E$44:$M$293,5,FALSE)="","",VLOOKUP(D156,'0.1_Datos generales organiz.'!$E$44:$M$293,5,FALSE)))</f>
        <v/>
      </c>
      <c r="H156" s="388" t="str">
        <f>IF(D156="","",IF(VLOOKUP(D156,'0.1_Datos generales organiz.'!$E$44:$M$293,6,FALSE)="","",VLOOKUP(D156,'0.1_Datos generales organiz.'!$E$44:$M$293,6,FALSE)))</f>
        <v/>
      </c>
      <c r="I156" s="388" t="str">
        <f>IF(D156="","",IF(VLOOKUP(D156,'0.1_Datos generales organiz.'!$E$44:$M$293,7,FALSE)="","",VLOOKUP(D156,'0.1_Datos generales organiz.'!$E$44:$M$293,7,FALSE)))</f>
        <v/>
      </c>
      <c r="J156" s="388" t="str">
        <f>IF(D156="","",IF(VLOOKUP(D156,'0.1_Datos generales organiz.'!$E$44:$M$293,8,FALSE)="","",VLOOKUP(D156,'0.1_Datos generales organiz.'!$E$44:$M$293,8,FALSE)))</f>
        <v/>
      </c>
      <c r="K156" s="388" t="str">
        <f>IF(D156="","",IF(VLOOKUP(D156,'0.1_Datos generales organiz.'!$E$44:$M$293,9,FALSE)="","",VLOOKUP(D156,'0.1_Datos generales organiz.'!$E$44:$M$293,9,FALSE)))</f>
        <v/>
      </c>
      <c r="L156" s="386" t="str">
        <f>IF('4.1_Resultados Balears'!F157=0,"",'4.1_Resultados Balears'!F157)</f>
        <v/>
      </c>
      <c r="M156" s="386" t="str">
        <f>IF('4.1_Resultados Balears'!G157=0,"",'4.1_Resultados Balears'!G157)</f>
        <v/>
      </c>
      <c r="N156" s="386" t="str">
        <f>IF('4.1_Resultados Balears'!H157=0,"",'4.1_Resultados Balears'!H157)</f>
        <v/>
      </c>
      <c r="O156" s="386" t="str">
        <f>IF('4.1_Resultados Balears'!I157=0,"",'4.1_Resultados Balears'!I157)</f>
        <v/>
      </c>
      <c r="P156" s="386" t="str">
        <f>IF('4.1_Resultados Balears'!K157=0,"",'4.1_Resultados Balears'!K157)</f>
        <v/>
      </c>
      <c r="Q156" s="386" t="str">
        <f>IF('4.1_Resultados Balears'!M157=0,"",'4.1_Resultados Balears'!M157)</f>
        <v/>
      </c>
      <c r="R156" s="386" t="str">
        <f>IF('4.1_Resultados Balears'!O157=0,"",'4.1_Resultados Balears'!O157)</f>
        <v/>
      </c>
      <c r="S156" s="386" t="str">
        <f>IF('4.1_Resultados Balears'!P157=0,"",'4.1_Resultados Balears'!P157)</f>
        <v/>
      </c>
      <c r="T156" s="386" t="str">
        <f>IF('4.1_Resultados Balears'!Q157=0,"",'4.1_Resultados Balears'!Q157)</f>
        <v/>
      </c>
      <c r="U156" s="386" t="str">
        <f>IF('4.1_Resultados Balears'!S157=0,"",'4.1_Resultados Balears'!S157)</f>
        <v/>
      </c>
      <c r="V156" s="385" t="str">
        <f>_xlfn.IFNA(IF(VLOOKUP($D156,'3_Categorías 3-6'!$E$26:$X$275,8,FALSE)="","",VLOOKUP($D156,'3_Categorías 3-6'!$E$26:$X$275,8,FALSE)),"")</f>
        <v/>
      </c>
      <c r="W156" s="385" t="str">
        <f>_xlfn.IFNA(IF(VLOOKUP($D156,'3_Categorías 3-6'!$E$26:$X$275,14,FALSE)="","",VLOOKUP($D156,'3_Categorías 3-6'!$E$26:$X$275,14,FALSE)),"")</f>
        <v/>
      </c>
      <c r="X156" s="385" t="str">
        <f>_xlfn.IFNA(IF(VLOOKUP($D156,'3_Categorías 3-6'!$E$26:$X$275,19,FALSE)="","",VLOOKUP($D156,'3_Categorías 3-6'!$E$26:$X$275,19,FALSE)),"")</f>
        <v/>
      </c>
      <c r="Y156" s="385" t="str">
        <f>_xlfn.IFNA(IF(VLOOKUP($D156,'3_Categorías 3-6'!$E$26:$X$275,20,FALSE)="","",VLOOKUP($D156,'3_Categorías 3-6'!$E$26:$X$275,20,FALSE)),"")</f>
        <v/>
      </c>
    </row>
    <row r="157" spans="3:25" s="4" customFormat="1" x14ac:dyDescent="0.25">
      <c r="C157" s="162">
        <v>105</v>
      </c>
      <c r="D157" s="668" t="str">
        <f>IF(Dades!E946="","",Dades!E946)</f>
        <v/>
      </c>
      <c r="E157" s="668"/>
      <c r="F157" s="388" t="str">
        <f>IF(D157="","",IF(VLOOKUP(D157,'0.1_Datos generales organiz.'!$E$44:$M$293,4,FALSE)="","",VLOOKUP(D157,'0.1_Datos generales organiz.'!$E$44:$M$293,4,FALSE)))</f>
        <v/>
      </c>
      <c r="G157" s="388" t="str">
        <f>IF(D157="","",IF(VLOOKUP(D157,'0.1_Datos generales organiz.'!$E$44:$M$293,5,FALSE)="","",VLOOKUP(D157,'0.1_Datos generales organiz.'!$E$44:$M$293,5,FALSE)))</f>
        <v/>
      </c>
      <c r="H157" s="388" t="str">
        <f>IF(D157="","",IF(VLOOKUP(D157,'0.1_Datos generales organiz.'!$E$44:$M$293,6,FALSE)="","",VLOOKUP(D157,'0.1_Datos generales organiz.'!$E$44:$M$293,6,FALSE)))</f>
        <v/>
      </c>
      <c r="I157" s="388" t="str">
        <f>IF(D157="","",IF(VLOOKUP(D157,'0.1_Datos generales organiz.'!$E$44:$M$293,7,FALSE)="","",VLOOKUP(D157,'0.1_Datos generales organiz.'!$E$44:$M$293,7,FALSE)))</f>
        <v/>
      </c>
      <c r="J157" s="388" t="str">
        <f>IF(D157="","",IF(VLOOKUP(D157,'0.1_Datos generales organiz.'!$E$44:$M$293,8,FALSE)="","",VLOOKUP(D157,'0.1_Datos generales organiz.'!$E$44:$M$293,8,FALSE)))</f>
        <v/>
      </c>
      <c r="K157" s="388" t="str">
        <f>IF(D157="","",IF(VLOOKUP(D157,'0.1_Datos generales organiz.'!$E$44:$M$293,9,FALSE)="","",VLOOKUP(D157,'0.1_Datos generales organiz.'!$E$44:$M$293,9,FALSE)))</f>
        <v/>
      </c>
      <c r="L157" s="386" t="str">
        <f>IF('4.1_Resultados Balears'!F158=0,"",'4.1_Resultados Balears'!F158)</f>
        <v/>
      </c>
      <c r="M157" s="386" t="str">
        <f>IF('4.1_Resultados Balears'!G158=0,"",'4.1_Resultados Balears'!G158)</f>
        <v/>
      </c>
      <c r="N157" s="386" t="str">
        <f>IF('4.1_Resultados Balears'!H158=0,"",'4.1_Resultados Balears'!H158)</f>
        <v/>
      </c>
      <c r="O157" s="386" t="str">
        <f>IF('4.1_Resultados Balears'!I158=0,"",'4.1_Resultados Balears'!I158)</f>
        <v/>
      </c>
      <c r="P157" s="386" t="str">
        <f>IF('4.1_Resultados Balears'!K158=0,"",'4.1_Resultados Balears'!K158)</f>
        <v/>
      </c>
      <c r="Q157" s="386" t="str">
        <f>IF('4.1_Resultados Balears'!M158=0,"",'4.1_Resultados Balears'!M158)</f>
        <v/>
      </c>
      <c r="R157" s="386" t="str">
        <f>IF('4.1_Resultados Balears'!O158=0,"",'4.1_Resultados Balears'!O158)</f>
        <v/>
      </c>
      <c r="S157" s="386" t="str">
        <f>IF('4.1_Resultados Balears'!P158=0,"",'4.1_Resultados Balears'!P158)</f>
        <v/>
      </c>
      <c r="T157" s="386" t="str">
        <f>IF('4.1_Resultados Balears'!Q158=0,"",'4.1_Resultados Balears'!Q158)</f>
        <v/>
      </c>
      <c r="U157" s="386" t="str">
        <f>IF('4.1_Resultados Balears'!S158=0,"",'4.1_Resultados Balears'!S158)</f>
        <v/>
      </c>
      <c r="V157" s="385" t="str">
        <f>_xlfn.IFNA(IF(VLOOKUP($D157,'3_Categorías 3-6'!$E$26:$X$275,8,FALSE)="","",VLOOKUP($D157,'3_Categorías 3-6'!$E$26:$X$275,8,FALSE)),"")</f>
        <v/>
      </c>
      <c r="W157" s="385" t="str">
        <f>_xlfn.IFNA(IF(VLOOKUP($D157,'3_Categorías 3-6'!$E$26:$X$275,14,FALSE)="","",VLOOKUP($D157,'3_Categorías 3-6'!$E$26:$X$275,14,FALSE)),"")</f>
        <v/>
      </c>
      <c r="X157" s="385" t="str">
        <f>_xlfn.IFNA(IF(VLOOKUP($D157,'3_Categorías 3-6'!$E$26:$X$275,19,FALSE)="","",VLOOKUP($D157,'3_Categorías 3-6'!$E$26:$X$275,19,FALSE)),"")</f>
        <v/>
      </c>
      <c r="Y157" s="385" t="str">
        <f>_xlfn.IFNA(IF(VLOOKUP($D157,'3_Categorías 3-6'!$E$26:$X$275,20,FALSE)="","",VLOOKUP($D157,'3_Categorías 3-6'!$E$26:$X$275,20,FALSE)),"")</f>
        <v/>
      </c>
    </row>
    <row r="158" spans="3:25" s="4" customFormat="1" x14ac:dyDescent="0.25">
      <c r="C158" s="162">
        <v>106</v>
      </c>
      <c r="D158" s="668" t="str">
        <f>IF(Dades!E947="","",Dades!E947)</f>
        <v/>
      </c>
      <c r="E158" s="668"/>
      <c r="F158" s="388" t="str">
        <f>IF(D158="","",IF(VLOOKUP(D158,'0.1_Datos generales organiz.'!$E$44:$M$293,4,FALSE)="","",VLOOKUP(D158,'0.1_Datos generales organiz.'!$E$44:$M$293,4,FALSE)))</f>
        <v/>
      </c>
      <c r="G158" s="388" t="str">
        <f>IF(D158="","",IF(VLOOKUP(D158,'0.1_Datos generales organiz.'!$E$44:$M$293,5,FALSE)="","",VLOOKUP(D158,'0.1_Datos generales organiz.'!$E$44:$M$293,5,FALSE)))</f>
        <v/>
      </c>
      <c r="H158" s="388" t="str">
        <f>IF(D158="","",IF(VLOOKUP(D158,'0.1_Datos generales organiz.'!$E$44:$M$293,6,FALSE)="","",VLOOKUP(D158,'0.1_Datos generales organiz.'!$E$44:$M$293,6,FALSE)))</f>
        <v/>
      </c>
      <c r="I158" s="388" t="str">
        <f>IF(D158="","",IF(VLOOKUP(D158,'0.1_Datos generales organiz.'!$E$44:$M$293,7,FALSE)="","",VLOOKUP(D158,'0.1_Datos generales organiz.'!$E$44:$M$293,7,FALSE)))</f>
        <v/>
      </c>
      <c r="J158" s="388" t="str">
        <f>IF(D158="","",IF(VLOOKUP(D158,'0.1_Datos generales organiz.'!$E$44:$M$293,8,FALSE)="","",VLOOKUP(D158,'0.1_Datos generales organiz.'!$E$44:$M$293,8,FALSE)))</f>
        <v/>
      </c>
      <c r="K158" s="388" t="str">
        <f>IF(D158="","",IF(VLOOKUP(D158,'0.1_Datos generales organiz.'!$E$44:$M$293,9,FALSE)="","",VLOOKUP(D158,'0.1_Datos generales organiz.'!$E$44:$M$293,9,FALSE)))</f>
        <v/>
      </c>
      <c r="L158" s="386" t="str">
        <f>IF('4.1_Resultados Balears'!F159=0,"",'4.1_Resultados Balears'!F159)</f>
        <v/>
      </c>
      <c r="M158" s="386" t="str">
        <f>IF('4.1_Resultados Balears'!G159=0,"",'4.1_Resultados Balears'!G159)</f>
        <v/>
      </c>
      <c r="N158" s="386" t="str">
        <f>IF('4.1_Resultados Balears'!H159=0,"",'4.1_Resultados Balears'!H159)</f>
        <v/>
      </c>
      <c r="O158" s="386" t="str">
        <f>IF('4.1_Resultados Balears'!I159=0,"",'4.1_Resultados Balears'!I159)</f>
        <v/>
      </c>
      <c r="P158" s="386" t="str">
        <f>IF('4.1_Resultados Balears'!K159=0,"",'4.1_Resultados Balears'!K159)</f>
        <v/>
      </c>
      <c r="Q158" s="386" t="str">
        <f>IF('4.1_Resultados Balears'!M159=0,"",'4.1_Resultados Balears'!M159)</f>
        <v/>
      </c>
      <c r="R158" s="386" t="str">
        <f>IF('4.1_Resultados Balears'!O159=0,"",'4.1_Resultados Balears'!O159)</f>
        <v/>
      </c>
      <c r="S158" s="386" t="str">
        <f>IF('4.1_Resultados Balears'!P159=0,"",'4.1_Resultados Balears'!P159)</f>
        <v/>
      </c>
      <c r="T158" s="386" t="str">
        <f>IF('4.1_Resultados Balears'!Q159=0,"",'4.1_Resultados Balears'!Q159)</f>
        <v/>
      </c>
      <c r="U158" s="386" t="str">
        <f>IF('4.1_Resultados Balears'!S159=0,"",'4.1_Resultados Balears'!S159)</f>
        <v/>
      </c>
      <c r="V158" s="385" t="str">
        <f>_xlfn.IFNA(IF(VLOOKUP($D158,'3_Categorías 3-6'!$E$26:$X$275,8,FALSE)="","",VLOOKUP($D158,'3_Categorías 3-6'!$E$26:$X$275,8,FALSE)),"")</f>
        <v/>
      </c>
      <c r="W158" s="385" t="str">
        <f>_xlfn.IFNA(IF(VLOOKUP($D158,'3_Categorías 3-6'!$E$26:$X$275,14,FALSE)="","",VLOOKUP($D158,'3_Categorías 3-6'!$E$26:$X$275,14,FALSE)),"")</f>
        <v/>
      </c>
      <c r="X158" s="385" t="str">
        <f>_xlfn.IFNA(IF(VLOOKUP($D158,'3_Categorías 3-6'!$E$26:$X$275,19,FALSE)="","",VLOOKUP($D158,'3_Categorías 3-6'!$E$26:$X$275,19,FALSE)),"")</f>
        <v/>
      </c>
      <c r="Y158" s="385" t="str">
        <f>_xlfn.IFNA(IF(VLOOKUP($D158,'3_Categorías 3-6'!$E$26:$X$275,20,FALSE)="","",VLOOKUP($D158,'3_Categorías 3-6'!$E$26:$X$275,20,FALSE)),"")</f>
        <v/>
      </c>
    </row>
    <row r="159" spans="3:25" s="4" customFormat="1" x14ac:dyDescent="0.25">
      <c r="C159" s="162">
        <v>107</v>
      </c>
      <c r="D159" s="668" t="str">
        <f>IF(Dades!E948="","",Dades!E948)</f>
        <v/>
      </c>
      <c r="E159" s="668"/>
      <c r="F159" s="388" t="str">
        <f>IF(D159="","",IF(VLOOKUP(D159,'0.1_Datos generales organiz.'!$E$44:$M$293,4,FALSE)="","",VLOOKUP(D159,'0.1_Datos generales organiz.'!$E$44:$M$293,4,FALSE)))</f>
        <v/>
      </c>
      <c r="G159" s="388" t="str">
        <f>IF(D159="","",IF(VLOOKUP(D159,'0.1_Datos generales organiz.'!$E$44:$M$293,5,FALSE)="","",VLOOKUP(D159,'0.1_Datos generales organiz.'!$E$44:$M$293,5,FALSE)))</f>
        <v/>
      </c>
      <c r="H159" s="388" t="str">
        <f>IF(D159="","",IF(VLOOKUP(D159,'0.1_Datos generales organiz.'!$E$44:$M$293,6,FALSE)="","",VLOOKUP(D159,'0.1_Datos generales organiz.'!$E$44:$M$293,6,FALSE)))</f>
        <v/>
      </c>
      <c r="I159" s="388" t="str">
        <f>IF(D159="","",IF(VLOOKUP(D159,'0.1_Datos generales organiz.'!$E$44:$M$293,7,FALSE)="","",VLOOKUP(D159,'0.1_Datos generales organiz.'!$E$44:$M$293,7,FALSE)))</f>
        <v/>
      </c>
      <c r="J159" s="388" t="str">
        <f>IF(D159="","",IF(VLOOKUP(D159,'0.1_Datos generales organiz.'!$E$44:$M$293,8,FALSE)="","",VLOOKUP(D159,'0.1_Datos generales organiz.'!$E$44:$M$293,8,FALSE)))</f>
        <v/>
      </c>
      <c r="K159" s="388" t="str">
        <f>IF(D159="","",IF(VLOOKUP(D159,'0.1_Datos generales organiz.'!$E$44:$M$293,9,FALSE)="","",VLOOKUP(D159,'0.1_Datos generales organiz.'!$E$44:$M$293,9,FALSE)))</f>
        <v/>
      </c>
      <c r="L159" s="386" t="str">
        <f>IF('4.1_Resultados Balears'!F160=0,"",'4.1_Resultados Balears'!F160)</f>
        <v/>
      </c>
      <c r="M159" s="386" t="str">
        <f>IF('4.1_Resultados Balears'!G160=0,"",'4.1_Resultados Balears'!G160)</f>
        <v/>
      </c>
      <c r="N159" s="386" t="str">
        <f>IF('4.1_Resultados Balears'!H160=0,"",'4.1_Resultados Balears'!H160)</f>
        <v/>
      </c>
      <c r="O159" s="386" t="str">
        <f>IF('4.1_Resultados Balears'!I160=0,"",'4.1_Resultados Balears'!I160)</f>
        <v/>
      </c>
      <c r="P159" s="386" t="str">
        <f>IF('4.1_Resultados Balears'!K160=0,"",'4.1_Resultados Balears'!K160)</f>
        <v/>
      </c>
      <c r="Q159" s="386" t="str">
        <f>IF('4.1_Resultados Balears'!M160=0,"",'4.1_Resultados Balears'!M160)</f>
        <v/>
      </c>
      <c r="R159" s="386" t="str">
        <f>IF('4.1_Resultados Balears'!O160=0,"",'4.1_Resultados Balears'!O160)</f>
        <v/>
      </c>
      <c r="S159" s="386" t="str">
        <f>IF('4.1_Resultados Balears'!P160=0,"",'4.1_Resultados Balears'!P160)</f>
        <v/>
      </c>
      <c r="T159" s="386" t="str">
        <f>IF('4.1_Resultados Balears'!Q160=0,"",'4.1_Resultados Balears'!Q160)</f>
        <v/>
      </c>
      <c r="U159" s="386" t="str">
        <f>IF('4.1_Resultados Balears'!S160=0,"",'4.1_Resultados Balears'!S160)</f>
        <v/>
      </c>
      <c r="V159" s="385" t="str">
        <f>_xlfn.IFNA(IF(VLOOKUP($D159,'3_Categorías 3-6'!$E$26:$X$275,8,FALSE)="","",VLOOKUP($D159,'3_Categorías 3-6'!$E$26:$X$275,8,FALSE)),"")</f>
        <v/>
      </c>
      <c r="W159" s="385" t="str">
        <f>_xlfn.IFNA(IF(VLOOKUP($D159,'3_Categorías 3-6'!$E$26:$X$275,14,FALSE)="","",VLOOKUP($D159,'3_Categorías 3-6'!$E$26:$X$275,14,FALSE)),"")</f>
        <v/>
      </c>
      <c r="X159" s="385" t="str">
        <f>_xlfn.IFNA(IF(VLOOKUP($D159,'3_Categorías 3-6'!$E$26:$X$275,19,FALSE)="","",VLOOKUP($D159,'3_Categorías 3-6'!$E$26:$X$275,19,FALSE)),"")</f>
        <v/>
      </c>
      <c r="Y159" s="385" t="str">
        <f>_xlfn.IFNA(IF(VLOOKUP($D159,'3_Categorías 3-6'!$E$26:$X$275,20,FALSE)="","",VLOOKUP($D159,'3_Categorías 3-6'!$E$26:$X$275,20,FALSE)),"")</f>
        <v/>
      </c>
    </row>
    <row r="160" spans="3:25" s="4" customFormat="1" x14ac:dyDescent="0.25">
      <c r="C160" s="162">
        <v>108</v>
      </c>
      <c r="D160" s="668" t="str">
        <f>IF(Dades!E949="","",Dades!E949)</f>
        <v/>
      </c>
      <c r="E160" s="668"/>
      <c r="F160" s="388" t="str">
        <f>IF(D160="","",IF(VLOOKUP(D160,'0.1_Datos generales organiz.'!$E$44:$M$293,4,FALSE)="","",VLOOKUP(D160,'0.1_Datos generales organiz.'!$E$44:$M$293,4,FALSE)))</f>
        <v/>
      </c>
      <c r="G160" s="388" t="str">
        <f>IF(D160="","",IF(VLOOKUP(D160,'0.1_Datos generales organiz.'!$E$44:$M$293,5,FALSE)="","",VLOOKUP(D160,'0.1_Datos generales organiz.'!$E$44:$M$293,5,FALSE)))</f>
        <v/>
      </c>
      <c r="H160" s="388" t="str">
        <f>IF(D160="","",IF(VLOOKUP(D160,'0.1_Datos generales organiz.'!$E$44:$M$293,6,FALSE)="","",VLOOKUP(D160,'0.1_Datos generales organiz.'!$E$44:$M$293,6,FALSE)))</f>
        <v/>
      </c>
      <c r="I160" s="388" t="str">
        <f>IF(D160="","",IF(VLOOKUP(D160,'0.1_Datos generales organiz.'!$E$44:$M$293,7,FALSE)="","",VLOOKUP(D160,'0.1_Datos generales organiz.'!$E$44:$M$293,7,FALSE)))</f>
        <v/>
      </c>
      <c r="J160" s="388" t="str">
        <f>IF(D160="","",IF(VLOOKUP(D160,'0.1_Datos generales organiz.'!$E$44:$M$293,8,FALSE)="","",VLOOKUP(D160,'0.1_Datos generales organiz.'!$E$44:$M$293,8,FALSE)))</f>
        <v/>
      </c>
      <c r="K160" s="388" t="str">
        <f>IF(D160="","",IF(VLOOKUP(D160,'0.1_Datos generales organiz.'!$E$44:$M$293,9,FALSE)="","",VLOOKUP(D160,'0.1_Datos generales organiz.'!$E$44:$M$293,9,FALSE)))</f>
        <v/>
      </c>
      <c r="L160" s="386" t="str">
        <f>IF('4.1_Resultados Balears'!F161=0,"",'4.1_Resultados Balears'!F161)</f>
        <v/>
      </c>
      <c r="M160" s="386" t="str">
        <f>IF('4.1_Resultados Balears'!G161=0,"",'4.1_Resultados Balears'!G161)</f>
        <v/>
      </c>
      <c r="N160" s="386" t="str">
        <f>IF('4.1_Resultados Balears'!H161=0,"",'4.1_Resultados Balears'!H161)</f>
        <v/>
      </c>
      <c r="O160" s="386" t="str">
        <f>IF('4.1_Resultados Balears'!I161=0,"",'4.1_Resultados Balears'!I161)</f>
        <v/>
      </c>
      <c r="P160" s="386" t="str">
        <f>IF('4.1_Resultados Balears'!K161=0,"",'4.1_Resultados Balears'!K161)</f>
        <v/>
      </c>
      <c r="Q160" s="386" t="str">
        <f>IF('4.1_Resultados Balears'!M161=0,"",'4.1_Resultados Balears'!M161)</f>
        <v/>
      </c>
      <c r="R160" s="386" t="str">
        <f>IF('4.1_Resultados Balears'!O161=0,"",'4.1_Resultados Balears'!O161)</f>
        <v/>
      </c>
      <c r="S160" s="386" t="str">
        <f>IF('4.1_Resultados Balears'!P161=0,"",'4.1_Resultados Balears'!P161)</f>
        <v/>
      </c>
      <c r="T160" s="386" t="str">
        <f>IF('4.1_Resultados Balears'!Q161=0,"",'4.1_Resultados Balears'!Q161)</f>
        <v/>
      </c>
      <c r="U160" s="386" t="str">
        <f>IF('4.1_Resultados Balears'!S161=0,"",'4.1_Resultados Balears'!S161)</f>
        <v/>
      </c>
      <c r="V160" s="385" t="str">
        <f>_xlfn.IFNA(IF(VLOOKUP($D160,'3_Categorías 3-6'!$E$26:$X$275,8,FALSE)="","",VLOOKUP($D160,'3_Categorías 3-6'!$E$26:$X$275,8,FALSE)),"")</f>
        <v/>
      </c>
      <c r="W160" s="385" t="str">
        <f>_xlfn.IFNA(IF(VLOOKUP($D160,'3_Categorías 3-6'!$E$26:$X$275,14,FALSE)="","",VLOOKUP($D160,'3_Categorías 3-6'!$E$26:$X$275,14,FALSE)),"")</f>
        <v/>
      </c>
      <c r="X160" s="385" t="str">
        <f>_xlfn.IFNA(IF(VLOOKUP($D160,'3_Categorías 3-6'!$E$26:$X$275,19,FALSE)="","",VLOOKUP($D160,'3_Categorías 3-6'!$E$26:$X$275,19,FALSE)),"")</f>
        <v/>
      </c>
      <c r="Y160" s="385" t="str">
        <f>_xlfn.IFNA(IF(VLOOKUP($D160,'3_Categorías 3-6'!$E$26:$X$275,20,FALSE)="","",VLOOKUP($D160,'3_Categorías 3-6'!$E$26:$X$275,20,FALSE)),"")</f>
        <v/>
      </c>
    </row>
    <row r="161" spans="3:25" s="4" customFormat="1" x14ac:dyDescent="0.25">
      <c r="C161" s="162">
        <v>109</v>
      </c>
      <c r="D161" s="668" t="str">
        <f>IF(Dades!E950="","",Dades!E950)</f>
        <v/>
      </c>
      <c r="E161" s="668"/>
      <c r="F161" s="388" t="str">
        <f>IF(D161="","",IF(VLOOKUP(D161,'0.1_Datos generales organiz.'!$E$44:$M$293,4,FALSE)="","",VLOOKUP(D161,'0.1_Datos generales organiz.'!$E$44:$M$293,4,FALSE)))</f>
        <v/>
      </c>
      <c r="G161" s="388" t="str">
        <f>IF(D161="","",IF(VLOOKUP(D161,'0.1_Datos generales organiz.'!$E$44:$M$293,5,FALSE)="","",VLOOKUP(D161,'0.1_Datos generales organiz.'!$E$44:$M$293,5,FALSE)))</f>
        <v/>
      </c>
      <c r="H161" s="388" t="str">
        <f>IF(D161="","",IF(VLOOKUP(D161,'0.1_Datos generales organiz.'!$E$44:$M$293,6,FALSE)="","",VLOOKUP(D161,'0.1_Datos generales organiz.'!$E$44:$M$293,6,FALSE)))</f>
        <v/>
      </c>
      <c r="I161" s="388" t="str">
        <f>IF(D161="","",IF(VLOOKUP(D161,'0.1_Datos generales organiz.'!$E$44:$M$293,7,FALSE)="","",VLOOKUP(D161,'0.1_Datos generales organiz.'!$E$44:$M$293,7,FALSE)))</f>
        <v/>
      </c>
      <c r="J161" s="388" t="str">
        <f>IF(D161="","",IF(VLOOKUP(D161,'0.1_Datos generales organiz.'!$E$44:$M$293,8,FALSE)="","",VLOOKUP(D161,'0.1_Datos generales organiz.'!$E$44:$M$293,8,FALSE)))</f>
        <v/>
      </c>
      <c r="K161" s="388" t="str">
        <f>IF(D161="","",IF(VLOOKUP(D161,'0.1_Datos generales organiz.'!$E$44:$M$293,9,FALSE)="","",VLOOKUP(D161,'0.1_Datos generales organiz.'!$E$44:$M$293,9,FALSE)))</f>
        <v/>
      </c>
      <c r="L161" s="386" t="str">
        <f>IF('4.1_Resultados Balears'!F162=0,"",'4.1_Resultados Balears'!F162)</f>
        <v/>
      </c>
      <c r="M161" s="386" t="str">
        <f>IF('4.1_Resultados Balears'!G162=0,"",'4.1_Resultados Balears'!G162)</f>
        <v/>
      </c>
      <c r="N161" s="386" t="str">
        <f>IF('4.1_Resultados Balears'!H162=0,"",'4.1_Resultados Balears'!H162)</f>
        <v/>
      </c>
      <c r="O161" s="386" t="str">
        <f>IF('4.1_Resultados Balears'!I162=0,"",'4.1_Resultados Balears'!I162)</f>
        <v/>
      </c>
      <c r="P161" s="386" t="str">
        <f>IF('4.1_Resultados Balears'!K162=0,"",'4.1_Resultados Balears'!K162)</f>
        <v/>
      </c>
      <c r="Q161" s="386" t="str">
        <f>IF('4.1_Resultados Balears'!M162=0,"",'4.1_Resultados Balears'!M162)</f>
        <v/>
      </c>
      <c r="R161" s="386" t="str">
        <f>IF('4.1_Resultados Balears'!O162=0,"",'4.1_Resultados Balears'!O162)</f>
        <v/>
      </c>
      <c r="S161" s="386" t="str">
        <f>IF('4.1_Resultados Balears'!P162=0,"",'4.1_Resultados Balears'!P162)</f>
        <v/>
      </c>
      <c r="T161" s="386" t="str">
        <f>IF('4.1_Resultados Balears'!Q162=0,"",'4.1_Resultados Balears'!Q162)</f>
        <v/>
      </c>
      <c r="U161" s="386" t="str">
        <f>IF('4.1_Resultados Balears'!S162=0,"",'4.1_Resultados Balears'!S162)</f>
        <v/>
      </c>
      <c r="V161" s="385" t="str">
        <f>_xlfn.IFNA(IF(VLOOKUP($D161,'3_Categorías 3-6'!$E$26:$X$275,8,FALSE)="","",VLOOKUP($D161,'3_Categorías 3-6'!$E$26:$X$275,8,FALSE)),"")</f>
        <v/>
      </c>
      <c r="W161" s="385" t="str">
        <f>_xlfn.IFNA(IF(VLOOKUP($D161,'3_Categorías 3-6'!$E$26:$X$275,14,FALSE)="","",VLOOKUP($D161,'3_Categorías 3-6'!$E$26:$X$275,14,FALSE)),"")</f>
        <v/>
      </c>
      <c r="X161" s="385" t="str">
        <f>_xlfn.IFNA(IF(VLOOKUP($D161,'3_Categorías 3-6'!$E$26:$X$275,19,FALSE)="","",VLOOKUP($D161,'3_Categorías 3-6'!$E$26:$X$275,19,FALSE)),"")</f>
        <v/>
      </c>
      <c r="Y161" s="385" t="str">
        <f>_xlfn.IFNA(IF(VLOOKUP($D161,'3_Categorías 3-6'!$E$26:$X$275,20,FALSE)="","",VLOOKUP($D161,'3_Categorías 3-6'!$E$26:$X$275,20,FALSE)),"")</f>
        <v/>
      </c>
    </row>
    <row r="162" spans="3:25" s="4" customFormat="1" x14ac:dyDescent="0.25">
      <c r="C162" s="162">
        <v>110</v>
      </c>
      <c r="D162" s="668" t="str">
        <f>IF(Dades!E951="","",Dades!E951)</f>
        <v/>
      </c>
      <c r="E162" s="668"/>
      <c r="F162" s="388" t="str">
        <f>IF(D162="","",IF(VLOOKUP(D162,'0.1_Datos generales organiz.'!$E$44:$M$293,4,FALSE)="","",VLOOKUP(D162,'0.1_Datos generales organiz.'!$E$44:$M$293,4,FALSE)))</f>
        <v/>
      </c>
      <c r="G162" s="388" t="str">
        <f>IF(D162="","",IF(VLOOKUP(D162,'0.1_Datos generales organiz.'!$E$44:$M$293,5,FALSE)="","",VLOOKUP(D162,'0.1_Datos generales organiz.'!$E$44:$M$293,5,FALSE)))</f>
        <v/>
      </c>
      <c r="H162" s="388" t="str">
        <f>IF(D162="","",IF(VLOOKUP(D162,'0.1_Datos generales organiz.'!$E$44:$M$293,6,FALSE)="","",VLOOKUP(D162,'0.1_Datos generales organiz.'!$E$44:$M$293,6,FALSE)))</f>
        <v/>
      </c>
      <c r="I162" s="388" t="str">
        <f>IF(D162="","",IF(VLOOKUP(D162,'0.1_Datos generales organiz.'!$E$44:$M$293,7,FALSE)="","",VLOOKUP(D162,'0.1_Datos generales organiz.'!$E$44:$M$293,7,FALSE)))</f>
        <v/>
      </c>
      <c r="J162" s="388" t="str">
        <f>IF(D162="","",IF(VLOOKUP(D162,'0.1_Datos generales organiz.'!$E$44:$M$293,8,FALSE)="","",VLOOKUP(D162,'0.1_Datos generales organiz.'!$E$44:$M$293,8,FALSE)))</f>
        <v/>
      </c>
      <c r="K162" s="388" t="str">
        <f>IF(D162="","",IF(VLOOKUP(D162,'0.1_Datos generales organiz.'!$E$44:$M$293,9,FALSE)="","",VLOOKUP(D162,'0.1_Datos generales organiz.'!$E$44:$M$293,9,FALSE)))</f>
        <v/>
      </c>
      <c r="L162" s="386" t="str">
        <f>IF('4.1_Resultados Balears'!F163=0,"",'4.1_Resultados Balears'!F163)</f>
        <v/>
      </c>
      <c r="M162" s="386" t="str">
        <f>IF('4.1_Resultados Balears'!G163=0,"",'4.1_Resultados Balears'!G163)</f>
        <v/>
      </c>
      <c r="N162" s="386" t="str">
        <f>IF('4.1_Resultados Balears'!H163=0,"",'4.1_Resultados Balears'!H163)</f>
        <v/>
      </c>
      <c r="O162" s="386" t="str">
        <f>IF('4.1_Resultados Balears'!I163=0,"",'4.1_Resultados Balears'!I163)</f>
        <v/>
      </c>
      <c r="P162" s="386" t="str">
        <f>IF('4.1_Resultados Balears'!K163=0,"",'4.1_Resultados Balears'!K163)</f>
        <v/>
      </c>
      <c r="Q162" s="386" t="str">
        <f>IF('4.1_Resultados Balears'!M163=0,"",'4.1_Resultados Balears'!M163)</f>
        <v/>
      </c>
      <c r="R162" s="386" t="str">
        <f>IF('4.1_Resultados Balears'!O163=0,"",'4.1_Resultados Balears'!O163)</f>
        <v/>
      </c>
      <c r="S162" s="386" t="str">
        <f>IF('4.1_Resultados Balears'!P163=0,"",'4.1_Resultados Balears'!P163)</f>
        <v/>
      </c>
      <c r="T162" s="386" t="str">
        <f>IF('4.1_Resultados Balears'!Q163=0,"",'4.1_Resultados Balears'!Q163)</f>
        <v/>
      </c>
      <c r="U162" s="386" t="str">
        <f>IF('4.1_Resultados Balears'!S163=0,"",'4.1_Resultados Balears'!S163)</f>
        <v/>
      </c>
      <c r="V162" s="385" t="str">
        <f>_xlfn.IFNA(IF(VLOOKUP($D162,'3_Categorías 3-6'!$E$26:$X$275,8,FALSE)="","",VLOOKUP($D162,'3_Categorías 3-6'!$E$26:$X$275,8,FALSE)),"")</f>
        <v/>
      </c>
      <c r="W162" s="385" t="str">
        <f>_xlfn.IFNA(IF(VLOOKUP($D162,'3_Categorías 3-6'!$E$26:$X$275,14,FALSE)="","",VLOOKUP($D162,'3_Categorías 3-6'!$E$26:$X$275,14,FALSE)),"")</f>
        <v/>
      </c>
      <c r="X162" s="385" t="str">
        <f>_xlfn.IFNA(IF(VLOOKUP($D162,'3_Categorías 3-6'!$E$26:$X$275,19,FALSE)="","",VLOOKUP($D162,'3_Categorías 3-6'!$E$26:$X$275,19,FALSE)),"")</f>
        <v/>
      </c>
      <c r="Y162" s="385" t="str">
        <f>_xlfn.IFNA(IF(VLOOKUP($D162,'3_Categorías 3-6'!$E$26:$X$275,20,FALSE)="","",VLOOKUP($D162,'3_Categorías 3-6'!$E$26:$X$275,20,FALSE)),"")</f>
        <v/>
      </c>
    </row>
    <row r="163" spans="3:25" s="4" customFormat="1" x14ac:dyDescent="0.25">
      <c r="C163" s="162">
        <v>111</v>
      </c>
      <c r="D163" s="668" t="str">
        <f>IF(Dades!E952="","",Dades!E952)</f>
        <v/>
      </c>
      <c r="E163" s="668"/>
      <c r="F163" s="388" t="str">
        <f>IF(D163="","",IF(VLOOKUP(D163,'0.1_Datos generales organiz.'!$E$44:$M$293,4,FALSE)="","",VLOOKUP(D163,'0.1_Datos generales organiz.'!$E$44:$M$293,4,FALSE)))</f>
        <v/>
      </c>
      <c r="G163" s="388" t="str">
        <f>IF(D163="","",IF(VLOOKUP(D163,'0.1_Datos generales organiz.'!$E$44:$M$293,5,FALSE)="","",VLOOKUP(D163,'0.1_Datos generales organiz.'!$E$44:$M$293,5,FALSE)))</f>
        <v/>
      </c>
      <c r="H163" s="388" t="str">
        <f>IF(D163="","",IF(VLOOKUP(D163,'0.1_Datos generales organiz.'!$E$44:$M$293,6,FALSE)="","",VLOOKUP(D163,'0.1_Datos generales organiz.'!$E$44:$M$293,6,FALSE)))</f>
        <v/>
      </c>
      <c r="I163" s="388" t="str">
        <f>IF(D163="","",IF(VLOOKUP(D163,'0.1_Datos generales organiz.'!$E$44:$M$293,7,FALSE)="","",VLOOKUP(D163,'0.1_Datos generales organiz.'!$E$44:$M$293,7,FALSE)))</f>
        <v/>
      </c>
      <c r="J163" s="388" t="str">
        <f>IF(D163="","",IF(VLOOKUP(D163,'0.1_Datos generales organiz.'!$E$44:$M$293,8,FALSE)="","",VLOOKUP(D163,'0.1_Datos generales organiz.'!$E$44:$M$293,8,FALSE)))</f>
        <v/>
      </c>
      <c r="K163" s="388" t="str">
        <f>IF(D163="","",IF(VLOOKUP(D163,'0.1_Datos generales organiz.'!$E$44:$M$293,9,FALSE)="","",VLOOKUP(D163,'0.1_Datos generales organiz.'!$E$44:$M$293,9,FALSE)))</f>
        <v/>
      </c>
      <c r="L163" s="386" t="str">
        <f>IF('4.1_Resultados Balears'!F164=0,"",'4.1_Resultados Balears'!F164)</f>
        <v/>
      </c>
      <c r="M163" s="386" t="str">
        <f>IF('4.1_Resultados Balears'!G164=0,"",'4.1_Resultados Balears'!G164)</f>
        <v/>
      </c>
      <c r="N163" s="386" t="str">
        <f>IF('4.1_Resultados Balears'!H164=0,"",'4.1_Resultados Balears'!H164)</f>
        <v/>
      </c>
      <c r="O163" s="386" t="str">
        <f>IF('4.1_Resultados Balears'!I164=0,"",'4.1_Resultados Balears'!I164)</f>
        <v/>
      </c>
      <c r="P163" s="386" t="str">
        <f>IF('4.1_Resultados Balears'!K164=0,"",'4.1_Resultados Balears'!K164)</f>
        <v/>
      </c>
      <c r="Q163" s="386" t="str">
        <f>IF('4.1_Resultados Balears'!M164=0,"",'4.1_Resultados Balears'!M164)</f>
        <v/>
      </c>
      <c r="R163" s="386" t="str">
        <f>IF('4.1_Resultados Balears'!O164=0,"",'4.1_Resultados Balears'!O164)</f>
        <v/>
      </c>
      <c r="S163" s="386" t="str">
        <f>IF('4.1_Resultados Balears'!P164=0,"",'4.1_Resultados Balears'!P164)</f>
        <v/>
      </c>
      <c r="T163" s="386" t="str">
        <f>IF('4.1_Resultados Balears'!Q164=0,"",'4.1_Resultados Balears'!Q164)</f>
        <v/>
      </c>
      <c r="U163" s="386" t="str">
        <f>IF('4.1_Resultados Balears'!S164=0,"",'4.1_Resultados Balears'!S164)</f>
        <v/>
      </c>
      <c r="V163" s="385" t="str">
        <f>_xlfn.IFNA(IF(VLOOKUP($D163,'3_Categorías 3-6'!$E$26:$X$275,8,FALSE)="","",VLOOKUP($D163,'3_Categorías 3-6'!$E$26:$X$275,8,FALSE)),"")</f>
        <v/>
      </c>
      <c r="W163" s="385" t="str">
        <f>_xlfn.IFNA(IF(VLOOKUP($D163,'3_Categorías 3-6'!$E$26:$X$275,14,FALSE)="","",VLOOKUP($D163,'3_Categorías 3-6'!$E$26:$X$275,14,FALSE)),"")</f>
        <v/>
      </c>
      <c r="X163" s="385" t="str">
        <f>_xlfn.IFNA(IF(VLOOKUP($D163,'3_Categorías 3-6'!$E$26:$X$275,19,FALSE)="","",VLOOKUP($D163,'3_Categorías 3-6'!$E$26:$X$275,19,FALSE)),"")</f>
        <v/>
      </c>
      <c r="Y163" s="385" t="str">
        <f>_xlfn.IFNA(IF(VLOOKUP($D163,'3_Categorías 3-6'!$E$26:$X$275,20,FALSE)="","",VLOOKUP($D163,'3_Categorías 3-6'!$E$26:$X$275,20,FALSE)),"")</f>
        <v/>
      </c>
    </row>
    <row r="164" spans="3:25" s="4" customFormat="1" x14ac:dyDescent="0.25">
      <c r="C164" s="162">
        <v>112</v>
      </c>
      <c r="D164" s="668" t="str">
        <f>IF(Dades!E953="","",Dades!E953)</f>
        <v/>
      </c>
      <c r="E164" s="668"/>
      <c r="F164" s="388" t="str">
        <f>IF(D164="","",IF(VLOOKUP(D164,'0.1_Datos generales organiz.'!$E$44:$M$293,4,FALSE)="","",VLOOKUP(D164,'0.1_Datos generales organiz.'!$E$44:$M$293,4,FALSE)))</f>
        <v/>
      </c>
      <c r="G164" s="388" t="str">
        <f>IF(D164="","",IF(VLOOKUP(D164,'0.1_Datos generales organiz.'!$E$44:$M$293,5,FALSE)="","",VLOOKUP(D164,'0.1_Datos generales organiz.'!$E$44:$M$293,5,FALSE)))</f>
        <v/>
      </c>
      <c r="H164" s="388" t="str">
        <f>IF(D164="","",IF(VLOOKUP(D164,'0.1_Datos generales organiz.'!$E$44:$M$293,6,FALSE)="","",VLOOKUP(D164,'0.1_Datos generales organiz.'!$E$44:$M$293,6,FALSE)))</f>
        <v/>
      </c>
      <c r="I164" s="388" t="str">
        <f>IF(D164="","",IF(VLOOKUP(D164,'0.1_Datos generales organiz.'!$E$44:$M$293,7,FALSE)="","",VLOOKUP(D164,'0.1_Datos generales organiz.'!$E$44:$M$293,7,FALSE)))</f>
        <v/>
      </c>
      <c r="J164" s="388" t="str">
        <f>IF(D164="","",IF(VLOOKUP(D164,'0.1_Datos generales organiz.'!$E$44:$M$293,8,FALSE)="","",VLOOKUP(D164,'0.1_Datos generales organiz.'!$E$44:$M$293,8,FALSE)))</f>
        <v/>
      </c>
      <c r="K164" s="388" t="str">
        <f>IF(D164="","",IF(VLOOKUP(D164,'0.1_Datos generales organiz.'!$E$44:$M$293,9,FALSE)="","",VLOOKUP(D164,'0.1_Datos generales organiz.'!$E$44:$M$293,9,FALSE)))</f>
        <v/>
      </c>
      <c r="L164" s="386" t="str">
        <f>IF('4.1_Resultados Balears'!F165=0,"",'4.1_Resultados Balears'!F165)</f>
        <v/>
      </c>
      <c r="M164" s="386" t="str">
        <f>IF('4.1_Resultados Balears'!G165=0,"",'4.1_Resultados Balears'!G165)</f>
        <v/>
      </c>
      <c r="N164" s="386" t="str">
        <f>IF('4.1_Resultados Balears'!H165=0,"",'4.1_Resultados Balears'!H165)</f>
        <v/>
      </c>
      <c r="O164" s="386" t="str">
        <f>IF('4.1_Resultados Balears'!I165=0,"",'4.1_Resultados Balears'!I165)</f>
        <v/>
      </c>
      <c r="P164" s="386" t="str">
        <f>IF('4.1_Resultados Balears'!K165=0,"",'4.1_Resultados Balears'!K165)</f>
        <v/>
      </c>
      <c r="Q164" s="386" t="str">
        <f>IF('4.1_Resultados Balears'!M165=0,"",'4.1_Resultados Balears'!M165)</f>
        <v/>
      </c>
      <c r="R164" s="386" t="str">
        <f>IF('4.1_Resultados Balears'!O165=0,"",'4.1_Resultados Balears'!O165)</f>
        <v/>
      </c>
      <c r="S164" s="386" t="str">
        <f>IF('4.1_Resultados Balears'!P165=0,"",'4.1_Resultados Balears'!P165)</f>
        <v/>
      </c>
      <c r="T164" s="386" t="str">
        <f>IF('4.1_Resultados Balears'!Q165=0,"",'4.1_Resultados Balears'!Q165)</f>
        <v/>
      </c>
      <c r="U164" s="386" t="str">
        <f>IF('4.1_Resultados Balears'!S165=0,"",'4.1_Resultados Balears'!S165)</f>
        <v/>
      </c>
      <c r="V164" s="385" t="str">
        <f>_xlfn.IFNA(IF(VLOOKUP($D164,'3_Categorías 3-6'!$E$26:$X$275,8,FALSE)="","",VLOOKUP($D164,'3_Categorías 3-6'!$E$26:$X$275,8,FALSE)),"")</f>
        <v/>
      </c>
      <c r="W164" s="385" t="str">
        <f>_xlfn.IFNA(IF(VLOOKUP($D164,'3_Categorías 3-6'!$E$26:$X$275,14,FALSE)="","",VLOOKUP($D164,'3_Categorías 3-6'!$E$26:$X$275,14,FALSE)),"")</f>
        <v/>
      </c>
      <c r="X164" s="385" t="str">
        <f>_xlfn.IFNA(IF(VLOOKUP($D164,'3_Categorías 3-6'!$E$26:$X$275,19,FALSE)="","",VLOOKUP($D164,'3_Categorías 3-6'!$E$26:$X$275,19,FALSE)),"")</f>
        <v/>
      </c>
      <c r="Y164" s="385" t="str">
        <f>_xlfn.IFNA(IF(VLOOKUP($D164,'3_Categorías 3-6'!$E$26:$X$275,20,FALSE)="","",VLOOKUP($D164,'3_Categorías 3-6'!$E$26:$X$275,20,FALSE)),"")</f>
        <v/>
      </c>
    </row>
    <row r="165" spans="3:25" s="4" customFormat="1" x14ac:dyDescent="0.25">
      <c r="C165" s="162">
        <v>113</v>
      </c>
      <c r="D165" s="668" t="str">
        <f>IF(Dades!E954="","",Dades!E954)</f>
        <v/>
      </c>
      <c r="E165" s="668"/>
      <c r="F165" s="388" t="str">
        <f>IF(D165="","",IF(VLOOKUP(D165,'0.1_Datos generales organiz.'!$E$44:$M$293,4,FALSE)="","",VLOOKUP(D165,'0.1_Datos generales organiz.'!$E$44:$M$293,4,FALSE)))</f>
        <v/>
      </c>
      <c r="G165" s="388" t="str">
        <f>IF(D165="","",IF(VLOOKUP(D165,'0.1_Datos generales organiz.'!$E$44:$M$293,5,FALSE)="","",VLOOKUP(D165,'0.1_Datos generales organiz.'!$E$44:$M$293,5,FALSE)))</f>
        <v/>
      </c>
      <c r="H165" s="388" t="str">
        <f>IF(D165="","",IF(VLOOKUP(D165,'0.1_Datos generales organiz.'!$E$44:$M$293,6,FALSE)="","",VLOOKUP(D165,'0.1_Datos generales organiz.'!$E$44:$M$293,6,FALSE)))</f>
        <v/>
      </c>
      <c r="I165" s="388" t="str">
        <f>IF(D165="","",IF(VLOOKUP(D165,'0.1_Datos generales organiz.'!$E$44:$M$293,7,FALSE)="","",VLOOKUP(D165,'0.1_Datos generales organiz.'!$E$44:$M$293,7,FALSE)))</f>
        <v/>
      </c>
      <c r="J165" s="388" t="str">
        <f>IF(D165="","",IF(VLOOKUP(D165,'0.1_Datos generales organiz.'!$E$44:$M$293,8,FALSE)="","",VLOOKUP(D165,'0.1_Datos generales organiz.'!$E$44:$M$293,8,FALSE)))</f>
        <v/>
      </c>
      <c r="K165" s="388" t="str">
        <f>IF(D165="","",IF(VLOOKUP(D165,'0.1_Datos generales organiz.'!$E$44:$M$293,9,FALSE)="","",VLOOKUP(D165,'0.1_Datos generales organiz.'!$E$44:$M$293,9,FALSE)))</f>
        <v/>
      </c>
      <c r="L165" s="386" t="str">
        <f>IF('4.1_Resultados Balears'!F166=0,"",'4.1_Resultados Balears'!F166)</f>
        <v/>
      </c>
      <c r="M165" s="386" t="str">
        <f>IF('4.1_Resultados Balears'!G166=0,"",'4.1_Resultados Balears'!G166)</f>
        <v/>
      </c>
      <c r="N165" s="386" t="str">
        <f>IF('4.1_Resultados Balears'!H166=0,"",'4.1_Resultados Balears'!H166)</f>
        <v/>
      </c>
      <c r="O165" s="386" t="str">
        <f>IF('4.1_Resultados Balears'!I166=0,"",'4.1_Resultados Balears'!I166)</f>
        <v/>
      </c>
      <c r="P165" s="386" t="str">
        <f>IF('4.1_Resultados Balears'!K166=0,"",'4.1_Resultados Balears'!K166)</f>
        <v/>
      </c>
      <c r="Q165" s="386" t="str">
        <f>IF('4.1_Resultados Balears'!M166=0,"",'4.1_Resultados Balears'!M166)</f>
        <v/>
      </c>
      <c r="R165" s="386" t="str">
        <f>IF('4.1_Resultados Balears'!O166=0,"",'4.1_Resultados Balears'!O166)</f>
        <v/>
      </c>
      <c r="S165" s="386" t="str">
        <f>IF('4.1_Resultados Balears'!P166=0,"",'4.1_Resultados Balears'!P166)</f>
        <v/>
      </c>
      <c r="T165" s="386" t="str">
        <f>IF('4.1_Resultados Balears'!Q166=0,"",'4.1_Resultados Balears'!Q166)</f>
        <v/>
      </c>
      <c r="U165" s="386" t="str">
        <f>IF('4.1_Resultados Balears'!S166=0,"",'4.1_Resultados Balears'!S166)</f>
        <v/>
      </c>
      <c r="V165" s="385" t="str">
        <f>_xlfn.IFNA(IF(VLOOKUP($D165,'3_Categorías 3-6'!$E$26:$X$275,8,FALSE)="","",VLOOKUP($D165,'3_Categorías 3-6'!$E$26:$X$275,8,FALSE)),"")</f>
        <v/>
      </c>
      <c r="W165" s="385" t="str">
        <f>_xlfn.IFNA(IF(VLOOKUP($D165,'3_Categorías 3-6'!$E$26:$X$275,14,FALSE)="","",VLOOKUP($D165,'3_Categorías 3-6'!$E$26:$X$275,14,FALSE)),"")</f>
        <v/>
      </c>
      <c r="X165" s="385" t="str">
        <f>_xlfn.IFNA(IF(VLOOKUP($D165,'3_Categorías 3-6'!$E$26:$X$275,19,FALSE)="","",VLOOKUP($D165,'3_Categorías 3-6'!$E$26:$X$275,19,FALSE)),"")</f>
        <v/>
      </c>
      <c r="Y165" s="385" t="str">
        <f>_xlfn.IFNA(IF(VLOOKUP($D165,'3_Categorías 3-6'!$E$26:$X$275,20,FALSE)="","",VLOOKUP($D165,'3_Categorías 3-6'!$E$26:$X$275,20,FALSE)),"")</f>
        <v/>
      </c>
    </row>
    <row r="166" spans="3:25" s="4" customFormat="1" x14ac:dyDescent="0.25">
      <c r="C166" s="162">
        <v>114</v>
      </c>
      <c r="D166" s="668" t="str">
        <f>IF(Dades!E955="","",Dades!E955)</f>
        <v/>
      </c>
      <c r="E166" s="668"/>
      <c r="F166" s="388" t="str">
        <f>IF(D166="","",IF(VLOOKUP(D166,'0.1_Datos generales organiz.'!$E$44:$M$293,4,FALSE)="","",VLOOKUP(D166,'0.1_Datos generales organiz.'!$E$44:$M$293,4,FALSE)))</f>
        <v/>
      </c>
      <c r="G166" s="388" t="str">
        <f>IF(D166="","",IF(VLOOKUP(D166,'0.1_Datos generales organiz.'!$E$44:$M$293,5,FALSE)="","",VLOOKUP(D166,'0.1_Datos generales organiz.'!$E$44:$M$293,5,FALSE)))</f>
        <v/>
      </c>
      <c r="H166" s="388" t="str">
        <f>IF(D166="","",IF(VLOOKUP(D166,'0.1_Datos generales organiz.'!$E$44:$M$293,6,FALSE)="","",VLOOKUP(D166,'0.1_Datos generales organiz.'!$E$44:$M$293,6,FALSE)))</f>
        <v/>
      </c>
      <c r="I166" s="388" t="str">
        <f>IF(D166="","",IF(VLOOKUP(D166,'0.1_Datos generales organiz.'!$E$44:$M$293,7,FALSE)="","",VLOOKUP(D166,'0.1_Datos generales organiz.'!$E$44:$M$293,7,FALSE)))</f>
        <v/>
      </c>
      <c r="J166" s="388" t="str">
        <f>IF(D166="","",IF(VLOOKUP(D166,'0.1_Datos generales organiz.'!$E$44:$M$293,8,FALSE)="","",VLOOKUP(D166,'0.1_Datos generales organiz.'!$E$44:$M$293,8,FALSE)))</f>
        <v/>
      </c>
      <c r="K166" s="388" t="str">
        <f>IF(D166="","",IF(VLOOKUP(D166,'0.1_Datos generales organiz.'!$E$44:$M$293,9,FALSE)="","",VLOOKUP(D166,'0.1_Datos generales organiz.'!$E$44:$M$293,9,FALSE)))</f>
        <v/>
      </c>
      <c r="L166" s="386" t="str">
        <f>IF('4.1_Resultados Balears'!F167=0,"",'4.1_Resultados Balears'!F167)</f>
        <v/>
      </c>
      <c r="M166" s="386" t="str">
        <f>IF('4.1_Resultados Balears'!G167=0,"",'4.1_Resultados Balears'!G167)</f>
        <v/>
      </c>
      <c r="N166" s="386" t="str">
        <f>IF('4.1_Resultados Balears'!H167=0,"",'4.1_Resultados Balears'!H167)</f>
        <v/>
      </c>
      <c r="O166" s="386" t="str">
        <f>IF('4.1_Resultados Balears'!I167=0,"",'4.1_Resultados Balears'!I167)</f>
        <v/>
      </c>
      <c r="P166" s="386" t="str">
        <f>IF('4.1_Resultados Balears'!K167=0,"",'4.1_Resultados Balears'!K167)</f>
        <v/>
      </c>
      <c r="Q166" s="386" t="str">
        <f>IF('4.1_Resultados Balears'!M167=0,"",'4.1_Resultados Balears'!M167)</f>
        <v/>
      </c>
      <c r="R166" s="386" t="str">
        <f>IF('4.1_Resultados Balears'!O167=0,"",'4.1_Resultados Balears'!O167)</f>
        <v/>
      </c>
      <c r="S166" s="386" t="str">
        <f>IF('4.1_Resultados Balears'!P167=0,"",'4.1_Resultados Balears'!P167)</f>
        <v/>
      </c>
      <c r="T166" s="386" t="str">
        <f>IF('4.1_Resultados Balears'!Q167=0,"",'4.1_Resultados Balears'!Q167)</f>
        <v/>
      </c>
      <c r="U166" s="386" t="str">
        <f>IF('4.1_Resultados Balears'!S167=0,"",'4.1_Resultados Balears'!S167)</f>
        <v/>
      </c>
      <c r="V166" s="385" t="str">
        <f>_xlfn.IFNA(IF(VLOOKUP($D166,'3_Categorías 3-6'!$E$26:$X$275,8,FALSE)="","",VLOOKUP($D166,'3_Categorías 3-6'!$E$26:$X$275,8,FALSE)),"")</f>
        <v/>
      </c>
      <c r="W166" s="385" t="str">
        <f>_xlfn.IFNA(IF(VLOOKUP($D166,'3_Categorías 3-6'!$E$26:$X$275,14,FALSE)="","",VLOOKUP($D166,'3_Categorías 3-6'!$E$26:$X$275,14,FALSE)),"")</f>
        <v/>
      </c>
      <c r="X166" s="385" t="str">
        <f>_xlfn.IFNA(IF(VLOOKUP($D166,'3_Categorías 3-6'!$E$26:$X$275,19,FALSE)="","",VLOOKUP($D166,'3_Categorías 3-6'!$E$26:$X$275,19,FALSE)),"")</f>
        <v/>
      </c>
      <c r="Y166" s="385" t="str">
        <f>_xlfn.IFNA(IF(VLOOKUP($D166,'3_Categorías 3-6'!$E$26:$X$275,20,FALSE)="","",VLOOKUP($D166,'3_Categorías 3-6'!$E$26:$X$275,20,FALSE)),"")</f>
        <v/>
      </c>
    </row>
    <row r="167" spans="3:25" s="4" customFormat="1" x14ac:dyDescent="0.25">
      <c r="C167" s="162">
        <v>115</v>
      </c>
      <c r="D167" s="668" t="str">
        <f>IF(Dades!E956="","",Dades!E956)</f>
        <v/>
      </c>
      <c r="E167" s="668"/>
      <c r="F167" s="388" t="str">
        <f>IF(D167="","",IF(VLOOKUP(D167,'0.1_Datos generales organiz.'!$E$44:$M$293,4,FALSE)="","",VLOOKUP(D167,'0.1_Datos generales organiz.'!$E$44:$M$293,4,FALSE)))</f>
        <v/>
      </c>
      <c r="G167" s="388" t="str">
        <f>IF(D167="","",IF(VLOOKUP(D167,'0.1_Datos generales organiz.'!$E$44:$M$293,5,FALSE)="","",VLOOKUP(D167,'0.1_Datos generales organiz.'!$E$44:$M$293,5,FALSE)))</f>
        <v/>
      </c>
      <c r="H167" s="388" t="str">
        <f>IF(D167="","",IF(VLOOKUP(D167,'0.1_Datos generales organiz.'!$E$44:$M$293,6,FALSE)="","",VLOOKUP(D167,'0.1_Datos generales organiz.'!$E$44:$M$293,6,FALSE)))</f>
        <v/>
      </c>
      <c r="I167" s="388" t="str">
        <f>IF(D167="","",IF(VLOOKUP(D167,'0.1_Datos generales organiz.'!$E$44:$M$293,7,FALSE)="","",VLOOKUP(D167,'0.1_Datos generales organiz.'!$E$44:$M$293,7,FALSE)))</f>
        <v/>
      </c>
      <c r="J167" s="388" t="str">
        <f>IF(D167="","",IF(VLOOKUP(D167,'0.1_Datos generales organiz.'!$E$44:$M$293,8,FALSE)="","",VLOOKUP(D167,'0.1_Datos generales organiz.'!$E$44:$M$293,8,FALSE)))</f>
        <v/>
      </c>
      <c r="K167" s="388" t="str">
        <f>IF(D167="","",IF(VLOOKUP(D167,'0.1_Datos generales organiz.'!$E$44:$M$293,9,FALSE)="","",VLOOKUP(D167,'0.1_Datos generales organiz.'!$E$44:$M$293,9,FALSE)))</f>
        <v/>
      </c>
      <c r="L167" s="386" t="str">
        <f>IF('4.1_Resultados Balears'!F168=0,"",'4.1_Resultados Balears'!F168)</f>
        <v/>
      </c>
      <c r="M167" s="386" t="str">
        <f>IF('4.1_Resultados Balears'!G168=0,"",'4.1_Resultados Balears'!G168)</f>
        <v/>
      </c>
      <c r="N167" s="386" t="str">
        <f>IF('4.1_Resultados Balears'!H168=0,"",'4.1_Resultados Balears'!H168)</f>
        <v/>
      </c>
      <c r="O167" s="386" t="str">
        <f>IF('4.1_Resultados Balears'!I168=0,"",'4.1_Resultados Balears'!I168)</f>
        <v/>
      </c>
      <c r="P167" s="386" t="str">
        <f>IF('4.1_Resultados Balears'!K168=0,"",'4.1_Resultados Balears'!K168)</f>
        <v/>
      </c>
      <c r="Q167" s="386" t="str">
        <f>IF('4.1_Resultados Balears'!M168=0,"",'4.1_Resultados Balears'!M168)</f>
        <v/>
      </c>
      <c r="R167" s="386" t="str">
        <f>IF('4.1_Resultados Balears'!O168=0,"",'4.1_Resultados Balears'!O168)</f>
        <v/>
      </c>
      <c r="S167" s="386" t="str">
        <f>IF('4.1_Resultados Balears'!P168=0,"",'4.1_Resultados Balears'!P168)</f>
        <v/>
      </c>
      <c r="T167" s="386" t="str">
        <f>IF('4.1_Resultados Balears'!Q168=0,"",'4.1_Resultados Balears'!Q168)</f>
        <v/>
      </c>
      <c r="U167" s="386" t="str">
        <f>IF('4.1_Resultados Balears'!S168=0,"",'4.1_Resultados Balears'!S168)</f>
        <v/>
      </c>
      <c r="V167" s="385" t="str">
        <f>_xlfn.IFNA(IF(VLOOKUP($D167,'3_Categorías 3-6'!$E$26:$X$275,8,FALSE)="","",VLOOKUP($D167,'3_Categorías 3-6'!$E$26:$X$275,8,FALSE)),"")</f>
        <v/>
      </c>
      <c r="W167" s="385" t="str">
        <f>_xlfn.IFNA(IF(VLOOKUP($D167,'3_Categorías 3-6'!$E$26:$X$275,14,FALSE)="","",VLOOKUP($D167,'3_Categorías 3-6'!$E$26:$X$275,14,FALSE)),"")</f>
        <v/>
      </c>
      <c r="X167" s="385" t="str">
        <f>_xlfn.IFNA(IF(VLOOKUP($D167,'3_Categorías 3-6'!$E$26:$X$275,19,FALSE)="","",VLOOKUP($D167,'3_Categorías 3-6'!$E$26:$X$275,19,FALSE)),"")</f>
        <v/>
      </c>
      <c r="Y167" s="385" t="str">
        <f>_xlfn.IFNA(IF(VLOOKUP($D167,'3_Categorías 3-6'!$E$26:$X$275,20,FALSE)="","",VLOOKUP($D167,'3_Categorías 3-6'!$E$26:$X$275,20,FALSE)),"")</f>
        <v/>
      </c>
    </row>
    <row r="168" spans="3:25" s="4" customFormat="1" x14ac:dyDescent="0.25">
      <c r="C168" s="162">
        <v>116</v>
      </c>
      <c r="D168" s="668" t="str">
        <f>IF(Dades!E957="","",Dades!E957)</f>
        <v/>
      </c>
      <c r="E168" s="668"/>
      <c r="F168" s="388" t="str">
        <f>IF(D168="","",IF(VLOOKUP(D168,'0.1_Datos generales organiz.'!$E$44:$M$293,4,FALSE)="","",VLOOKUP(D168,'0.1_Datos generales organiz.'!$E$44:$M$293,4,FALSE)))</f>
        <v/>
      </c>
      <c r="G168" s="388" t="str">
        <f>IF(D168="","",IF(VLOOKUP(D168,'0.1_Datos generales organiz.'!$E$44:$M$293,5,FALSE)="","",VLOOKUP(D168,'0.1_Datos generales organiz.'!$E$44:$M$293,5,FALSE)))</f>
        <v/>
      </c>
      <c r="H168" s="388" t="str">
        <f>IF(D168="","",IF(VLOOKUP(D168,'0.1_Datos generales organiz.'!$E$44:$M$293,6,FALSE)="","",VLOOKUP(D168,'0.1_Datos generales organiz.'!$E$44:$M$293,6,FALSE)))</f>
        <v/>
      </c>
      <c r="I168" s="388" t="str">
        <f>IF(D168="","",IF(VLOOKUP(D168,'0.1_Datos generales organiz.'!$E$44:$M$293,7,FALSE)="","",VLOOKUP(D168,'0.1_Datos generales organiz.'!$E$44:$M$293,7,FALSE)))</f>
        <v/>
      </c>
      <c r="J168" s="388" t="str">
        <f>IF(D168="","",IF(VLOOKUP(D168,'0.1_Datos generales organiz.'!$E$44:$M$293,8,FALSE)="","",VLOOKUP(D168,'0.1_Datos generales organiz.'!$E$44:$M$293,8,FALSE)))</f>
        <v/>
      </c>
      <c r="K168" s="388" t="str">
        <f>IF(D168="","",IF(VLOOKUP(D168,'0.1_Datos generales organiz.'!$E$44:$M$293,9,FALSE)="","",VLOOKUP(D168,'0.1_Datos generales organiz.'!$E$44:$M$293,9,FALSE)))</f>
        <v/>
      </c>
      <c r="L168" s="386" t="str">
        <f>IF('4.1_Resultados Balears'!F169=0,"",'4.1_Resultados Balears'!F169)</f>
        <v/>
      </c>
      <c r="M168" s="386" t="str">
        <f>IF('4.1_Resultados Balears'!G169=0,"",'4.1_Resultados Balears'!G169)</f>
        <v/>
      </c>
      <c r="N168" s="386" t="str">
        <f>IF('4.1_Resultados Balears'!H169=0,"",'4.1_Resultados Balears'!H169)</f>
        <v/>
      </c>
      <c r="O168" s="386" t="str">
        <f>IF('4.1_Resultados Balears'!I169=0,"",'4.1_Resultados Balears'!I169)</f>
        <v/>
      </c>
      <c r="P168" s="386" t="str">
        <f>IF('4.1_Resultados Balears'!K169=0,"",'4.1_Resultados Balears'!K169)</f>
        <v/>
      </c>
      <c r="Q168" s="386" t="str">
        <f>IF('4.1_Resultados Balears'!M169=0,"",'4.1_Resultados Balears'!M169)</f>
        <v/>
      </c>
      <c r="R168" s="386" t="str">
        <f>IF('4.1_Resultados Balears'!O169=0,"",'4.1_Resultados Balears'!O169)</f>
        <v/>
      </c>
      <c r="S168" s="386" t="str">
        <f>IF('4.1_Resultados Balears'!P169=0,"",'4.1_Resultados Balears'!P169)</f>
        <v/>
      </c>
      <c r="T168" s="386" t="str">
        <f>IF('4.1_Resultados Balears'!Q169=0,"",'4.1_Resultados Balears'!Q169)</f>
        <v/>
      </c>
      <c r="U168" s="386" t="str">
        <f>IF('4.1_Resultados Balears'!S169=0,"",'4.1_Resultados Balears'!S169)</f>
        <v/>
      </c>
      <c r="V168" s="385" t="str">
        <f>_xlfn.IFNA(IF(VLOOKUP($D168,'3_Categorías 3-6'!$E$26:$X$275,8,FALSE)="","",VLOOKUP($D168,'3_Categorías 3-6'!$E$26:$X$275,8,FALSE)),"")</f>
        <v/>
      </c>
      <c r="W168" s="385" t="str">
        <f>_xlfn.IFNA(IF(VLOOKUP($D168,'3_Categorías 3-6'!$E$26:$X$275,14,FALSE)="","",VLOOKUP($D168,'3_Categorías 3-6'!$E$26:$X$275,14,FALSE)),"")</f>
        <v/>
      </c>
      <c r="X168" s="385" t="str">
        <f>_xlfn.IFNA(IF(VLOOKUP($D168,'3_Categorías 3-6'!$E$26:$X$275,19,FALSE)="","",VLOOKUP($D168,'3_Categorías 3-6'!$E$26:$X$275,19,FALSE)),"")</f>
        <v/>
      </c>
      <c r="Y168" s="385" t="str">
        <f>_xlfn.IFNA(IF(VLOOKUP($D168,'3_Categorías 3-6'!$E$26:$X$275,20,FALSE)="","",VLOOKUP($D168,'3_Categorías 3-6'!$E$26:$X$275,20,FALSE)),"")</f>
        <v/>
      </c>
    </row>
    <row r="169" spans="3:25" s="4" customFormat="1" x14ac:dyDescent="0.25">
      <c r="C169" s="162">
        <v>117</v>
      </c>
      <c r="D169" s="668" t="str">
        <f>IF(Dades!E958="","",Dades!E958)</f>
        <v/>
      </c>
      <c r="E169" s="668"/>
      <c r="F169" s="388" t="str">
        <f>IF(D169="","",IF(VLOOKUP(D169,'0.1_Datos generales organiz.'!$E$44:$M$293,4,FALSE)="","",VLOOKUP(D169,'0.1_Datos generales organiz.'!$E$44:$M$293,4,FALSE)))</f>
        <v/>
      </c>
      <c r="G169" s="388" t="str">
        <f>IF(D169="","",IF(VLOOKUP(D169,'0.1_Datos generales organiz.'!$E$44:$M$293,5,FALSE)="","",VLOOKUP(D169,'0.1_Datos generales organiz.'!$E$44:$M$293,5,FALSE)))</f>
        <v/>
      </c>
      <c r="H169" s="388" t="str">
        <f>IF(D169="","",IF(VLOOKUP(D169,'0.1_Datos generales organiz.'!$E$44:$M$293,6,FALSE)="","",VLOOKUP(D169,'0.1_Datos generales organiz.'!$E$44:$M$293,6,FALSE)))</f>
        <v/>
      </c>
      <c r="I169" s="388" t="str">
        <f>IF(D169="","",IF(VLOOKUP(D169,'0.1_Datos generales organiz.'!$E$44:$M$293,7,FALSE)="","",VLOOKUP(D169,'0.1_Datos generales organiz.'!$E$44:$M$293,7,FALSE)))</f>
        <v/>
      </c>
      <c r="J169" s="388" t="str">
        <f>IF(D169="","",IF(VLOOKUP(D169,'0.1_Datos generales organiz.'!$E$44:$M$293,8,FALSE)="","",VLOOKUP(D169,'0.1_Datos generales organiz.'!$E$44:$M$293,8,FALSE)))</f>
        <v/>
      </c>
      <c r="K169" s="388" t="str">
        <f>IF(D169="","",IF(VLOOKUP(D169,'0.1_Datos generales organiz.'!$E$44:$M$293,9,FALSE)="","",VLOOKUP(D169,'0.1_Datos generales organiz.'!$E$44:$M$293,9,FALSE)))</f>
        <v/>
      </c>
      <c r="L169" s="386" t="str">
        <f>IF('4.1_Resultados Balears'!F170=0,"",'4.1_Resultados Balears'!F170)</f>
        <v/>
      </c>
      <c r="M169" s="386" t="str">
        <f>IF('4.1_Resultados Balears'!G170=0,"",'4.1_Resultados Balears'!G170)</f>
        <v/>
      </c>
      <c r="N169" s="386" t="str">
        <f>IF('4.1_Resultados Balears'!H170=0,"",'4.1_Resultados Balears'!H170)</f>
        <v/>
      </c>
      <c r="O169" s="386" t="str">
        <f>IF('4.1_Resultados Balears'!I170=0,"",'4.1_Resultados Balears'!I170)</f>
        <v/>
      </c>
      <c r="P169" s="386" t="str">
        <f>IF('4.1_Resultados Balears'!K170=0,"",'4.1_Resultados Balears'!K170)</f>
        <v/>
      </c>
      <c r="Q169" s="386" t="str">
        <f>IF('4.1_Resultados Balears'!M170=0,"",'4.1_Resultados Balears'!M170)</f>
        <v/>
      </c>
      <c r="R169" s="386" t="str">
        <f>IF('4.1_Resultados Balears'!O170=0,"",'4.1_Resultados Balears'!O170)</f>
        <v/>
      </c>
      <c r="S169" s="386" t="str">
        <f>IF('4.1_Resultados Balears'!P170=0,"",'4.1_Resultados Balears'!P170)</f>
        <v/>
      </c>
      <c r="T169" s="386" t="str">
        <f>IF('4.1_Resultados Balears'!Q170=0,"",'4.1_Resultados Balears'!Q170)</f>
        <v/>
      </c>
      <c r="U169" s="386" t="str">
        <f>IF('4.1_Resultados Balears'!S170=0,"",'4.1_Resultados Balears'!S170)</f>
        <v/>
      </c>
      <c r="V169" s="385" t="str">
        <f>_xlfn.IFNA(IF(VLOOKUP($D169,'3_Categorías 3-6'!$E$26:$X$275,8,FALSE)="","",VLOOKUP($D169,'3_Categorías 3-6'!$E$26:$X$275,8,FALSE)),"")</f>
        <v/>
      </c>
      <c r="W169" s="385" t="str">
        <f>_xlfn.IFNA(IF(VLOOKUP($D169,'3_Categorías 3-6'!$E$26:$X$275,14,FALSE)="","",VLOOKUP($D169,'3_Categorías 3-6'!$E$26:$X$275,14,FALSE)),"")</f>
        <v/>
      </c>
      <c r="X169" s="385" t="str">
        <f>_xlfn.IFNA(IF(VLOOKUP($D169,'3_Categorías 3-6'!$E$26:$X$275,19,FALSE)="","",VLOOKUP($D169,'3_Categorías 3-6'!$E$26:$X$275,19,FALSE)),"")</f>
        <v/>
      </c>
      <c r="Y169" s="385" t="str">
        <f>_xlfn.IFNA(IF(VLOOKUP($D169,'3_Categorías 3-6'!$E$26:$X$275,20,FALSE)="","",VLOOKUP($D169,'3_Categorías 3-6'!$E$26:$X$275,20,FALSE)),"")</f>
        <v/>
      </c>
    </row>
    <row r="170" spans="3:25" s="4" customFormat="1" x14ac:dyDescent="0.25">
      <c r="C170" s="162">
        <v>118</v>
      </c>
      <c r="D170" s="668" t="str">
        <f>IF(Dades!E959="","",Dades!E959)</f>
        <v/>
      </c>
      <c r="E170" s="668"/>
      <c r="F170" s="388" t="str">
        <f>IF(D170="","",IF(VLOOKUP(D170,'0.1_Datos generales organiz.'!$E$44:$M$293,4,FALSE)="","",VLOOKUP(D170,'0.1_Datos generales organiz.'!$E$44:$M$293,4,FALSE)))</f>
        <v/>
      </c>
      <c r="G170" s="388" t="str">
        <f>IF(D170="","",IF(VLOOKUP(D170,'0.1_Datos generales organiz.'!$E$44:$M$293,5,FALSE)="","",VLOOKUP(D170,'0.1_Datos generales organiz.'!$E$44:$M$293,5,FALSE)))</f>
        <v/>
      </c>
      <c r="H170" s="388" t="str">
        <f>IF(D170="","",IF(VLOOKUP(D170,'0.1_Datos generales organiz.'!$E$44:$M$293,6,FALSE)="","",VLOOKUP(D170,'0.1_Datos generales organiz.'!$E$44:$M$293,6,FALSE)))</f>
        <v/>
      </c>
      <c r="I170" s="388" t="str">
        <f>IF(D170="","",IF(VLOOKUP(D170,'0.1_Datos generales organiz.'!$E$44:$M$293,7,FALSE)="","",VLOOKUP(D170,'0.1_Datos generales organiz.'!$E$44:$M$293,7,FALSE)))</f>
        <v/>
      </c>
      <c r="J170" s="388" t="str">
        <f>IF(D170="","",IF(VLOOKUP(D170,'0.1_Datos generales organiz.'!$E$44:$M$293,8,FALSE)="","",VLOOKUP(D170,'0.1_Datos generales organiz.'!$E$44:$M$293,8,FALSE)))</f>
        <v/>
      </c>
      <c r="K170" s="388" t="str">
        <f>IF(D170="","",IF(VLOOKUP(D170,'0.1_Datos generales organiz.'!$E$44:$M$293,9,FALSE)="","",VLOOKUP(D170,'0.1_Datos generales organiz.'!$E$44:$M$293,9,FALSE)))</f>
        <v/>
      </c>
      <c r="L170" s="386" t="str">
        <f>IF('4.1_Resultados Balears'!F171=0,"",'4.1_Resultados Balears'!F171)</f>
        <v/>
      </c>
      <c r="M170" s="386" t="str">
        <f>IF('4.1_Resultados Balears'!G171=0,"",'4.1_Resultados Balears'!G171)</f>
        <v/>
      </c>
      <c r="N170" s="386" t="str">
        <f>IF('4.1_Resultados Balears'!H171=0,"",'4.1_Resultados Balears'!H171)</f>
        <v/>
      </c>
      <c r="O170" s="386" t="str">
        <f>IF('4.1_Resultados Balears'!I171=0,"",'4.1_Resultados Balears'!I171)</f>
        <v/>
      </c>
      <c r="P170" s="386" t="str">
        <f>IF('4.1_Resultados Balears'!K171=0,"",'4.1_Resultados Balears'!K171)</f>
        <v/>
      </c>
      <c r="Q170" s="386" t="str">
        <f>IF('4.1_Resultados Balears'!M171=0,"",'4.1_Resultados Balears'!M171)</f>
        <v/>
      </c>
      <c r="R170" s="386" t="str">
        <f>IF('4.1_Resultados Balears'!O171=0,"",'4.1_Resultados Balears'!O171)</f>
        <v/>
      </c>
      <c r="S170" s="386" t="str">
        <f>IF('4.1_Resultados Balears'!P171=0,"",'4.1_Resultados Balears'!P171)</f>
        <v/>
      </c>
      <c r="T170" s="386" t="str">
        <f>IF('4.1_Resultados Balears'!Q171=0,"",'4.1_Resultados Balears'!Q171)</f>
        <v/>
      </c>
      <c r="U170" s="386" t="str">
        <f>IF('4.1_Resultados Balears'!S171=0,"",'4.1_Resultados Balears'!S171)</f>
        <v/>
      </c>
      <c r="V170" s="385" t="str">
        <f>_xlfn.IFNA(IF(VLOOKUP($D170,'3_Categorías 3-6'!$E$26:$X$275,8,FALSE)="","",VLOOKUP($D170,'3_Categorías 3-6'!$E$26:$X$275,8,FALSE)),"")</f>
        <v/>
      </c>
      <c r="W170" s="385" t="str">
        <f>_xlfn.IFNA(IF(VLOOKUP($D170,'3_Categorías 3-6'!$E$26:$X$275,14,FALSE)="","",VLOOKUP($D170,'3_Categorías 3-6'!$E$26:$X$275,14,FALSE)),"")</f>
        <v/>
      </c>
      <c r="X170" s="385" t="str">
        <f>_xlfn.IFNA(IF(VLOOKUP($D170,'3_Categorías 3-6'!$E$26:$X$275,19,FALSE)="","",VLOOKUP($D170,'3_Categorías 3-6'!$E$26:$X$275,19,FALSE)),"")</f>
        <v/>
      </c>
      <c r="Y170" s="385" t="str">
        <f>_xlfn.IFNA(IF(VLOOKUP($D170,'3_Categorías 3-6'!$E$26:$X$275,20,FALSE)="","",VLOOKUP($D170,'3_Categorías 3-6'!$E$26:$X$275,20,FALSE)),"")</f>
        <v/>
      </c>
    </row>
    <row r="171" spans="3:25" s="4" customFormat="1" x14ac:dyDescent="0.25">
      <c r="C171" s="162">
        <v>119</v>
      </c>
      <c r="D171" s="668" t="str">
        <f>IF(Dades!E960="","",Dades!E960)</f>
        <v/>
      </c>
      <c r="E171" s="668"/>
      <c r="F171" s="388" t="str">
        <f>IF(D171="","",IF(VLOOKUP(D171,'0.1_Datos generales organiz.'!$E$44:$M$293,4,FALSE)="","",VLOOKUP(D171,'0.1_Datos generales organiz.'!$E$44:$M$293,4,FALSE)))</f>
        <v/>
      </c>
      <c r="G171" s="388" t="str">
        <f>IF(D171="","",IF(VLOOKUP(D171,'0.1_Datos generales organiz.'!$E$44:$M$293,5,FALSE)="","",VLOOKUP(D171,'0.1_Datos generales organiz.'!$E$44:$M$293,5,FALSE)))</f>
        <v/>
      </c>
      <c r="H171" s="388" t="str">
        <f>IF(D171="","",IF(VLOOKUP(D171,'0.1_Datos generales organiz.'!$E$44:$M$293,6,FALSE)="","",VLOOKUP(D171,'0.1_Datos generales organiz.'!$E$44:$M$293,6,FALSE)))</f>
        <v/>
      </c>
      <c r="I171" s="388" t="str">
        <f>IF(D171="","",IF(VLOOKUP(D171,'0.1_Datos generales organiz.'!$E$44:$M$293,7,FALSE)="","",VLOOKUP(D171,'0.1_Datos generales organiz.'!$E$44:$M$293,7,FALSE)))</f>
        <v/>
      </c>
      <c r="J171" s="388" t="str">
        <f>IF(D171="","",IF(VLOOKUP(D171,'0.1_Datos generales organiz.'!$E$44:$M$293,8,FALSE)="","",VLOOKUP(D171,'0.1_Datos generales organiz.'!$E$44:$M$293,8,FALSE)))</f>
        <v/>
      </c>
      <c r="K171" s="388" t="str">
        <f>IF(D171="","",IF(VLOOKUP(D171,'0.1_Datos generales organiz.'!$E$44:$M$293,9,FALSE)="","",VLOOKUP(D171,'0.1_Datos generales organiz.'!$E$44:$M$293,9,FALSE)))</f>
        <v/>
      </c>
      <c r="L171" s="386" t="str">
        <f>IF('4.1_Resultados Balears'!F172=0,"",'4.1_Resultados Balears'!F172)</f>
        <v/>
      </c>
      <c r="M171" s="386" t="str">
        <f>IF('4.1_Resultados Balears'!G172=0,"",'4.1_Resultados Balears'!G172)</f>
        <v/>
      </c>
      <c r="N171" s="386" t="str">
        <f>IF('4.1_Resultados Balears'!H172=0,"",'4.1_Resultados Balears'!H172)</f>
        <v/>
      </c>
      <c r="O171" s="386" t="str">
        <f>IF('4.1_Resultados Balears'!I172=0,"",'4.1_Resultados Balears'!I172)</f>
        <v/>
      </c>
      <c r="P171" s="386" t="str">
        <f>IF('4.1_Resultados Balears'!K172=0,"",'4.1_Resultados Balears'!K172)</f>
        <v/>
      </c>
      <c r="Q171" s="386" t="str">
        <f>IF('4.1_Resultados Balears'!M172=0,"",'4.1_Resultados Balears'!M172)</f>
        <v/>
      </c>
      <c r="R171" s="386" t="str">
        <f>IF('4.1_Resultados Balears'!O172=0,"",'4.1_Resultados Balears'!O172)</f>
        <v/>
      </c>
      <c r="S171" s="386" t="str">
        <f>IF('4.1_Resultados Balears'!P172=0,"",'4.1_Resultados Balears'!P172)</f>
        <v/>
      </c>
      <c r="T171" s="386" t="str">
        <f>IF('4.1_Resultados Balears'!Q172=0,"",'4.1_Resultados Balears'!Q172)</f>
        <v/>
      </c>
      <c r="U171" s="386" t="str">
        <f>IF('4.1_Resultados Balears'!S172=0,"",'4.1_Resultados Balears'!S172)</f>
        <v/>
      </c>
      <c r="V171" s="385" t="str">
        <f>_xlfn.IFNA(IF(VLOOKUP($D171,'3_Categorías 3-6'!$E$26:$X$275,8,FALSE)="","",VLOOKUP($D171,'3_Categorías 3-6'!$E$26:$X$275,8,FALSE)),"")</f>
        <v/>
      </c>
      <c r="W171" s="385" t="str">
        <f>_xlfn.IFNA(IF(VLOOKUP($D171,'3_Categorías 3-6'!$E$26:$X$275,14,FALSE)="","",VLOOKUP($D171,'3_Categorías 3-6'!$E$26:$X$275,14,FALSE)),"")</f>
        <v/>
      </c>
      <c r="X171" s="385" t="str">
        <f>_xlfn.IFNA(IF(VLOOKUP($D171,'3_Categorías 3-6'!$E$26:$X$275,19,FALSE)="","",VLOOKUP($D171,'3_Categorías 3-6'!$E$26:$X$275,19,FALSE)),"")</f>
        <v/>
      </c>
      <c r="Y171" s="385" t="str">
        <f>_xlfn.IFNA(IF(VLOOKUP($D171,'3_Categorías 3-6'!$E$26:$X$275,20,FALSE)="","",VLOOKUP($D171,'3_Categorías 3-6'!$E$26:$X$275,20,FALSE)),"")</f>
        <v/>
      </c>
    </row>
    <row r="172" spans="3:25" s="4" customFormat="1" x14ac:dyDescent="0.25">
      <c r="C172" s="162">
        <v>120</v>
      </c>
      <c r="D172" s="668" t="str">
        <f>IF(Dades!E961="","",Dades!E961)</f>
        <v/>
      </c>
      <c r="E172" s="668"/>
      <c r="F172" s="388" t="str">
        <f>IF(D172="","",IF(VLOOKUP(D172,'0.1_Datos generales organiz.'!$E$44:$M$293,4,FALSE)="","",VLOOKUP(D172,'0.1_Datos generales organiz.'!$E$44:$M$293,4,FALSE)))</f>
        <v/>
      </c>
      <c r="G172" s="388" t="str">
        <f>IF(D172="","",IF(VLOOKUP(D172,'0.1_Datos generales organiz.'!$E$44:$M$293,5,FALSE)="","",VLOOKUP(D172,'0.1_Datos generales organiz.'!$E$44:$M$293,5,FALSE)))</f>
        <v/>
      </c>
      <c r="H172" s="388" t="str">
        <f>IF(D172="","",IF(VLOOKUP(D172,'0.1_Datos generales organiz.'!$E$44:$M$293,6,FALSE)="","",VLOOKUP(D172,'0.1_Datos generales organiz.'!$E$44:$M$293,6,FALSE)))</f>
        <v/>
      </c>
      <c r="I172" s="388" t="str">
        <f>IF(D172="","",IF(VLOOKUP(D172,'0.1_Datos generales organiz.'!$E$44:$M$293,7,FALSE)="","",VLOOKUP(D172,'0.1_Datos generales organiz.'!$E$44:$M$293,7,FALSE)))</f>
        <v/>
      </c>
      <c r="J172" s="388" t="str">
        <f>IF(D172="","",IF(VLOOKUP(D172,'0.1_Datos generales organiz.'!$E$44:$M$293,8,FALSE)="","",VLOOKUP(D172,'0.1_Datos generales organiz.'!$E$44:$M$293,8,FALSE)))</f>
        <v/>
      </c>
      <c r="K172" s="388" t="str">
        <f>IF(D172="","",IF(VLOOKUP(D172,'0.1_Datos generales organiz.'!$E$44:$M$293,9,FALSE)="","",VLOOKUP(D172,'0.1_Datos generales organiz.'!$E$44:$M$293,9,FALSE)))</f>
        <v/>
      </c>
      <c r="L172" s="386" t="str">
        <f>IF('4.1_Resultados Balears'!F173=0,"",'4.1_Resultados Balears'!F173)</f>
        <v/>
      </c>
      <c r="M172" s="386" t="str">
        <f>IF('4.1_Resultados Balears'!G173=0,"",'4.1_Resultados Balears'!G173)</f>
        <v/>
      </c>
      <c r="N172" s="386" t="str">
        <f>IF('4.1_Resultados Balears'!H173=0,"",'4.1_Resultados Balears'!H173)</f>
        <v/>
      </c>
      <c r="O172" s="386" t="str">
        <f>IF('4.1_Resultados Balears'!I173=0,"",'4.1_Resultados Balears'!I173)</f>
        <v/>
      </c>
      <c r="P172" s="386" t="str">
        <f>IF('4.1_Resultados Balears'!K173=0,"",'4.1_Resultados Balears'!K173)</f>
        <v/>
      </c>
      <c r="Q172" s="386" t="str">
        <f>IF('4.1_Resultados Balears'!M173=0,"",'4.1_Resultados Balears'!M173)</f>
        <v/>
      </c>
      <c r="R172" s="386" t="str">
        <f>IF('4.1_Resultados Balears'!O173=0,"",'4.1_Resultados Balears'!O173)</f>
        <v/>
      </c>
      <c r="S172" s="386" t="str">
        <f>IF('4.1_Resultados Balears'!P173=0,"",'4.1_Resultados Balears'!P173)</f>
        <v/>
      </c>
      <c r="T172" s="386" t="str">
        <f>IF('4.1_Resultados Balears'!Q173=0,"",'4.1_Resultados Balears'!Q173)</f>
        <v/>
      </c>
      <c r="U172" s="386" t="str">
        <f>IF('4.1_Resultados Balears'!S173=0,"",'4.1_Resultados Balears'!S173)</f>
        <v/>
      </c>
      <c r="V172" s="385" t="str">
        <f>_xlfn.IFNA(IF(VLOOKUP($D172,'3_Categorías 3-6'!$E$26:$X$275,8,FALSE)="","",VLOOKUP($D172,'3_Categorías 3-6'!$E$26:$X$275,8,FALSE)),"")</f>
        <v/>
      </c>
      <c r="W172" s="385" t="str">
        <f>_xlfn.IFNA(IF(VLOOKUP($D172,'3_Categorías 3-6'!$E$26:$X$275,14,FALSE)="","",VLOOKUP($D172,'3_Categorías 3-6'!$E$26:$X$275,14,FALSE)),"")</f>
        <v/>
      </c>
      <c r="X172" s="385" t="str">
        <f>_xlfn.IFNA(IF(VLOOKUP($D172,'3_Categorías 3-6'!$E$26:$X$275,19,FALSE)="","",VLOOKUP($D172,'3_Categorías 3-6'!$E$26:$X$275,19,FALSE)),"")</f>
        <v/>
      </c>
      <c r="Y172" s="385" t="str">
        <f>_xlfn.IFNA(IF(VLOOKUP($D172,'3_Categorías 3-6'!$E$26:$X$275,20,FALSE)="","",VLOOKUP($D172,'3_Categorías 3-6'!$E$26:$X$275,20,FALSE)),"")</f>
        <v/>
      </c>
    </row>
    <row r="173" spans="3:25" s="4" customFormat="1" x14ac:dyDescent="0.25">
      <c r="C173" s="162">
        <v>121</v>
      </c>
      <c r="D173" s="668" t="str">
        <f>IF(Dades!E962="","",Dades!E962)</f>
        <v/>
      </c>
      <c r="E173" s="668"/>
      <c r="F173" s="388" t="str">
        <f>IF(D173="","",IF(VLOOKUP(D173,'0.1_Datos generales organiz.'!$E$44:$M$293,4,FALSE)="","",VLOOKUP(D173,'0.1_Datos generales organiz.'!$E$44:$M$293,4,FALSE)))</f>
        <v/>
      </c>
      <c r="G173" s="388" t="str">
        <f>IF(D173="","",IF(VLOOKUP(D173,'0.1_Datos generales organiz.'!$E$44:$M$293,5,FALSE)="","",VLOOKUP(D173,'0.1_Datos generales organiz.'!$E$44:$M$293,5,FALSE)))</f>
        <v/>
      </c>
      <c r="H173" s="388" t="str">
        <f>IF(D173="","",IF(VLOOKUP(D173,'0.1_Datos generales organiz.'!$E$44:$M$293,6,FALSE)="","",VLOOKUP(D173,'0.1_Datos generales organiz.'!$E$44:$M$293,6,FALSE)))</f>
        <v/>
      </c>
      <c r="I173" s="388" t="str">
        <f>IF(D173="","",IF(VLOOKUP(D173,'0.1_Datos generales organiz.'!$E$44:$M$293,7,FALSE)="","",VLOOKUP(D173,'0.1_Datos generales organiz.'!$E$44:$M$293,7,FALSE)))</f>
        <v/>
      </c>
      <c r="J173" s="388" t="str">
        <f>IF(D173="","",IF(VLOOKUP(D173,'0.1_Datos generales organiz.'!$E$44:$M$293,8,FALSE)="","",VLOOKUP(D173,'0.1_Datos generales organiz.'!$E$44:$M$293,8,FALSE)))</f>
        <v/>
      </c>
      <c r="K173" s="388" t="str">
        <f>IF(D173="","",IF(VLOOKUP(D173,'0.1_Datos generales organiz.'!$E$44:$M$293,9,FALSE)="","",VLOOKUP(D173,'0.1_Datos generales organiz.'!$E$44:$M$293,9,FALSE)))</f>
        <v/>
      </c>
      <c r="L173" s="386" t="str">
        <f>IF('4.1_Resultados Balears'!F174=0,"",'4.1_Resultados Balears'!F174)</f>
        <v/>
      </c>
      <c r="M173" s="386" t="str">
        <f>IF('4.1_Resultados Balears'!G174=0,"",'4.1_Resultados Balears'!G174)</f>
        <v/>
      </c>
      <c r="N173" s="386" t="str">
        <f>IF('4.1_Resultados Balears'!H174=0,"",'4.1_Resultados Balears'!H174)</f>
        <v/>
      </c>
      <c r="O173" s="386" t="str">
        <f>IF('4.1_Resultados Balears'!I174=0,"",'4.1_Resultados Balears'!I174)</f>
        <v/>
      </c>
      <c r="P173" s="386" t="str">
        <f>IF('4.1_Resultados Balears'!K174=0,"",'4.1_Resultados Balears'!K174)</f>
        <v/>
      </c>
      <c r="Q173" s="386" t="str">
        <f>IF('4.1_Resultados Balears'!M174=0,"",'4.1_Resultados Balears'!M174)</f>
        <v/>
      </c>
      <c r="R173" s="386" t="str">
        <f>IF('4.1_Resultados Balears'!O174=0,"",'4.1_Resultados Balears'!O174)</f>
        <v/>
      </c>
      <c r="S173" s="386" t="str">
        <f>IF('4.1_Resultados Balears'!P174=0,"",'4.1_Resultados Balears'!P174)</f>
        <v/>
      </c>
      <c r="T173" s="386" t="str">
        <f>IF('4.1_Resultados Balears'!Q174=0,"",'4.1_Resultados Balears'!Q174)</f>
        <v/>
      </c>
      <c r="U173" s="386" t="str">
        <f>IF('4.1_Resultados Balears'!S174=0,"",'4.1_Resultados Balears'!S174)</f>
        <v/>
      </c>
      <c r="V173" s="385" t="str">
        <f>_xlfn.IFNA(IF(VLOOKUP($D173,'3_Categorías 3-6'!$E$26:$X$275,8,FALSE)="","",VLOOKUP($D173,'3_Categorías 3-6'!$E$26:$X$275,8,FALSE)),"")</f>
        <v/>
      </c>
      <c r="W173" s="385" t="str">
        <f>_xlfn.IFNA(IF(VLOOKUP($D173,'3_Categorías 3-6'!$E$26:$X$275,14,FALSE)="","",VLOOKUP($D173,'3_Categorías 3-6'!$E$26:$X$275,14,FALSE)),"")</f>
        <v/>
      </c>
      <c r="X173" s="385" t="str">
        <f>_xlfn.IFNA(IF(VLOOKUP($D173,'3_Categorías 3-6'!$E$26:$X$275,19,FALSE)="","",VLOOKUP($D173,'3_Categorías 3-6'!$E$26:$X$275,19,FALSE)),"")</f>
        <v/>
      </c>
      <c r="Y173" s="385" t="str">
        <f>_xlfn.IFNA(IF(VLOOKUP($D173,'3_Categorías 3-6'!$E$26:$X$275,20,FALSE)="","",VLOOKUP($D173,'3_Categorías 3-6'!$E$26:$X$275,20,FALSE)),"")</f>
        <v/>
      </c>
    </row>
    <row r="174" spans="3:25" s="4" customFormat="1" x14ac:dyDescent="0.25">
      <c r="C174" s="162">
        <v>122</v>
      </c>
      <c r="D174" s="668" t="str">
        <f>IF(Dades!E963="","",Dades!E963)</f>
        <v/>
      </c>
      <c r="E174" s="668"/>
      <c r="F174" s="388" t="str">
        <f>IF(D174="","",IF(VLOOKUP(D174,'0.1_Datos generales organiz.'!$E$44:$M$293,4,FALSE)="","",VLOOKUP(D174,'0.1_Datos generales organiz.'!$E$44:$M$293,4,FALSE)))</f>
        <v/>
      </c>
      <c r="G174" s="388" t="str">
        <f>IF(D174="","",IF(VLOOKUP(D174,'0.1_Datos generales organiz.'!$E$44:$M$293,5,FALSE)="","",VLOOKUP(D174,'0.1_Datos generales organiz.'!$E$44:$M$293,5,FALSE)))</f>
        <v/>
      </c>
      <c r="H174" s="388" t="str">
        <f>IF(D174="","",IF(VLOOKUP(D174,'0.1_Datos generales organiz.'!$E$44:$M$293,6,FALSE)="","",VLOOKUP(D174,'0.1_Datos generales organiz.'!$E$44:$M$293,6,FALSE)))</f>
        <v/>
      </c>
      <c r="I174" s="388" t="str">
        <f>IF(D174="","",IF(VLOOKUP(D174,'0.1_Datos generales organiz.'!$E$44:$M$293,7,FALSE)="","",VLOOKUP(D174,'0.1_Datos generales organiz.'!$E$44:$M$293,7,FALSE)))</f>
        <v/>
      </c>
      <c r="J174" s="388" t="str">
        <f>IF(D174="","",IF(VLOOKUP(D174,'0.1_Datos generales organiz.'!$E$44:$M$293,8,FALSE)="","",VLOOKUP(D174,'0.1_Datos generales organiz.'!$E$44:$M$293,8,FALSE)))</f>
        <v/>
      </c>
      <c r="K174" s="388" t="str">
        <f>IF(D174="","",IF(VLOOKUP(D174,'0.1_Datos generales organiz.'!$E$44:$M$293,9,FALSE)="","",VLOOKUP(D174,'0.1_Datos generales organiz.'!$E$44:$M$293,9,FALSE)))</f>
        <v/>
      </c>
      <c r="L174" s="386" t="str">
        <f>IF('4.1_Resultados Balears'!F175=0,"",'4.1_Resultados Balears'!F175)</f>
        <v/>
      </c>
      <c r="M174" s="386" t="str">
        <f>IF('4.1_Resultados Balears'!G175=0,"",'4.1_Resultados Balears'!G175)</f>
        <v/>
      </c>
      <c r="N174" s="386" t="str">
        <f>IF('4.1_Resultados Balears'!H175=0,"",'4.1_Resultados Balears'!H175)</f>
        <v/>
      </c>
      <c r="O174" s="386" t="str">
        <f>IF('4.1_Resultados Balears'!I175=0,"",'4.1_Resultados Balears'!I175)</f>
        <v/>
      </c>
      <c r="P174" s="386" t="str">
        <f>IF('4.1_Resultados Balears'!K175=0,"",'4.1_Resultados Balears'!K175)</f>
        <v/>
      </c>
      <c r="Q174" s="386" t="str">
        <f>IF('4.1_Resultados Balears'!M175=0,"",'4.1_Resultados Balears'!M175)</f>
        <v/>
      </c>
      <c r="R174" s="386" t="str">
        <f>IF('4.1_Resultados Balears'!O175=0,"",'4.1_Resultados Balears'!O175)</f>
        <v/>
      </c>
      <c r="S174" s="386" t="str">
        <f>IF('4.1_Resultados Balears'!P175=0,"",'4.1_Resultados Balears'!P175)</f>
        <v/>
      </c>
      <c r="T174" s="386" t="str">
        <f>IF('4.1_Resultados Balears'!Q175=0,"",'4.1_Resultados Balears'!Q175)</f>
        <v/>
      </c>
      <c r="U174" s="386" t="str">
        <f>IF('4.1_Resultados Balears'!S175=0,"",'4.1_Resultados Balears'!S175)</f>
        <v/>
      </c>
      <c r="V174" s="385" t="str">
        <f>_xlfn.IFNA(IF(VLOOKUP($D174,'3_Categorías 3-6'!$E$26:$X$275,8,FALSE)="","",VLOOKUP($D174,'3_Categorías 3-6'!$E$26:$X$275,8,FALSE)),"")</f>
        <v/>
      </c>
      <c r="W174" s="385" t="str">
        <f>_xlfn.IFNA(IF(VLOOKUP($D174,'3_Categorías 3-6'!$E$26:$X$275,14,FALSE)="","",VLOOKUP($D174,'3_Categorías 3-6'!$E$26:$X$275,14,FALSE)),"")</f>
        <v/>
      </c>
      <c r="X174" s="385" t="str">
        <f>_xlfn.IFNA(IF(VLOOKUP($D174,'3_Categorías 3-6'!$E$26:$X$275,19,FALSE)="","",VLOOKUP($D174,'3_Categorías 3-6'!$E$26:$X$275,19,FALSE)),"")</f>
        <v/>
      </c>
      <c r="Y174" s="385" t="str">
        <f>_xlfn.IFNA(IF(VLOOKUP($D174,'3_Categorías 3-6'!$E$26:$X$275,20,FALSE)="","",VLOOKUP($D174,'3_Categorías 3-6'!$E$26:$X$275,20,FALSE)),"")</f>
        <v/>
      </c>
    </row>
    <row r="175" spans="3:25" s="4" customFormat="1" x14ac:dyDescent="0.25">
      <c r="C175" s="162">
        <v>123</v>
      </c>
      <c r="D175" s="668" t="str">
        <f>IF(Dades!E964="","",Dades!E964)</f>
        <v/>
      </c>
      <c r="E175" s="668"/>
      <c r="F175" s="388" t="str">
        <f>IF(D175="","",IF(VLOOKUP(D175,'0.1_Datos generales organiz.'!$E$44:$M$293,4,FALSE)="","",VLOOKUP(D175,'0.1_Datos generales organiz.'!$E$44:$M$293,4,FALSE)))</f>
        <v/>
      </c>
      <c r="G175" s="388" t="str">
        <f>IF(D175="","",IF(VLOOKUP(D175,'0.1_Datos generales organiz.'!$E$44:$M$293,5,FALSE)="","",VLOOKUP(D175,'0.1_Datos generales organiz.'!$E$44:$M$293,5,FALSE)))</f>
        <v/>
      </c>
      <c r="H175" s="388" t="str">
        <f>IF(D175="","",IF(VLOOKUP(D175,'0.1_Datos generales organiz.'!$E$44:$M$293,6,FALSE)="","",VLOOKUP(D175,'0.1_Datos generales organiz.'!$E$44:$M$293,6,FALSE)))</f>
        <v/>
      </c>
      <c r="I175" s="388" t="str">
        <f>IF(D175="","",IF(VLOOKUP(D175,'0.1_Datos generales organiz.'!$E$44:$M$293,7,FALSE)="","",VLOOKUP(D175,'0.1_Datos generales organiz.'!$E$44:$M$293,7,FALSE)))</f>
        <v/>
      </c>
      <c r="J175" s="388" t="str">
        <f>IF(D175="","",IF(VLOOKUP(D175,'0.1_Datos generales organiz.'!$E$44:$M$293,8,FALSE)="","",VLOOKUP(D175,'0.1_Datos generales organiz.'!$E$44:$M$293,8,FALSE)))</f>
        <v/>
      </c>
      <c r="K175" s="388" t="str">
        <f>IF(D175="","",IF(VLOOKUP(D175,'0.1_Datos generales organiz.'!$E$44:$M$293,9,FALSE)="","",VLOOKUP(D175,'0.1_Datos generales organiz.'!$E$44:$M$293,9,FALSE)))</f>
        <v/>
      </c>
      <c r="L175" s="386" t="str">
        <f>IF('4.1_Resultados Balears'!F176=0,"",'4.1_Resultados Balears'!F176)</f>
        <v/>
      </c>
      <c r="M175" s="386" t="str">
        <f>IF('4.1_Resultados Balears'!G176=0,"",'4.1_Resultados Balears'!G176)</f>
        <v/>
      </c>
      <c r="N175" s="386" t="str">
        <f>IF('4.1_Resultados Balears'!H176=0,"",'4.1_Resultados Balears'!H176)</f>
        <v/>
      </c>
      <c r="O175" s="386" t="str">
        <f>IF('4.1_Resultados Balears'!I176=0,"",'4.1_Resultados Balears'!I176)</f>
        <v/>
      </c>
      <c r="P175" s="386" t="str">
        <f>IF('4.1_Resultados Balears'!K176=0,"",'4.1_Resultados Balears'!K176)</f>
        <v/>
      </c>
      <c r="Q175" s="386" t="str">
        <f>IF('4.1_Resultados Balears'!M176=0,"",'4.1_Resultados Balears'!M176)</f>
        <v/>
      </c>
      <c r="R175" s="386" t="str">
        <f>IF('4.1_Resultados Balears'!O176=0,"",'4.1_Resultados Balears'!O176)</f>
        <v/>
      </c>
      <c r="S175" s="386" t="str">
        <f>IF('4.1_Resultados Balears'!P176=0,"",'4.1_Resultados Balears'!P176)</f>
        <v/>
      </c>
      <c r="T175" s="386" t="str">
        <f>IF('4.1_Resultados Balears'!Q176=0,"",'4.1_Resultados Balears'!Q176)</f>
        <v/>
      </c>
      <c r="U175" s="386" t="str">
        <f>IF('4.1_Resultados Balears'!S176=0,"",'4.1_Resultados Balears'!S176)</f>
        <v/>
      </c>
      <c r="V175" s="385" t="str">
        <f>_xlfn.IFNA(IF(VLOOKUP($D175,'3_Categorías 3-6'!$E$26:$X$275,8,FALSE)="","",VLOOKUP($D175,'3_Categorías 3-6'!$E$26:$X$275,8,FALSE)),"")</f>
        <v/>
      </c>
      <c r="W175" s="385" t="str">
        <f>_xlfn.IFNA(IF(VLOOKUP($D175,'3_Categorías 3-6'!$E$26:$X$275,14,FALSE)="","",VLOOKUP($D175,'3_Categorías 3-6'!$E$26:$X$275,14,FALSE)),"")</f>
        <v/>
      </c>
      <c r="X175" s="385" t="str">
        <f>_xlfn.IFNA(IF(VLOOKUP($D175,'3_Categorías 3-6'!$E$26:$X$275,19,FALSE)="","",VLOOKUP($D175,'3_Categorías 3-6'!$E$26:$X$275,19,FALSE)),"")</f>
        <v/>
      </c>
      <c r="Y175" s="385" t="str">
        <f>_xlfn.IFNA(IF(VLOOKUP($D175,'3_Categorías 3-6'!$E$26:$X$275,20,FALSE)="","",VLOOKUP($D175,'3_Categorías 3-6'!$E$26:$X$275,20,FALSE)),"")</f>
        <v/>
      </c>
    </row>
    <row r="176" spans="3:25" s="4" customFormat="1" x14ac:dyDescent="0.25">
      <c r="C176" s="162">
        <v>124</v>
      </c>
      <c r="D176" s="668" t="str">
        <f>IF(Dades!E965="","",Dades!E965)</f>
        <v/>
      </c>
      <c r="E176" s="668"/>
      <c r="F176" s="388" t="str">
        <f>IF(D176="","",IF(VLOOKUP(D176,'0.1_Datos generales organiz.'!$E$44:$M$293,4,FALSE)="","",VLOOKUP(D176,'0.1_Datos generales organiz.'!$E$44:$M$293,4,FALSE)))</f>
        <v/>
      </c>
      <c r="G176" s="388" t="str">
        <f>IF(D176="","",IF(VLOOKUP(D176,'0.1_Datos generales organiz.'!$E$44:$M$293,5,FALSE)="","",VLOOKUP(D176,'0.1_Datos generales organiz.'!$E$44:$M$293,5,FALSE)))</f>
        <v/>
      </c>
      <c r="H176" s="388" t="str">
        <f>IF(D176="","",IF(VLOOKUP(D176,'0.1_Datos generales organiz.'!$E$44:$M$293,6,FALSE)="","",VLOOKUP(D176,'0.1_Datos generales organiz.'!$E$44:$M$293,6,FALSE)))</f>
        <v/>
      </c>
      <c r="I176" s="388" t="str">
        <f>IF(D176="","",IF(VLOOKUP(D176,'0.1_Datos generales organiz.'!$E$44:$M$293,7,FALSE)="","",VLOOKUP(D176,'0.1_Datos generales organiz.'!$E$44:$M$293,7,FALSE)))</f>
        <v/>
      </c>
      <c r="J176" s="388" t="str">
        <f>IF(D176="","",IF(VLOOKUP(D176,'0.1_Datos generales organiz.'!$E$44:$M$293,8,FALSE)="","",VLOOKUP(D176,'0.1_Datos generales organiz.'!$E$44:$M$293,8,FALSE)))</f>
        <v/>
      </c>
      <c r="K176" s="388" t="str">
        <f>IF(D176="","",IF(VLOOKUP(D176,'0.1_Datos generales organiz.'!$E$44:$M$293,9,FALSE)="","",VLOOKUP(D176,'0.1_Datos generales organiz.'!$E$44:$M$293,9,FALSE)))</f>
        <v/>
      </c>
      <c r="L176" s="386" t="str">
        <f>IF('4.1_Resultados Balears'!F177=0,"",'4.1_Resultados Balears'!F177)</f>
        <v/>
      </c>
      <c r="M176" s="386" t="str">
        <f>IF('4.1_Resultados Balears'!G177=0,"",'4.1_Resultados Balears'!G177)</f>
        <v/>
      </c>
      <c r="N176" s="386" t="str">
        <f>IF('4.1_Resultados Balears'!H177=0,"",'4.1_Resultados Balears'!H177)</f>
        <v/>
      </c>
      <c r="O176" s="386" t="str">
        <f>IF('4.1_Resultados Balears'!I177=0,"",'4.1_Resultados Balears'!I177)</f>
        <v/>
      </c>
      <c r="P176" s="386" t="str">
        <f>IF('4.1_Resultados Balears'!K177=0,"",'4.1_Resultados Balears'!K177)</f>
        <v/>
      </c>
      <c r="Q176" s="386" t="str">
        <f>IF('4.1_Resultados Balears'!M177=0,"",'4.1_Resultados Balears'!M177)</f>
        <v/>
      </c>
      <c r="R176" s="386" t="str">
        <f>IF('4.1_Resultados Balears'!O177=0,"",'4.1_Resultados Balears'!O177)</f>
        <v/>
      </c>
      <c r="S176" s="386" t="str">
        <f>IF('4.1_Resultados Balears'!P177=0,"",'4.1_Resultados Balears'!P177)</f>
        <v/>
      </c>
      <c r="T176" s="386" t="str">
        <f>IF('4.1_Resultados Balears'!Q177=0,"",'4.1_Resultados Balears'!Q177)</f>
        <v/>
      </c>
      <c r="U176" s="386" t="str">
        <f>IF('4.1_Resultados Balears'!S177=0,"",'4.1_Resultados Balears'!S177)</f>
        <v/>
      </c>
      <c r="V176" s="385" t="str">
        <f>_xlfn.IFNA(IF(VLOOKUP($D176,'3_Categorías 3-6'!$E$26:$X$275,8,FALSE)="","",VLOOKUP($D176,'3_Categorías 3-6'!$E$26:$X$275,8,FALSE)),"")</f>
        <v/>
      </c>
      <c r="W176" s="385" t="str">
        <f>_xlfn.IFNA(IF(VLOOKUP($D176,'3_Categorías 3-6'!$E$26:$X$275,14,FALSE)="","",VLOOKUP($D176,'3_Categorías 3-6'!$E$26:$X$275,14,FALSE)),"")</f>
        <v/>
      </c>
      <c r="X176" s="385" t="str">
        <f>_xlfn.IFNA(IF(VLOOKUP($D176,'3_Categorías 3-6'!$E$26:$X$275,19,FALSE)="","",VLOOKUP($D176,'3_Categorías 3-6'!$E$26:$X$275,19,FALSE)),"")</f>
        <v/>
      </c>
      <c r="Y176" s="385" t="str">
        <f>_xlfn.IFNA(IF(VLOOKUP($D176,'3_Categorías 3-6'!$E$26:$X$275,20,FALSE)="","",VLOOKUP($D176,'3_Categorías 3-6'!$E$26:$X$275,20,FALSE)),"")</f>
        <v/>
      </c>
    </row>
    <row r="177" spans="3:25" s="4" customFormat="1" x14ac:dyDescent="0.25">
      <c r="C177" s="162">
        <v>125</v>
      </c>
      <c r="D177" s="668" t="str">
        <f>IF(Dades!E966="","",Dades!E966)</f>
        <v/>
      </c>
      <c r="E177" s="668"/>
      <c r="F177" s="388" t="str">
        <f>IF(D177="","",IF(VLOOKUP(D177,'0.1_Datos generales organiz.'!$E$44:$M$293,4,FALSE)="","",VLOOKUP(D177,'0.1_Datos generales organiz.'!$E$44:$M$293,4,FALSE)))</f>
        <v/>
      </c>
      <c r="G177" s="388" t="str">
        <f>IF(D177="","",IF(VLOOKUP(D177,'0.1_Datos generales organiz.'!$E$44:$M$293,5,FALSE)="","",VLOOKUP(D177,'0.1_Datos generales organiz.'!$E$44:$M$293,5,FALSE)))</f>
        <v/>
      </c>
      <c r="H177" s="388" t="str">
        <f>IF(D177="","",IF(VLOOKUP(D177,'0.1_Datos generales organiz.'!$E$44:$M$293,6,FALSE)="","",VLOOKUP(D177,'0.1_Datos generales organiz.'!$E$44:$M$293,6,FALSE)))</f>
        <v/>
      </c>
      <c r="I177" s="388" t="str">
        <f>IF(D177="","",IF(VLOOKUP(D177,'0.1_Datos generales organiz.'!$E$44:$M$293,7,FALSE)="","",VLOOKUP(D177,'0.1_Datos generales organiz.'!$E$44:$M$293,7,FALSE)))</f>
        <v/>
      </c>
      <c r="J177" s="388" t="str">
        <f>IF(D177="","",IF(VLOOKUP(D177,'0.1_Datos generales organiz.'!$E$44:$M$293,8,FALSE)="","",VLOOKUP(D177,'0.1_Datos generales organiz.'!$E$44:$M$293,8,FALSE)))</f>
        <v/>
      </c>
      <c r="K177" s="388" t="str">
        <f>IF(D177="","",IF(VLOOKUP(D177,'0.1_Datos generales organiz.'!$E$44:$M$293,9,FALSE)="","",VLOOKUP(D177,'0.1_Datos generales organiz.'!$E$44:$M$293,9,FALSE)))</f>
        <v/>
      </c>
      <c r="L177" s="386" t="str">
        <f>IF('4.1_Resultados Balears'!F178=0,"",'4.1_Resultados Balears'!F178)</f>
        <v/>
      </c>
      <c r="M177" s="386" t="str">
        <f>IF('4.1_Resultados Balears'!G178=0,"",'4.1_Resultados Balears'!G178)</f>
        <v/>
      </c>
      <c r="N177" s="386" t="str">
        <f>IF('4.1_Resultados Balears'!H178=0,"",'4.1_Resultados Balears'!H178)</f>
        <v/>
      </c>
      <c r="O177" s="386" t="str">
        <f>IF('4.1_Resultados Balears'!I178=0,"",'4.1_Resultados Balears'!I178)</f>
        <v/>
      </c>
      <c r="P177" s="386" t="str">
        <f>IF('4.1_Resultados Balears'!K178=0,"",'4.1_Resultados Balears'!K178)</f>
        <v/>
      </c>
      <c r="Q177" s="386" t="str">
        <f>IF('4.1_Resultados Balears'!M178=0,"",'4.1_Resultados Balears'!M178)</f>
        <v/>
      </c>
      <c r="R177" s="386" t="str">
        <f>IF('4.1_Resultados Balears'!O178=0,"",'4.1_Resultados Balears'!O178)</f>
        <v/>
      </c>
      <c r="S177" s="386" t="str">
        <f>IF('4.1_Resultados Balears'!P178=0,"",'4.1_Resultados Balears'!P178)</f>
        <v/>
      </c>
      <c r="T177" s="386" t="str">
        <f>IF('4.1_Resultados Balears'!Q178=0,"",'4.1_Resultados Balears'!Q178)</f>
        <v/>
      </c>
      <c r="U177" s="386" t="str">
        <f>IF('4.1_Resultados Balears'!S178=0,"",'4.1_Resultados Balears'!S178)</f>
        <v/>
      </c>
      <c r="V177" s="385" t="str">
        <f>_xlfn.IFNA(IF(VLOOKUP($D177,'3_Categorías 3-6'!$E$26:$X$275,8,FALSE)="","",VLOOKUP($D177,'3_Categorías 3-6'!$E$26:$X$275,8,FALSE)),"")</f>
        <v/>
      </c>
      <c r="W177" s="385" t="str">
        <f>_xlfn.IFNA(IF(VLOOKUP($D177,'3_Categorías 3-6'!$E$26:$X$275,14,FALSE)="","",VLOOKUP($D177,'3_Categorías 3-6'!$E$26:$X$275,14,FALSE)),"")</f>
        <v/>
      </c>
      <c r="X177" s="385" t="str">
        <f>_xlfn.IFNA(IF(VLOOKUP($D177,'3_Categorías 3-6'!$E$26:$X$275,19,FALSE)="","",VLOOKUP($D177,'3_Categorías 3-6'!$E$26:$X$275,19,FALSE)),"")</f>
        <v/>
      </c>
      <c r="Y177" s="385" t="str">
        <f>_xlfn.IFNA(IF(VLOOKUP($D177,'3_Categorías 3-6'!$E$26:$X$275,20,FALSE)="","",VLOOKUP($D177,'3_Categorías 3-6'!$E$26:$X$275,20,FALSE)),"")</f>
        <v/>
      </c>
    </row>
    <row r="178" spans="3:25" s="4" customFormat="1" x14ac:dyDescent="0.25">
      <c r="C178" s="162">
        <v>126</v>
      </c>
      <c r="D178" s="668" t="str">
        <f>IF(Dades!E967="","",Dades!E967)</f>
        <v/>
      </c>
      <c r="E178" s="668"/>
      <c r="F178" s="388" t="str">
        <f>IF(D178="","",IF(VLOOKUP(D178,'0.1_Datos generales organiz.'!$E$44:$M$293,4,FALSE)="","",VLOOKUP(D178,'0.1_Datos generales organiz.'!$E$44:$M$293,4,FALSE)))</f>
        <v/>
      </c>
      <c r="G178" s="388" t="str">
        <f>IF(D178="","",IF(VLOOKUP(D178,'0.1_Datos generales organiz.'!$E$44:$M$293,5,FALSE)="","",VLOOKUP(D178,'0.1_Datos generales organiz.'!$E$44:$M$293,5,FALSE)))</f>
        <v/>
      </c>
      <c r="H178" s="388" t="str">
        <f>IF(D178="","",IF(VLOOKUP(D178,'0.1_Datos generales organiz.'!$E$44:$M$293,6,FALSE)="","",VLOOKUP(D178,'0.1_Datos generales organiz.'!$E$44:$M$293,6,FALSE)))</f>
        <v/>
      </c>
      <c r="I178" s="388" t="str">
        <f>IF(D178="","",IF(VLOOKUP(D178,'0.1_Datos generales organiz.'!$E$44:$M$293,7,FALSE)="","",VLOOKUP(D178,'0.1_Datos generales organiz.'!$E$44:$M$293,7,FALSE)))</f>
        <v/>
      </c>
      <c r="J178" s="388" t="str">
        <f>IF(D178="","",IF(VLOOKUP(D178,'0.1_Datos generales organiz.'!$E$44:$M$293,8,FALSE)="","",VLOOKUP(D178,'0.1_Datos generales organiz.'!$E$44:$M$293,8,FALSE)))</f>
        <v/>
      </c>
      <c r="K178" s="388" t="str">
        <f>IF(D178="","",IF(VLOOKUP(D178,'0.1_Datos generales organiz.'!$E$44:$M$293,9,FALSE)="","",VLOOKUP(D178,'0.1_Datos generales organiz.'!$E$44:$M$293,9,FALSE)))</f>
        <v/>
      </c>
      <c r="L178" s="386" t="str">
        <f>IF('4.1_Resultados Balears'!F179=0,"",'4.1_Resultados Balears'!F179)</f>
        <v/>
      </c>
      <c r="M178" s="386" t="str">
        <f>IF('4.1_Resultados Balears'!G179=0,"",'4.1_Resultados Balears'!G179)</f>
        <v/>
      </c>
      <c r="N178" s="386" t="str">
        <f>IF('4.1_Resultados Balears'!H179=0,"",'4.1_Resultados Balears'!H179)</f>
        <v/>
      </c>
      <c r="O178" s="386" t="str">
        <f>IF('4.1_Resultados Balears'!I179=0,"",'4.1_Resultados Balears'!I179)</f>
        <v/>
      </c>
      <c r="P178" s="386" t="str">
        <f>IF('4.1_Resultados Balears'!K179=0,"",'4.1_Resultados Balears'!K179)</f>
        <v/>
      </c>
      <c r="Q178" s="386" t="str">
        <f>IF('4.1_Resultados Balears'!M179=0,"",'4.1_Resultados Balears'!M179)</f>
        <v/>
      </c>
      <c r="R178" s="386" t="str">
        <f>IF('4.1_Resultados Balears'!O179=0,"",'4.1_Resultados Balears'!O179)</f>
        <v/>
      </c>
      <c r="S178" s="386" t="str">
        <f>IF('4.1_Resultados Balears'!P179=0,"",'4.1_Resultados Balears'!P179)</f>
        <v/>
      </c>
      <c r="T178" s="386" t="str">
        <f>IF('4.1_Resultados Balears'!Q179=0,"",'4.1_Resultados Balears'!Q179)</f>
        <v/>
      </c>
      <c r="U178" s="386" t="str">
        <f>IF('4.1_Resultados Balears'!S179=0,"",'4.1_Resultados Balears'!S179)</f>
        <v/>
      </c>
      <c r="V178" s="385" t="str">
        <f>_xlfn.IFNA(IF(VLOOKUP($D178,'3_Categorías 3-6'!$E$26:$X$275,8,FALSE)="","",VLOOKUP($D178,'3_Categorías 3-6'!$E$26:$X$275,8,FALSE)),"")</f>
        <v/>
      </c>
      <c r="W178" s="385" t="str">
        <f>_xlfn.IFNA(IF(VLOOKUP($D178,'3_Categorías 3-6'!$E$26:$X$275,14,FALSE)="","",VLOOKUP($D178,'3_Categorías 3-6'!$E$26:$X$275,14,FALSE)),"")</f>
        <v/>
      </c>
      <c r="X178" s="385" t="str">
        <f>_xlfn.IFNA(IF(VLOOKUP($D178,'3_Categorías 3-6'!$E$26:$X$275,19,FALSE)="","",VLOOKUP($D178,'3_Categorías 3-6'!$E$26:$X$275,19,FALSE)),"")</f>
        <v/>
      </c>
      <c r="Y178" s="385" t="str">
        <f>_xlfn.IFNA(IF(VLOOKUP($D178,'3_Categorías 3-6'!$E$26:$X$275,20,FALSE)="","",VLOOKUP($D178,'3_Categorías 3-6'!$E$26:$X$275,20,FALSE)),"")</f>
        <v/>
      </c>
    </row>
    <row r="179" spans="3:25" s="4" customFormat="1" x14ac:dyDescent="0.25">
      <c r="C179" s="162">
        <v>127</v>
      </c>
      <c r="D179" s="668" t="str">
        <f>IF(Dades!E968="","",Dades!E968)</f>
        <v/>
      </c>
      <c r="E179" s="668"/>
      <c r="F179" s="388" t="str">
        <f>IF(D179="","",IF(VLOOKUP(D179,'0.1_Datos generales organiz.'!$E$44:$M$293,4,FALSE)="","",VLOOKUP(D179,'0.1_Datos generales organiz.'!$E$44:$M$293,4,FALSE)))</f>
        <v/>
      </c>
      <c r="G179" s="388" t="str">
        <f>IF(D179="","",IF(VLOOKUP(D179,'0.1_Datos generales organiz.'!$E$44:$M$293,5,FALSE)="","",VLOOKUP(D179,'0.1_Datos generales organiz.'!$E$44:$M$293,5,FALSE)))</f>
        <v/>
      </c>
      <c r="H179" s="388" t="str">
        <f>IF(D179="","",IF(VLOOKUP(D179,'0.1_Datos generales organiz.'!$E$44:$M$293,6,FALSE)="","",VLOOKUP(D179,'0.1_Datos generales organiz.'!$E$44:$M$293,6,FALSE)))</f>
        <v/>
      </c>
      <c r="I179" s="388" t="str">
        <f>IF(D179="","",IF(VLOOKUP(D179,'0.1_Datos generales organiz.'!$E$44:$M$293,7,FALSE)="","",VLOOKUP(D179,'0.1_Datos generales organiz.'!$E$44:$M$293,7,FALSE)))</f>
        <v/>
      </c>
      <c r="J179" s="388" t="str">
        <f>IF(D179="","",IF(VLOOKUP(D179,'0.1_Datos generales organiz.'!$E$44:$M$293,8,FALSE)="","",VLOOKUP(D179,'0.1_Datos generales organiz.'!$E$44:$M$293,8,FALSE)))</f>
        <v/>
      </c>
      <c r="K179" s="388" t="str">
        <f>IF(D179="","",IF(VLOOKUP(D179,'0.1_Datos generales organiz.'!$E$44:$M$293,9,FALSE)="","",VLOOKUP(D179,'0.1_Datos generales organiz.'!$E$44:$M$293,9,FALSE)))</f>
        <v/>
      </c>
      <c r="L179" s="386" t="str">
        <f>IF('4.1_Resultados Balears'!F180=0,"",'4.1_Resultados Balears'!F180)</f>
        <v/>
      </c>
      <c r="M179" s="386" t="str">
        <f>IF('4.1_Resultados Balears'!G180=0,"",'4.1_Resultados Balears'!G180)</f>
        <v/>
      </c>
      <c r="N179" s="386" t="str">
        <f>IF('4.1_Resultados Balears'!H180=0,"",'4.1_Resultados Balears'!H180)</f>
        <v/>
      </c>
      <c r="O179" s="386" t="str">
        <f>IF('4.1_Resultados Balears'!I180=0,"",'4.1_Resultados Balears'!I180)</f>
        <v/>
      </c>
      <c r="P179" s="386" t="str">
        <f>IF('4.1_Resultados Balears'!K180=0,"",'4.1_Resultados Balears'!K180)</f>
        <v/>
      </c>
      <c r="Q179" s="386" t="str">
        <f>IF('4.1_Resultados Balears'!M180=0,"",'4.1_Resultados Balears'!M180)</f>
        <v/>
      </c>
      <c r="R179" s="386" t="str">
        <f>IF('4.1_Resultados Balears'!O180=0,"",'4.1_Resultados Balears'!O180)</f>
        <v/>
      </c>
      <c r="S179" s="386" t="str">
        <f>IF('4.1_Resultados Balears'!P180=0,"",'4.1_Resultados Balears'!P180)</f>
        <v/>
      </c>
      <c r="T179" s="386" t="str">
        <f>IF('4.1_Resultados Balears'!Q180=0,"",'4.1_Resultados Balears'!Q180)</f>
        <v/>
      </c>
      <c r="U179" s="386" t="str">
        <f>IF('4.1_Resultados Balears'!S180=0,"",'4.1_Resultados Balears'!S180)</f>
        <v/>
      </c>
      <c r="V179" s="385" t="str">
        <f>_xlfn.IFNA(IF(VLOOKUP($D179,'3_Categorías 3-6'!$E$26:$X$275,8,FALSE)="","",VLOOKUP($D179,'3_Categorías 3-6'!$E$26:$X$275,8,FALSE)),"")</f>
        <v/>
      </c>
      <c r="W179" s="385" t="str">
        <f>_xlfn.IFNA(IF(VLOOKUP($D179,'3_Categorías 3-6'!$E$26:$X$275,14,FALSE)="","",VLOOKUP($D179,'3_Categorías 3-6'!$E$26:$X$275,14,FALSE)),"")</f>
        <v/>
      </c>
      <c r="X179" s="385" t="str">
        <f>_xlfn.IFNA(IF(VLOOKUP($D179,'3_Categorías 3-6'!$E$26:$X$275,19,FALSE)="","",VLOOKUP($D179,'3_Categorías 3-6'!$E$26:$X$275,19,FALSE)),"")</f>
        <v/>
      </c>
      <c r="Y179" s="385" t="str">
        <f>_xlfn.IFNA(IF(VLOOKUP($D179,'3_Categorías 3-6'!$E$26:$X$275,20,FALSE)="","",VLOOKUP($D179,'3_Categorías 3-6'!$E$26:$X$275,20,FALSE)),"")</f>
        <v/>
      </c>
    </row>
    <row r="180" spans="3:25" s="4" customFormat="1" x14ac:dyDescent="0.25">
      <c r="C180" s="162">
        <v>128</v>
      </c>
      <c r="D180" s="668" t="str">
        <f>IF(Dades!E969="","",Dades!E969)</f>
        <v/>
      </c>
      <c r="E180" s="668"/>
      <c r="F180" s="388" t="str">
        <f>IF(D180="","",IF(VLOOKUP(D180,'0.1_Datos generales organiz.'!$E$44:$M$293,4,FALSE)="","",VLOOKUP(D180,'0.1_Datos generales organiz.'!$E$44:$M$293,4,FALSE)))</f>
        <v/>
      </c>
      <c r="G180" s="388" t="str">
        <f>IF(D180="","",IF(VLOOKUP(D180,'0.1_Datos generales organiz.'!$E$44:$M$293,5,FALSE)="","",VLOOKUP(D180,'0.1_Datos generales organiz.'!$E$44:$M$293,5,FALSE)))</f>
        <v/>
      </c>
      <c r="H180" s="388" t="str">
        <f>IF(D180="","",IF(VLOOKUP(D180,'0.1_Datos generales organiz.'!$E$44:$M$293,6,FALSE)="","",VLOOKUP(D180,'0.1_Datos generales organiz.'!$E$44:$M$293,6,FALSE)))</f>
        <v/>
      </c>
      <c r="I180" s="388" t="str">
        <f>IF(D180="","",IF(VLOOKUP(D180,'0.1_Datos generales organiz.'!$E$44:$M$293,7,FALSE)="","",VLOOKUP(D180,'0.1_Datos generales organiz.'!$E$44:$M$293,7,FALSE)))</f>
        <v/>
      </c>
      <c r="J180" s="388" t="str">
        <f>IF(D180="","",IF(VLOOKUP(D180,'0.1_Datos generales organiz.'!$E$44:$M$293,8,FALSE)="","",VLOOKUP(D180,'0.1_Datos generales organiz.'!$E$44:$M$293,8,FALSE)))</f>
        <v/>
      </c>
      <c r="K180" s="388" t="str">
        <f>IF(D180="","",IF(VLOOKUP(D180,'0.1_Datos generales organiz.'!$E$44:$M$293,9,FALSE)="","",VLOOKUP(D180,'0.1_Datos generales organiz.'!$E$44:$M$293,9,FALSE)))</f>
        <v/>
      </c>
      <c r="L180" s="386" t="str">
        <f>IF('4.1_Resultados Balears'!F181=0,"",'4.1_Resultados Balears'!F181)</f>
        <v/>
      </c>
      <c r="M180" s="386" t="str">
        <f>IF('4.1_Resultados Balears'!G181=0,"",'4.1_Resultados Balears'!G181)</f>
        <v/>
      </c>
      <c r="N180" s="386" t="str">
        <f>IF('4.1_Resultados Balears'!H181=0,"",'4.1_Resultados Balears'!H181)</f>
        <v/>
      </c>
      <c r="O180" s="386" t="str">
        <f>IF('4.1_Resultados Balears'!I181=0,"",'4.1_Resultados Balears'!I181)</f>
        <v/>
      </c>
      <c r="P180" s="386" t="str">
        <f>IF('4.1_Resultados Balears'!K181=0,"",'4.1_Resultados Balears'!K181)</f>
        <v/>
      </c>
      <c r="Q180" s="386" t="str">
        <f>IF('4.1_Resultados Balears'!M181=0,"",'4.1_Resultados Balears'!M181)</f>
        <v/>
      </c>
      <c r="R180" s="386" t="str">
        <f>IF('4.1_Resultados Balears'!O181=0,"",'4.1_Resultados Balears'!O181)</f>
        <v/>
      </c>
      <c r="S180" s="386" t="str">
        <f>IF('4.1_Resultados Balears'!P181=0,"",'4.1_Resultados Balears'!P181)</f>
        <v/>
      </c>
      <c r="T180" s="386" t="str">
        <f>IF('4.1_Resultados Balears'!Q181=0,"",'4.1_Resultados Balears'!Q181)</f>
        <v/>
      </c>
      <c r="U180" s="386" t="str">
        <f>IF('4.1_Resultados Balears'!S181=0,"",'4.1_Resultados Balears'!S181)</f>
        <v/>
      </c>
      <c r="V180" s="385" t="str">
        <f>_xlfn.IFNA(IF(VLOOKUP($D180,'3_Categorías 3-6'!$E$26:$X$275,8,FALSE)="","",VLOOKUP($D180,'3_Categorías 3-6'!$E$26:$X$275,8,FALSE)),"")</f>
        <v/>
      </c>
      <c r="W180" s="385" t="str">
        <f>_xlfn.IFNA(IF(VLOOKUP($D180,'3_Categorías 3-6'!$E$26:$X$275,14,FALSE)="","",VLOOKUP($D180,'3_Categorías 3-6'!$E$26:$X$275,14,FALSE)),"")</f>
        <v/>
      </c>
      <c r="X180" s="385" t="str">
        <f>_xlfn.IFNA(IF(VLOOKUP($D180,'3_Categorías 3-6'!$E$26:$X$275,19,FALSE)="","",VLOOKUP($D180,'3_Categorías 3-6'!$E$26:$X$275,19,FALSE)),"")</f>
        <v/>
      </c>
      <c r="Y180" s="385" t="str">
        <f>_xlfn.IFNA(IF(VLOOKUP($D180,'3_Categorías 3-6'!$E$26:$X$275,20,FALSE)="","",VLOOKUP($D180,'3_Categorías 3-6'!$E$26:$X$275,20,FALSE)),"")</f>
        <v/>
      </c>
    </row>
    <row r="181" spans="3:25" s="4" customFormat="1" x14ac:dyDescent="0.25">
      <c r="C181" s="162">
        <v>129</v>
      </c>
      <c r="D181" s="668" t="str">
        <f>IF(Dades!E970="","",Dades!E970)</f>
        <v/>
      </c>
      <c r="E181" s="668"/>
      <c r="F181" s="388" t="str">
        <f>IF(D181="","",IF(VLOOKUP(D181,'0.1_Datos generales organiz.'!$E$44:$M$293,4,FALSE)="","",VLOOKUP(D181,'0.1_Datos generales organiz.'!$E$44:$M$293,4,FALSE)))</f>
        <v/>
      </c>
      <c r="G181" s="388" t="str">
        <f>IF(D181="","",IF(VLOOKUP(D181,'0.1_Datos generales organiz.'!$E$44:$M$293,5,FALSE)="","",VLOOKUP(D181,'0.1_Datos generales organiz.'!$E$44:$M$293,5,FALSE)))</f>
        <v/>
      </c>
      <c r="H181" s="388" t="str">
        <f>IF(D181="","",IF(VLOOKUP(D181,'0.1_Datos generales organiz.'!$E$44:$M$293,6,FALSE)="","",VLOOKUP(D181,'0.1_Datos generales organiz.'!$E$44:$M$293,6,FALSE)))</f>
        <v/>
      </c>
      <c r="I181" s="388" t="str">
        <f>IF(D181="","",IF(VLOOKUP(D181,'0.1_Datos generales organiz.'!$E$44:$M$293,7,FALSE)="","",VLOOKUP(D181,'0.1_Datos generales organiz.'!$E$44:$M$293,7,FALSE)))</f>
        <v/>
      </c>
      <c r="J181" s="388" t="str">
        <f>IF(D181="","",IF(VLOOKUP(D181,'0.1_Datos generales organiz.'!$E$44:$M$293,8,FALSE)="","",VLOOKUP(D181,'0.1_Datos generales organiz.'!$E$44:$M$293,8,FALSE)))</f>
        <v/>
      </c>
      <c r="K181" s="388" t="str">
        <f>IF(D181="","",IF(VLOOKUP(D181,'0.1_Datos generales organiz.'!$E$44:$M$293,9,FALSE)="","",VLOOKUP(D181,'0.1_Datos generales organiz.'!$E$44:$M$293,9,FALSE)))</f>
        <v/>
      </c>
      <c r="L181" s="386" t="str">
        <f>IF('4.1_Resultados Balears'!F182=0,"",'4.1_Resultados Balears'!F182)</f>
        <v/>
      </c>
      <c r="M181" s="386" t="str">
        <f>IF('4.1_Resultados Balears'!G182=0,"",'4.1_Resultados Balears'!G182)</f>
        <v/>
      </c>
      <c r="N181" s="386" t="str">
        <f>IF('4.1_Resultados Balears'!H182=0,"",'4.1_Resultados Balears'!H182)</f>
        <v/>
      </c>
      <c r="O181" s="386" t="str">
        <f>IF('4.1_Resultados Balears'!I182=0,"",'4.1_Resultados Balears'!I182)</f>
        <v/>
      </c>
      <c r="P181" s="386" t="str">
        <f>IF('4.1_Resultados Balears'!K182=0,"",'4.1_Resultados Balears'!K182)</f>
        <v/>
      </c>
      <c r="Q181" s="386" t="str">
        <f>IF('4.1_Resultados Balears'!M182=0,"",'4.1_Resultados Balears'!M182)</f>
        <v/>
      </c>
      <c r="R181" s="386" t="str">
        <f>IF('4.1_Resultados Balears'!O182=0,"",'4.1_Resultados Balears'!O182)</f>
        <v/>
      </c>
      <c r="S181" s="386" t="str">
        <f>IF('4.1_Resultados Balears'!P182=0,"",'4.1_Resultados Balears'!P182)</f>
        <v/>
      </c>
      <c r="T181" s="386" t="str">
        <f>IF('4.1_Resultados Balears'!Q182=0,"",'4.1_Resultados Balears'!Q182)</f>
        <v/>
      </c>
      <c r="U181" s="386" t="str">
        <f>IF('4.1_Resultados Balears'!S182=0,"",'4.1_Resultados Balears'!S182)</f>
        <v/>
      </c>
      <c r="V181" s="385" t="str">
        <f>_xlfn.IFNA(IF(VLOOKUP($D181,'3_Categorías 3-6'!$E$26:$X$275,8,FALSE)="","",VLOOKUP($D181,'3_Categorías 3-6'!$E$26:$X$275,8,FALSE)),"")</f>
        <v/>
      </c>
      <c r="W181" s="385" t="str">
        <f>_xlfn.IFNA(IF(VLOOKUP($D181,'3_Categorías 3-6'!$E$26:$X$275,14,FALSE)="","",VLOOKUP($D181,'3_Categorías 3-6'!$E$26:$X$275,14,FALSE)),"")</f>
        <v/>
      </c>
      <c r="X181" s="385" t="str">
        <f>_xlfn.IFNA(IF(VLOOKUP($D181,'3_Categorías 3-6'!$E$26:$X$275,19,FALSE)="","",VLOOKUP($D181,'3_Categorías 3-6'!$E$26:$X$275,19,FALSE)),"")</f>
        <v/>
      </c>
      <c r="Y181" s="385" t="str">
        <f>_xlfn.IFNA(IF(VLOOKUP($D181,'3_Categorías 3-6'!$E$26:$X$275,20,FALSE)="","",VLOOKUP($D181,'3_Categorías 3-6'!$E$26:$X$275,20,FALSE)),"")</f>
        <v/>
      </c>
    </row>
    <row r="182" spans="3:25" s="4" customFormat="1" x14ac:dyDescent="0.25">
      <c r="C182" s="162">
        <v>130</v>
      </c>
      <c r="D182" s="668" t="str">
        <f>IF(Dades!E971="","",Dades!E971)</f>
        <v/>
      </c>
      <c r="E182" s="668"/>
      <c r="F182" s="388" t="str">
        <f>IF(D182="","",IF(VLOOKUP(D182,'0.1_Datos generales organiz.'!$E$44:$M$293,4,FALSE)="","",VLOOKUP(D182,'0.1_Datos generales organiz.'!$E$44:$M$293,4,FALSE)))</f>
        <v/>
      </c>
      <c r="G182" s="388" t="str">
        <f>IF(D182="","",IF(VLOOKUP(D182,'0.1_Datos generales organiz.'!$E$44:$M$293,5,FALSE)="","",VLOOKUP(D182,'0.1_Datos generales organiz.'!$E$44:$M$293,5,FALSE)))</f>
        <v/>
      </c>
      <c r="H182" s="388" t="str">
        <f>IF(D182="","",IF(VLOOKUP(D182,'0.1_Datos generales organiz.'!$E$44:$M$293,6,FALSE)="","",VLOOKUP(D182,'0.1_Datos generales organiz.'!$E$44:$M$293,6,FALSE)))</f>
        <v/>
      </c>
      <c r="I182" s="388" t="str">
        <f>IF(D182="","",IF(VLOOKUP(D182,'0.1_Datos generales organiz.'!$E$44:$M$293,7,FALSE)="","",VLOOKUP(D182,'0.1_Datos generales organiz.'!$E$44:$M$293,7,FALSE)))</f>
        <v/>
      </c>
      <c r="J182" s="388" t="str">
        <f>IF(D182="","",IF(VLOOKUP(D182,'0.1_Datos generales organiz.'!$E$44:$M$293,8,FALSE)="","",VLOOKUP(D182,'0.1_Datos generales organiz.'!$E$44:$M$293,8,FALSE)))</f>
        <v/>
      </c>
      <c r="K182" s="388" t="str">
        <f>IF(D182="","",IF(VLOOKUP(D182,'0.1_Datos generales organiz.'!$E$44:$M$293,9,FALSE)="","",VLOOKUP(D182,'0.1_Datos generales organiz.'!$E$44:$M$293,9,FALSE)))</f>
        <v/>
      </c>
      <c r="L182" s="386" t="str">
        <f>IF('4.1_Resultados Balears'!F183=0,"",'4.1_Resultados Balears'!F183)</f>
        <v/>
      </c>
      <c r="M182" s="386" t="str">
        <f>IF('4.1_Resultados Balears'!G183=0,"",'4.1_Resultados Balears'!G183)</f>
        <v/>
      </c>
      <c r="N182" s="386" t="str">
        <f>IF('4.1_Resultados Balears'!H183=0,"",'4.1_Resultados Balears'!H183)</f>
        <v/>
      </c>
      <c r="O182" s="386" t="str">
        <f>IF('4.1_Resultados Balears'!I183=0,"",'4.1_Resultados Balears'!I183)</f>
        <v/>
      </c>
      <c r="P182" s="386" t="str">
        <f>IF('4.1_Resultados Balears'!K183=0,"",'4.1_Resultados Balears'!K183)</f>
        <v/>
      </c>
      <c r="Q182" s="386" t="str">
        <f>IF('4.1_Resultados Balears'!M183=0,"",'4.1_Resultados Balears'!M183)</f>
        <v/>
      </c>
      <c r="R182" s="386" t="str">
        <f>IF('4.1_Resultados Balears'!O183=0,"",'4.1_Resultados Balears'!O183)</f>
        <v/>
      </c>
      <c r="S182" s="386" t="str">
        <f>IF('4.1_Resultados Balears'!P183=0,"",'4.1_Resultados Balears'!P183)</f>
        <v/>
      </c>
      <c r="T182" s="386" t="str">
        <f>IF('4.1_Resultados Balears'!Q183=0,"",'4.1_Resultados Balears'!Q183)</f>
        <v/>
      </c>
      <c r="U182" s="386" t="str">
        <f>IF('4.1_Resultados Balears'!S183=0,"",'4.1_Resultados Balears'!S183)</f>
        <v/>
      </c>
      <c r="V182" s="385" t="str">
        <f>_xlfn.IFNA(IF(VLOOKUP($D182,'3_Categorías 3-6'!$E$26:$X$275,8,FALSE)="","",VLOOKUP($D182,'3_Categorías 3-6'!$E$26:$X$275,8,FALSE)),"")</f>
        <v/>
      </c>
      <c r="W182" s="385" t="str">
        <f>_xlfn.IFNA(IF(VLOOKUP($D182,'3_Categorías 3-6'!$E$26:$X$275,14,FALSE)="","",VLOOKUP($D182,'3_Categorías 3-6'!$E$26:$X$275,14,FALSE)),"")</f>
        <v/>
      </c>
      <c r="X182" s="385" t="str">
        <f>_xlfn.IFNA(IF(VLOOKUP($D182,'3_Categorías 3-6'!$E$26:$X$275,19,FALSE)="","",VLOOKUP($D182,'3_Categorías 3-6'!$E$26:$X$275,19,FALSE)),"")</f>
        <v/>
      </c>
      <c r="Y182" s="385" t="str">
        <f>_xlfn.IFNA(IF(VLOOKUP($D182,'3_Categorías 3-6'!$E$26:$X$275,20,FALSE)="","",VLOOKUP($D182,'3_Categorías 3-6'!$E$26:$X$275,20,FALSE)),"")</f>
        <v/>
      </c>
    </row>
    <row r="183" spans="3:25" s="4" customFormat="1" x14ac:dyDescent="0.25">
      <c r="C183" s="162">
        <v>131</v>
      </c>
      <c r="D183" s="668" t="str">
        <f>IF(Dades!E972="","",Dades!E972)</f>
        <v/>
      </c>
      <c r="E183" s="668"/>
      <c r="F183" s="388" t="str">
        <f>IF(D183="","",IF(VLOOKUP(D183,'0.1_Datos generales organiz.'!$E$44:$M$293,4,FALSE)="","",VLOOKUP(D183,'0.1_Datos generales organiz.'!$E$44:$M$293,4,FALSE)))</f>
        <v/>
      </c>
      <c r="G183" s="388" t="str">
        <f>IF(D183="","",IF(VLOOKUP(D183,'0.1_Datos generales organiz.'!$E$44:$M$293,5,FALSE)="","",VLOOKUP(D183,'0.1_Datos generales organiz.'!$E$44:$M$293,5,FALSE)))</f>
        <v/>
      </c>
      <c r="H183" s="388" t="str">
        <f>IF(D183="","",IF(VLOOKUP(D183,'0.1_Datos generales organiz.'!$E$44:$M$293,6,FALSE)="","",VLOOKUP(D183,'0.1_Datos generales organiz.'!$E$44:$M$293,6,FALSE)))</f>
        <v/>
      </c>
      <c r="I183" s="388" t="str">
        <f>IF(D183="","",IF(VLOOKUP(D183,'0.1_Datos generales organiz.'!$E$44:$M$293,7,FALSE)="","",VLOOKUP(D183,'0.1_Datos generales organiz.'!$E$44:$M$293,7,FALSE)))</f>
        <v/>
      </c>
      <c r="J183" s="388" t="str">
        <f>IF(D183="","",IF(VLOOKUP(D183,'0.1_Datos generales organiz.'!$E$44:$M$293,8,FALSE)="","",VLOOKUP(D183,'0.1_Datos generales organiz.'!$E$44:$M$293,8,FALSE)))</f>
        <v/>
      </c>
      <c r="K183" s="388" t="str">
        <f>IF(D183="","",IF(VLOOKUP(D183,'0.1_Datos generales organiz.'!$E$44:$M$293,9,FALSE)="","",VLOOKUP(D183,'0.1_Datos generales organiz.'!$E$44:$M$293,9,FALSE)))</f>
        <v/>
      </c>
      <c r="L183" s="386" t="str">
        <f>IF('4.1_Resultados Balears'!F184=0,"",'4.1_Resultados Balears'!F184)</f>
        <v/>
      </c>
      <c r="M183" s="386" t="str">
        <f>IF('4.1_Resultados Balears'!G184=0,"",'4.1_Resultados Balears'!G184)</f>
        <v/>
      </c>
      <c r="N183" s="386" t="str">
        <f>IF('4.1_Resultados Balears'!H184=0,"",'4.1_Resultados Balears'!H184)</f>
        <v/>
      </c>
      <c r="O183" s="386" t="str">
        <f>IF('4.1_Resultados Balears'!I184=0,"",'4.1_Resultados Balears'!I184)</f>
        <v/>
      </c>
      <c r="P183" s="386" t="str">
        <f>IF('4.1_Resultados Balears'!K184=0,"",'4.1_Resultados Balears'!K184)</f>
        <v/>
      </c>
      <c r="Q183" s="386" t="str">
        <f>IF('4.1_Resultados Balears'!M184=0,"",'4.1_Resultados Balears'!M184)</f>
        <v/>
      </c>
      <c r="R183" s="386" t="str">
        <f>IF('4.1_Resultados Balears'!O184=0,"",'4.1_Resultados Balears'!O184)</f>
        <v/>
      </c>
      <c r="S183" s="386" t="str">
        <f>IF('4.1_Resultados Balears'!P184=0,"",'4.1_Resultados Balears'!P184)</f>
        <v/>
      </c>
      <c r="T183" s="386" t="str">
        <f>IF('4.1_Resultados Balears'!Q184=0,"",'4.1_Resultados Balears'!Q184)</f>
        <v/>
      </c>
      <c r="U183" s="386" t="str">
        <f>IF('4.1_Resultados Balears'!S184=0,"",'4.1_Resultados Balears'!S184)</f>
        <v/>
      </c>
      <c r="V183" s="385" t="str">
        <f>_xlfn.IFNA(IF(VLOOKUP($D183,'3_Categorías 3-6'!$E$26:$X$275,8,FALSE)="","",VLOOKUP($D183,'3_Categorías 3-6'!$E$26:$X$275,8,FALSE)),"")</f>
        <v/>
      </c>
      <c r="W183" s="385" t="str">
        <f>_xlfn.IFNA(IF(VLOOKUP($D183,'3_Categorías 3-6'!$E$26:$X$275,14,FALSE)="","",VLOOKUP($D183,'3_Categorías 3-6'!$E$26:$X$275,14,FALSE)),"")</f>
        <v/>
      </c>
      <c r="X183" s="385" t="str">
        <f>_xlfn.IFNA(IF(VLOOKUP($D183,'3_Categorías 3-6'!$E$26:$X$275,19,FALSE)="","",VLOOKUP($D183,'3_Categorías 3-6'!$E$26:$X$275,19,FALSE)),"")</f>
        <v/>
      </c>
      <c r="Y183" s="385" t="str">
        <f>_xlfn.IFNA(IF(VLOOKUP($D183,'3_Categorías 3-6'!$E$26:$X$275,20,FALSE)="","",VLOOKUP($D183,'3_Categorías 3-6'!$E$26:$X$275,20,FALSE)),"")</f>
        <v/>
      </c>
    </row>
    <row r="184" spans="3:25" s="4" customFormat="1" x14ac:dyDescent="0.25">
      <c r="C184" s="162">
        <v>132</v>
      </c>
      <c r="D184" s="668" t="str">
        <f>IF(Dades!E973="","",Dades!E973)</f>
        <v/>
      </c>
      <c r="E184" s="668"/>
      <c r="F184" s="388" t="str">
        <f>IF(D184="","",IF(VLOOKUP(D184,'0.1_Datos generales organiz.'!$E$44:$M$293,4,FALSE)="","",VLOOKUP(D184,'0.1_Datos generales organiz.'!$E$44:$M$293,4,FALSE)))</f>
        <v/>
      </c>
      <c r="G184" s="388" t="str">
        <f>IF(D184="","",IF(VLOOKUP(D184,'0.1_Datos generales organiz.'!$E$44:$M$293,5,FALSE)="","",VLOOKUP(D184,'0.1_Datos generales organiz.'!$E$44:$M$293,5,FALSE)))</f>
        <v/>
      </c>
      <c r="H184" s="388" t="str">
        <f>IF(D184="","",IF(VLOOKUP(D184,'0.1_Datos generales organiz.'!$E$44:$M$293,6,FALSE)="","",VLOOKUP(D184,'0.1_Datos generales organiz.'!$E$44:$M$293,6,FALSE)))</f>
        <v/>
      </c>
      <c r="I184" s="388" t="str">
        <f>IF(D184="","",IF(VLOOKUP(D184,'0.1_Datos generales organiz.'!$E$44:$M$293,7,FALSE)="","",VLOOKUP(D184,'0.1_Datos generales organiz.'!$E$44:$M$293,7,FALSE)))</f>
        <v/>
      </c>
      <c r="J184" s="388" t="str">
        <f>IF(D184="","",IF(VLOOKUP(D184,'0.1_Datos generales organiz.'!$E$44:$M$293,8,FALSE)="","",VLOOKUP(D184,'0.1_Datos generales organiz.'!$E$44:$M$293,8,FALSE)))</f>
        <v/>
      </c>
      <c r="K184" s="388" t="str">
        <f>IF(D184="","",IF(VLOOKUP(D184,'0.1_Datos generales organiz.'!$E$44:$M$293,9,FALSE)="","",VLOOKUP(D184,'0.1_Datos generales organiz.'!$E$44:$M$293,9,FALSE)))</f>
        <v/>
      </c>
      <c r="L184" s="386" t="str">
        <f>IF('4.1_Resultados Balears'!F185=0,"",'4.1_Resultados Balears'!F185)</f>
        <v/>
      </c>
      <c r="M184" s="386" t="str">
        <f>IF('4.1_Resultados Balears'!G185=0,"",'4.1_Resultados Balears'!G185)</f>
        <v/>
      </c>
      <c r="N184" s="386" t="str">
        <f>IF('4.1_Resultados Balears'!H185=0,"",'4.1_Resultados Balears'!H185)</f>
        <v/>
      </c>
      <c r="O184" s="386" t="str">
        <f>IF('4.1_Resultados Balears'!I185=0,"",'4.1_Resultados Balears'!I185)</f>
        <v/>
      </c>
      <c r="P184" s="386" t="str">
        <f>IF('4.1_Resultados Balears'!K185=0,"",'4.1_Resultados Balears'!K185)</f>
        <v/>
      </c>
      <c r="Q184" s="386" t="str">
        <f>IF('4.1_Resultados Balears'!M185=0,"",'4.1_Resultados Balears'!M185)</f>
        <v/>
      </c>
      <c r="R184" s="386" t="str">
        <f>IF('4.1_Resultados Balears'!O185=0,"",'4.1_Resultados Balears'!O185)</f>
        <v/>
      </c>
      <c r="S184" s="386" t="str">
        <f>IF('4.1_Resultados Balears'!P185=0,"",'4.1_Resultados Balears'!P185)</f>
        <v/>
      </c>
      <c r="T184" s="386" t="str">
        <f>IF('4.1_Resultados Balears'!Q185=0,"",'4.1_Resultados Balears'!Q185)</f>
        <v/>
      </c>
      <c r="U184" s="386" t="str">
        <f>IF('4.1_Resultados Balears'!S185=0,"",'4.1_Resultados Balears'!S185)</f>
        <v/>
      </c>
      <c r="V184" s="385" t="str">
        <f>_xlfn.IFNA(IF(VLOOKUP($D184,'3_Categorías 3-6'!$E$26:$X$275,8,FALSE)="","",VLOOKUP($D184,'3_Categorías 3-6'!$E$26:$X$275,8,FALSE)),"")</f>
        <v/>
      </c>
      <c r="W184" s="385" t="str">
        <f>_xlfn.IFNA(IF(VLOOKUP($D184,'3_Categorías 3-6'!$E$26:$X$275,14,FALSE)="","",VLOOKUP($D184,'3_Categorías 3-6'!$E$26:$X$275,14,FALSE)),"")</f>
        <v/>
      </c>
      <c r="X184" s="385" t="str">
        <f>_xlfn.IFNA(IF(VLOOKUP($D184,'3_Categorías 3-6'!$E$26:$X$275,19,FALSE)="","",VLOOKUP($D184,'3_Categorías 3-6'!$E$26:$X$275,19,FALSE)),"")</f>
        <v/>
      </c>
      <c r="Y184" s="385" t="str">
        <f>_xlfn.IFNA(IF(VLOOKUP($D184,'3_Categorías 3-6'!$E$26:$X$275,20,FALSE)="","",VLOOKUP($D184,'3_Categorías 3-6'!$E$26:$X$275,20,FALSE)),"")</f>
        <v/>
      </c>
    </row>
    <row r="185" spans="3:25" s="4" customFormat="1" x14ac:dyDescent="0.25">
      <c r="C185" s="162">
        <v>133</v>
      </c>
      <c r="D185" s="668" t="str">
        <f>IF(Dades!E974="","",Dades!E974)</f>
        <v/>
      </c>
      <c r="E185" s="668"/>
      <c r="F185" s="388" t="str">
        <f>IF(D185="","",IF(VLOOKUP(D185,'0.1_Datos generales organiz.'!$E$44:$M$293,4,FALSE)="","",VLOOKUP(D185,'0.1_Datos generales organiz.'!$E$44:$M$293,4,FALSE)))</f>
        <v/>
      </c>
      <c r="G185" s="388" t="str">
        <f>IF(D185="","",IF(VLOOKUP(D185,'0.1_Datos generales organiz.'!$E$44:$M$293,5,FALSE)="","",VLOOKUP(D185,'0.1_Datos generales organiz.'!$E$44:$M$293,5,FALSE)))</f>
        <v/>
      </c>
      <c r="H185" s="388" t="str">
        <f>IF(D185="","",IF(VLOOKUP(D185,'0.1_Datos generales organiz.'!$E$44:$M$293,6,FALSE)="","",VLOOKUP(D185,'0.1_Datos generales organiz.'!$E$44:$M$293,6,FALSE)))</f>
        <v/>
      </c>
      <c r="I185" s="388" t="str">
        <f>IF(D185="","",IF(VLOOKUP(D185,'0.1_Datos generales organiz.'!$E$44:$M$293,7,FALSE)="","",VLOOKUP(D185,'0.1_Datos generales organiz.'!$E$44:$M$293,7,FALSE)))</f>
        <v/>
      </c>
      <c r="J185" s="388" t="str">
        <f>IF(D185="","",IF(VLOOKUP(D185,'0.1_Datos generales organiz.'!$E$44:$M$293,8,FALSE)="","",VLOOKUP(D185,'0.1_Datos generales organiz.'!$E$44:$M$293,8,FALSE)))</f>
        <v/>
      </c>
      <c r="K185" s="388" t="str">
        <f>IF(D185="","",IF(VLOOKUP(D185,'0.1_Datos generales organiz.'!$E$44:$M$293,9,FALSE)="","",VLOOKUP(D185,'0.1_Datos generales organiz.'!$E$44:$M$293,9,FALSE)))</f>
        <v/>
      </c>
      <c r="L185" s="386" t="str">
        <f>IF('4.1_Resultados Balears'!F186=0,"",'4.1_Resultados Balears'!F186)</f>
        <v/>
      </c>
      <c r="M185" s="386" t="str">
        <f>IF('4.1_Resultados Balears'!G186=0,"",'4.1_Resultados Balears'!G186)</f>
        <v/>
      </c>
      <c r="N185" s="386" t="str">
        <f>IF('4.1_Resultados Balears'!H186=0,"",'4.1_Resultados Balears'!H186)</f>
        <v/>
      </c>
      <c r="O185" s="386" t="str">
        <f>IF('4.1_Resultados Balears'!I186=0,"",'4.1_Resultados Balears'!I186)</f>
        <v/>
      </c>
      <c r="P185" s="386" t="str">
        <f>IF('4.1_Resultados Balears'!K186=0,"",'4.1_Resultados Balears'!K186)</f>
        <v/>
      </c>
      <c r="Q185" s="386" t="str">
        <f>IF('4.1_Resultados Balears'!M186=0,"",'4.1_Resultados Balears'!M186)</f>
        <v/>
      </c>
      <c r="R185" s="386" t="str">
        <f>IF('4.1_Resultados Balears'!O186=0,"",'4.1_Resultados Balears'!O186)</f>
        <v/>
      </c>
      <c r="S185" s="386" t="str">
        <f>IF('4.1_Resultados Balears'!P186=0,"",'4.1_Resultados Balears'!P186)</f>
        <v/>
      </c>
      <c r="T185" s="386" t="str">
        <f>IF('4.1_Resultados Balears'!Q186=0,"",'4.1_Resultados Balears'!Q186)</f>
        <v/>
      </c>
      <c r="U185" s="386" t="str">
        <f>IF('4.1_Resultados Balears'!S186=0,"",'4.1_Resultados Balears'!S186)</f>
        <v/>
      </c>
      <c r="V185" s="385" t="str">
        <f>_xlfn.IFNA(IF(VLOOKUP($D185,'3_Categorías 3-6'!$E$26:$X$275,8,FALSE)="","",VLOOKUP($D185,'3_Categorías 3-6'!$E$26:$X$275,8,FALSE)),"")</f>
        <v/>
      </c>
      <c r="W185" s="385" t="str">
        <f>_xlfn.IFNA(IF(VLOOKUP($D185,'3_Categorías 3-6'!$E$26:$X$275,14,FALSE)="","",VLOOKUP($D185,'3_Categorías 3-6'!$E$26:$X$275,14,FALSE)),"")</f>
        <v/>
      </c>
      <c r="X185" s="385" t="str">
        <f>_xlfn.IFNA(IF(VLOOKUP($D185,'3_Categorías 3-6'!$E$26:$X$275,19,FALSE)="","",VLOOKUP($D185,'3_Categorías 3-6'!$E$26:$X$275,19,FALSE)),"")</f>
        <v/>
      </c>
      <c r="Y185" s="385" t="str">
        <f>_xlfn.IFNA(IF(VLOOKUP($D185,'3_Categorías 3-6'!$E$26:$X$275,20,FALSE)="","",VLOOKUP($D185,'3_Categorías 3-6'!$E$26:$X$275,20,FALSE)),"")</f>
        <v/>
      </c>
    </row>
    <row r="186" spans="3:25" s="4" customFormat="1" x14ac:dyDescent="0.25">
      <c r="C186" s="162">
        <v>134</v>
      </c>
      <c r="D186" s="668" t="str">
        <f>IF(Dades!E975="","",Dades!E975)</f>
        <v/>
      </c>
      <c r="E186" s="668"/>
      <c r="F186" s="388" t="str">
        <f>IF(D186="","",IF(VLOOKUP(D186,'0.1_Datos generales organiz.'!$E$44:$M$293,4,FALSE)="","",VLOOKUP(D186,'0.1_Datos generales organiz.'!$E$44:$M$293,4,FALSE)))</f>
        <v/>
      </c>
      <c r="G186" s="388" t="str">
        <f>IF(D186="","",IF(VLOOKUP(D186,'0.1_Datos generales organiz.'!$E$44:$M$293,5,FALSE)="","",VLOOKUP(D186,'0.1_Datos generales organiz.'!$E$44:$M$293,5,FALSE)))</f>
        <v/>
      </c>
      <c r="H186" s="388" t="str">
        <f>IF(D186="","",IF(VLOOKUP(D186,'0.1_Datos generales organiz.'!$E$44:$M$293,6,FALSE)="","",VLOOKUP(D186,'0.1_Datos generales organiz.'!$E$44:$M$293,6,FALSE)))</f>
        <v/>
      </c>
      <c r="I186" s="388" t="str">
        <f>IF(D186="","",IF(VLOOKUP(D186,'0.1_Datos generales organiz.'!$E$44:$M$293,7,FALSE)="","",VLOOKUP(D186,'0.1_Datos generales organiz.'!$E$44:$M$293,7,FALSE)))</f>
        <v/>
      </c>
      <c r="J186" s="388" t="str">
        <f>IF(D186="","",IF(VLOOKUP(D186,'0.1_Datos generales organiz.'!$E$44:$M$293,8,FALSE)="","",VLOOKUP(D186,'0.1_Datos generales organiz.'!$E$44:$M$293,8,FALSE)))</f>
        <v/>
      </c>
      <c r="K186" s="388" t="str">
        <f>IF(D186="","",IF(VLOOKUP(D186,'0.1_Datos generales organiz.'!$E$44:$M$293,9,FALSE)="","",VLOOKUP(D186,'0.1_Datos generales organiz.'!$E$44:$M$293,9,FALSE)))</f>
        <v/>
      </c>
      <c r="L186" s="386" t="str">
        <f>IF('4.1_Resultados Balears'!F187=0,"",'4.1_Resultados Balears'!F187)</f>
        <v/>
      </c>
      <c r="M186" s="386" t="str">
        <f>IF('4.1_Resultados Balears'!G187=0,"",'4.1_Resultados Balears'!G187)</f>
        <v/>
      </c>
      <c r="N186" s="386" t="str">
        <f>IF('4.1_Resultados Balears'!H187=0,"",'4.1_Resultados Balears'!H187)</f>
        <v/>
      </c>
      <c r="O186" s="386" t="str">
        <f>IF('4.1_Resultados Balears'!I187=0,"",'4.1_Resultados Balears'!I187)</f>
        <v/>
      </c>
      <c r="P186" s="386" t="str">
        <f>IF('4.1_Resultados Balears'!K187=0,"",'4.1_Resultados Balears'!K187)</f>
        <v/>
      </c>
      <c r="Q186" s="386" t="str">
        <f>IF('4.1_Resultados Balears'!M187=0,"",'4.1_Resultados Balears'!M187)</f>
        <v/>
      </c>
      <c r="R186" s="386" t="str">
        <f>IF('4.1_Resultados Balears'!O187=0,"",'4.1_Resultados Balears'!O187)</f>
        <v/>
      </c>
      <c r="S186" s="386" t="str">
        <f>IF('4.1_Resultados Balears'!P187=0,"",'4.1_Resultados Balears'!P187)</f>
        <v/>
      </c>
      <c r="T186" s="386" t="str">
        <f>IF('4.1_Resultados Balears'!Q187=0,"",'4.1_Resultados Balears'!Q187)</f>
        <v/>
      </c>
      <c r="U186" s="386" t="str">
        <f>IF('4.1_Resultados Balears'!S187=0,"",'4.1_Resultados Balears'!S187)</f>
        <v/>
      </c>
      <c r="V186" s="385" t="str">
        <f>_xlfn.IFNA(IF(VLOOKUP($D186,'3_Categorías 3-6'!$E$26:$X$275,8,FALSE)="","",VLOOKUP($D186,'3_Categorías 3-6'!$E$26:$X$275,8,FALSE)),"")</f>
        <v/>
      </c>
      <c r="W186" s="385" t="str">
        <f>_xlfn.IFNA(IF(VLOOKUP($D186,'3_Categorías 3-6'!$E$26:$X$275,14,FALSE)="","",VLOOKUP($D186,'3_Categorías 3-6'!$E$26:$X$275,14,FALSE)),"")</f>
        <v/>
      </c>
      <c r="X186" s="385" t="str">
        <f>_xlfn.IFNA(IF(VLOOKUP($D186,'3_Categorías 3-6'!$E$26:$X$275,19,FALSE)="","",VLOOKUP($D186,'3_Categorías 3-6'!$E$26:$X$275,19,FALSE)),"")</f>
        <v/>
      </c>
      <c r="Y186" s="385" t="str">
        <f>_xlfn.IFNA(IF(VLOOKUP($D186,'3_Categorías 3-6'!$E$26:$X$275,20,FALSE)="","",VLOOKUP($D186,'3_Categorías 3-6'!$E$26:$X$275,20,FALSE)),"")</f>
        <v/>
      </c>
    </row>
    <row r="187" spans="3:25" s="4" customFormat="1" x14ac:dyDescent="0.25">
      <c r="C187" s="162">
        <v>135</v>
      </c>
      <c r="D187" s="668" t="str">
        <f>IF(Dades!E976="","",Dades!E976)</f>
        <v/>
      </c>
      <c r="E187" s="668"/>
      <c r="F187" s="388" t="str">
        <f>IF(D187="","",IF(VLOOKUP(D187,'0.1_Datos generales organiz.'!$E$44:$M$293,4,FALSE)="","",VLOOKUP(D187,'0.1_Datos generales organiz.'!$E$44:$M$293,4,FALSE)))</f>
        <v/>
      </c>
      <c r="G187" s="388" t="str">
        <f>IF(D187="","",IF(VLOOKUP(D187,'0.1_Datos generales organiz.'!$E$44:$M$293,5,FALSE)="","",VLOOKUP(D187,'0.1_Datos generales organiz.'!$E$44:$M$293,5,FALSE)))</f>
        <v/>
      </c>
      <c r="H187" s="388" t="str">
        <f>IF(D187="","",IF(VLOOKUP(D187,'0.1_Datos generales organiz.'!$E$44:$M$293,6,FALSE)="","",VLOOKUP(D187,'0.1_Datos generales organiz.'!$E$44:$M$293,6,FALSE)))</f>
        <v/>
      </c>
      <c r="I187" s="388" t="str">
        <f>IF(D187="","",IF(VLOOKUP(D187,'0.1_Datos generales organiz.'!$E$44:$M$293,7,FALSE)="","",VLOOKUP(D187,'0.1_Datos generales organiz.'!$E$44:$M$293,7,FALSE)))</f>
        <v/>
      </c>
      <c r="J187" s="388" t="str">
        <f>IF(D187="","",IF(VLOOKUP(D187,'0.1_Datos generales organiz.'!$E$44:$M$293,8,FALSE)="","",VLOOKUP(D187,'0.1_Datos generales organiz.'!$E$44:$M$293,8,FALSE)))</f>
        <v/>
      </c>
      <c r="K187" s="388" t="str">
        <f>IF(D187="","",IF(VLOOKUP(D187,'0.1_Datos generales organiz.'!$E$44:$M$293,9,FALSE)="","",VLOOKUP(D187,'0.1_Datos generales organiz.'!$E$44:$M$293,9,FALSE)))</f>
        <v/>
      </c>
      <c r="L187" s="386" t="str">
        <f>IF('4.1_Resultados Balears'!F188=0,"",'4.1_Resultados Balears'!F188)</f>
        <v/>
      </c>
      <c r="M187" s="386" t="str">
        <f>IF('4.1_Resultados Balears'!G188=0,"",'4.1_Resultados Balears'!G188)</f>
        <v/>
      </c>
      <c r="N187" s="386" t="str">
        <f>IF('4.1_Resultados Balears'!H188=0,"",'4.1_Resultados Balears'!H188)</f>
        <v/>
      </c>
      <c r="O187" s="386" t="str">
        <f>IF('4.1_Resultados Balears'!I188=0,"",'4.1_Resultados Balears'!I188)</f>
        <v/>
      </c>
      <c r="P187" s="386" t="str">
        <f>IF('4.1_Resultados Balears'!K188=0,"",'4.1_Resultados Balears'!K188)</f>
        <v/>
      </c>
      <c r="Q187" s="386" t="str">
        <f>IF('4.1_Resultados Balears'!M188=0,"",'4.1_Resultados Balears'!M188)</f>
        <v/>
      </c>
      <c r="R187" s="386" t="str">
        <f>IF('4.1_Resultados Balears'!O188=0,"",'4.1_Resultados Balears'!O188)</f>
        <v/>
      </c>
      <c r="S187" s="386" t="str">
        <f>IF('4.1_Resultados Balears'!P188=0,"",'4.1_Resultados Balears'!P188)</f>
        <v/>
      </c>
      <c r="T187" s="386" t="str">
        <f>IF('4.1_Resultados Balears'!Q188=0,"",'4.1_Resultados Balears'!Q188)</f>
        <v/>
      </c>
      <c r="U187" s="386" t="str">
        <f>IF('4.1_Resultados Balears'!S188=0,"",'4.1_Resultados Balears'!S188)</f>
        <v/>
      </c>
      <c r="V187" s="385" t="str">
        <f>_xlfn.IFNA(IF(VLOOKUP($D187,'3_Categorías 3-6'!$E$26:$X$275,8,FALSE)="","",VLOOKUP($D187,'3_Categorías 3-6'!$E$26:$X$275,8,FALSE)),"")</f>
        <v/>
      </c>
      <c r="W187" s="385" t="str">
        <f>_xlfn.IFNA(IF(VLOOKUP($D187,'3_Categorías 3-6'!$E$26:$X$275,14,FALSE)="","",VLOOKUP($D187,'3_Categorías 3-6'!$E$26:$X$275,14,FALSE)),"")</f>
        <v/>
      </c>
      <c r="X187" s="385" t="str">
        <f>_xlfn.IFNA(IF(VLOOKUP($D187,'3_Categorías 3-6'!$E$26:$X$275,19,FALSE)="","",VLOOKUP($D187,'3_Categorías 3-6'!$E$26:$X$275,19,FALSE)),"")</f>
        <v/>
      </c>
      <c r="Y187" s="385" t="str">
        <f>_xlfn.IFNA(IF(VLOOKUP($D187,'3_Categorías 3-6'!$E$26:$X$275,20,FALSE)="","",VLOOKUP($D187,'3_Categorías 3-6'!$E$26:$X$275,20,FALSE)),"")</f>
        <v/>
      </c>
    </row>
    <row r="188" spans="3:25" s="4" customFormat="1" x14ac:dyDescent="0.25">
      <c r="C188" s="162">
        <v>136</v>
      </c>
      <c r="D188" s="668" t="str">
        <f>IF(Dades!E977="","",Dades!E977)</f>
        <v/>
      </c>
      <c r="E188" s="668"/>
      <c r="F188" s="388" t="str">
        <f>IF(D188="","",IF(VLOOKUP(D188,'0.1_Datos generales organiz.'!$E$44:$M$293,4,FALSE)="","",VLOOKUP(D188,'0.1_Datos generales organiz.'!$E$44:$M$293,4,FALSE)))</f>
        <v/>
      </c>
      <c r="G188" s="388" t="str">
        <f>IF(D188="","",IF(VLOOKUP(D188,'0.1_Datos generales organiz.'!$E$44:$M$293,5,FALSE)="","",VLOOKUP(D188,'0.1_Datos generales organiz.'!$E$44:$M$293,5,FALSE)))</f>
        <v/>
      </c>
      <c r="H188" s="388" t="str">
        <f>IF(D188="","",IF(VLOOKUP(D188,'0.1_Datos generales organiz.'!$E$44:$M$293,6,FALSE)="","",VLOOKUP(D188,'0.1_Datos generales organiz.'!$E$44:$M$293,6,FALSE)))</f>
        <v/>
      </c>
      <c r="I188" s="388" t="str">
        <f>IF(D188="","",IF(VLOOKUP(D188,'0.1_Datos generales organiz.'!$E$44:$M$293,7,FALSE)="","",VLOOKUP(D188,'0.1_Datos generales organiz.'!$E$44:$M$293,7,FALSE)))</f>
        <v/>
      </c>
      <c r="J188" s="388" t="str">
        <f>IF(D188="","",IF(VLOOKUP(D188,'0.1_Datos generales organiz.'!$E$44:$M$293,8,FALSE)="","",VLOOKUP(D188,'0.1_Datos generales organiz.'!$E$44:$M$293,8,FALSE)))</f>
        <v/>
      </c>
      <c r="K188" s="388" t="str">
        <f>IF(D188="","",IF(VLOOKUP(D188,'0.1_Datos generales organiz.'!$E$44:$M$293,9,FALSE)="","",VLOOKUP(D188,'0.1_Datos generales organiz.'!$E$44:$M$293,9,FALSE)))</f>
        <v/>
      </c>
      <c r="L188" s="386" t="str">
        <f>IF('4.1_Resultados Balears'!F189=0,"",'4.1_Resultados Balears'!F189)</f>
        <v/>
      </c>
      <c r="M188" s="386" t="str">
        <f>IF('4.1_Resultados Balears'!G189=0,"",'4.1_Resultados Balears'!G189)</f>
        <v/>
      </c>
      <c r="N188" s="386" t="str">
        <f>IF('4.1_Resultados Balears'!H189=0,"",'4.1_Resultados Balears'!H189)</f>
        <v/>
      </c>
      <c r="O188" s="386" t="str">
        <f>IF('4.1_Resultados Balears'!I189=0,"",'4.1_Resultados Balears'!I189)</f>
        <v/>
      </c>
      <c r="P188" s="386" t="str">
        <f>IF('4.1_Resultados Balears'!K189=0,"",'4.1_Resultados Balears'!K189)</f>
        <v/>
      </c>
      <c r="Q188" s="386" t="str">
        <f>IF('4.1_Resultados Balears'!M189=0,"",'4.1_Resultados Balears'!M189)</f>
        <v/>
      </c>
      <c r="R188" s="386" t="str">
        <f>IF('4.1_Resultados Balears'!O189=0,"",'4.1_Resultados Balears'!O189)</f>
        <v/>
      </c>
      <c r="S188" s="386" t="str">
        <f>IF('4.1_Resultados Balears'!P189=0,"",'4.1_Resultados Balears'!P189)</f>
        <v/>
      </c>
      <c r="T188" s="386" t="str">
        <f>IF('4.1_Resultados Balears'!Q189=0,"",'4.1_Resultados Balears'!Q189)</f>
        <v/>
      </c>
      <c r="U188" s="386" t="str">
        <f>IF('4.1_Resultados Balears'!S189=0,"",'4.1_Resultados Balears'!S189)</f>
        <v/>
      </c>
      <c r="V188" s="385" t="str">
        <f>_xlfn.IFNA(IF(VLOOKUP($D188,'3_Categorías 3-6'!$E$26:$X$275,8,FALSE)="","",VLOOKUP($D188,'3_Categorías 3-6'!$E$26:$X$275,8,FALSE)),"")</f>
        <v/>
      </c>
      <c r="W188" s="385" t="str">
        <f>_xlfn.IFNA(IF(VLOOKUP($D188,'3_Categorías 3-6'!$E$26:$X$275,14,FALSE)="","",VLOOKUP($D188,'3_Categorías 3-6'!$E$26:$X$275,14,FALSE)),"")</f>
        <v/>
      </c>
      <c r="X188" s="385" t="str">
        <f>_xlfn.IFNA(IF(VLOOKUP($D188,'3_Categorías 3-6'!$E$26:$X$275,19,FALSE)="","",VLOOKUP($D188,'3_Categorías 3-6'!$E$26:$X$275,19,FALSE)),"")</f>
        <v/>
      </c>
      <c r="Y188" s="385" t="str">
        <f>_xlfn.IFNA(IF(VLOOKUP($D188,'3_Categorías 3-6'!$E$26:$X$275,20,FALSE)="","",VLOOKUP($D188,'3_Categorías 3-6'!$E$26:$X$275,20,FALSE)),"")</f>
        <v/>
      </c>
    </row>
    <row r="189" spans="3:25" s="4" customFormat="1" x14ac:dyDescent="0.25">
      <c r="C189" s="162">
        <v>137</v>
      </c>
      <c r="D189" s="668" t="str">
        <f>IF(Dades!E978="","",Dades!E978)</f>
        <v/>
      </c>
      <c r="E189" s="668"/>
      <c r="F189" s="388" t="str">
        <f>IF(D189="","",IF(VLOOKUP(D189,'0.1_Datos generales organiz.'!$E$44:$M$293,4,FALSE)="","",VLOOKUP(D189,'0.1_Datos generales organiz.'!$E$44:$M$293,4,FALSE)))</f>
        <v/>
      </c>
      <c r="G189" s="388" t="str">
        <f>IF(D189="","",IF(VLOOKUP(D189,'0.1_Datos generales organiz.'!$E$44:$M$293,5,FALSE)="","",VLOOKUP(D189,'0.1_Datos generales organiz.'!$E$44:$M$293,5,FALSE)))</f>
        <v/>
      </c>
      <c r="H189" s="388" t="str">
        <f>IF(D189="","",IF(VLOOKUP(D189,'0.1_Datos generales organiz.'!$E$44:$M$293,6,FALSE)="","",VLOOKUP(D189,'0.1_Datos generales organiz.'!$E$44:$M$293,6,FALSE)))</f>
        <v/>
      </c>
      <c r="I189" s="388" t="str">
        <f>IF(D189="","",IF(VLOOKUP(D189,'0.1_Datos generales organiz.'!$E$44:$M$293,7,FALSE)="","",VLOOKUP(D189,'0.1_Datos generales organiz.'!$E$44:$M$293,7,FALSE)))</f>
        <v/>
      </c>
      <c r="J189" s="388" t="str">
        <f>IF(D189="","",IF(VLOOKUP(D189,'0.1_Datos generales organiz.'!$E$44:$M$293,8,FALSE)="","",VLOOKUP(D189,'0.1_Datos generales organiz.'!$E$44:$M$293,8,FALSE)))</f>
        <v/>
      </c>
      <c r="K189" s="388" t="str">
        <f>IF(D189="","",IF(VLOOKUP(D189,'0.1_Datos generales organiz.'!$E$44:$M$293,9,FALSE)="","",VLOOKUP(D189,'0.1_Datos generales organiz.'!$E$44:$M$293,9,FALSE)))</f>
        <v/>
      </c>
      <c r="L189" s="386" t="str">
        <f>IF('4.1_Resultados Balears'!F190=0,"",'4.1_Resultados Balears'!F190)</f>
        <v/>
      </c>
      <c r="M189" s="386" t="str">
        <f>IF('4.1_Resultados Balears'!G190=0,"",'4.1_Resultados Balears'!G190)</f>
        <v/>
      </c>
      <c r="N189" s="386" t="str">
        <f>IF('4.1_Resultados Balears'!H190=0,"",'4.1_Resultados Balears'!H190)</f>
        <v/>
      </c>
      <c r="O189" s="386" t="str">
        <f>IF('4.1_Resultados Balears'!I190=0,"",'4.1_Resultados Balears'!I190)</f>
        <v/>
      </c>
      <c r="P189" s="386" t="str">
        <f>IF('4.1_Resultados Balears'!K190=0,"",'4.1_Resultados Balears'!K190)</f>
        <v/>
      </c>
      <c r="Q189" s="386" t="str">
        <f>IF('4.1_Resultados Balears'!M190=0,"",'4.1_Resultados Balears'!M190)</f>
        <v/>
      </c>
      <c r="R189" s="386" t="str">
        <f>IF('4.1_Resultados Balears'!O190=0,"",'4.1_Resultados Balears'!O190)</f>
        <v/>
      </c>
      <c r="S189" s="386" t="str">
        <f>IF('4.1_Resultados Balears'!P190=0,"",'4.1_Resultados Balears'!P190)</f>
        <v/>
      </c>
      <c r="T189" s="386" t="str">
        <f>IF('4.1_Resultados Balears'!Q190=0,"",'4.1_Resultados Balears'!Q190)</f>
        <v/>
      </c>
      <c r="U189" s="386" t="str">
        <f>IF('4.1_Resultados Balears'!S190=0,"",'4.1_Resultados Balears'!S190)</f>
        <v/>
      </c>
      <c r="V189" s="385" t="str">
        <f>_xlfn.IFNA(IF(VLOOKUP($D189,'3_Categorías 3-6'!$E$26:$X$275,8,FALSE)="","",VLOOKUP($D189,'3_Categorías 3-6'!$E$26:$X$275,8,FALSE)),"")</f>
        <v/>
      </c>
      <c r="W189" s="385" t="str">
        <f>_xlfn.IFNA(IF(VLOOKUP($D189,'3_Categorías 3-6'!$E$26:$X$275,14,FALSE)="","",VLOOKUP($D189,'3_Categorías 3-6'!$E$26:$X$275,14,FALSE)),"")</f>
        <v/>
      </c>
      <c r="X189" s="385" t="str">
        <f>_xlfn.IFNA(IF(VLOOKUP($D189,'3_Categorías 3-6'!$E$26:$X$275,19,FALSE)="","",VLOOKUP($D189,'3_Categorías 3-6'!$E$26:$X$275,19,FALSE)),"")</f>
        <v/>
      </c>
      <c r="Y189" s="385" t="str">
        <f>_xlfn.IFNA(IF(VLOOKUP($D189,'3_Categorías 3-6'!$E$26:$X$275,20,FALSE)="","",VLOOKUP($D189,'3_Categorías 3-6'!$E$26:$X$275,20,FALSE)),"")</f>
        <v/>
      </c>
    </row>
    <row r="190" spans="3:25" s="4" customFormat="1" x14ac:dyDescent="0.25">
      <c r="C190" s="162">
        <v>138</v>
      </c>
      <c r="D190" s="668" t="str">
        <f>IF(Dades!E979="","",Dades!E979)</f>
        <v/>
      </c>
      <c r="E190" s="668"/>
      <c r="F190" s="388" t="str">
        <f>IF(D190="","",IF(VLOOKUP(D190,'0.1_Datos generales organiz.'!$E$44:$M$293,4,FALSE)="","",VLOOKUP(D190,'0.1_Datos generales organiz.'!$E$44:$M$293,4,FALSE)))</f>
        <v/>
      </c>
      <c r="G190" s="388" t="str">
        <f>IF(D190="","",IF(VLOOKUP(D190,'0.1_Datos generales organiz.'!$E$44:$M$293,5,FALSE)="","",VLOOKUP(D190,'0.1_Datos generales organiz.'!$E$44:$M$293,5,FALSE)))</f>
        <v/>
      </c>
      <c r="H190" s="388" t="str">
        <f>IF(D190="","",IF(VLOOKUP(D190,'0.1_Datos generales organiz.'!$E$44:$M$293,6,FALSE)="","",VLOOKUP(D190,'0.1_Datos generales organiz.'!$E$44:$M$293,6,FALSE)))</f>
        <v/>
      </c>
      <c r="I190" s="388" t="str">
        <f>IF(D190="","",IF(VLOOKUP(D190,'0.1_Datos generales organiz.'!$E$44:$M$293,7,FALSE)="","",VLOOKUP(D190,'0.1_Datos generales organiz.'!$E$44:$M$293,7,FALSE)))</f>
        <v/>
      </c>
      <c r="J190" s="388" t="str">
        <f>IF(D190="","",IF(VLOOKUP(D190,'0.1_Datos generales organiz.'!$E$44:$M$293,8,FALSE)="","",VLOOKUP(D190,'0.1_Datos generales organiz.'!$E$44:$M$293,8,FALSE)))</f>
        <v/>
      </c>
      <c r="K190" s="388" t="str">
        <f>IF(D190="","",IF(VLOOKUP(D190,'0.1_Datos generales organiz.'!$E$44:$M$293,9,FALSE)="","",VLOOKUP(D190,'0.1_Datos generales organiz.'!$E$44:$M$293,9,FALSE)))</f>
        <v/>
      </c>
      <c r="L190" s="386" t="str">
        <f>IF('4.1_Resultados Balears'!F191=0,"",'4.1_Resultados Balears'!F191)</f>
        <v/>
      </c>
      <c r="M190" s="386" t="str">
        <f>IF('4.1_Resultados Balears'!G191=0,"",'4.1_Resultados Balears'!G191)</f>
        <v/>
      </c>
      <c r="N190" s="386" t="str">
        <f>IF('4.1_Resultados Balears'!H191=0,"",'4.1_Resultados Balears'!H191)</f>
        <v/>
      </c>
      <c r="O190" s="386" t="str">
        <f>IF('4.1_Resultados Balears'!I191=0,"",'4.1_Resultados Balears'!I191)</f>
        <v/>
      </c>
      <c r="P190" s="386" t="str">
        <f>IF('4.1_Resultados Balears'!K191=0,"",'4.1_Resultados Balears'!K191)</f>
        <v/>
      </c>
      <c r="Q190" s="386" t="str">
        <f>IF('4.1_Resultados Balears'!M191=0,"",'4.1_Resultados Balears'!M191)</f>
        <v/>
      </c>
      <c r="R190" s="386" t="str">
        <f>IF('4.1_Resultados Balears'!O191=0,"",'4.1_Resultados Balears'!O191)</f>
        <v/>
      </c>
      <c r="S190" s="386" t="str">
        <f>IF('4.1_Resultados Balears'!P191=0,"",'4.1_Resultados Balears'!P191)</f>
        <v/>
      </c>
      <c r="T190" s="386" t="str">
        <f>IF('4.1_Resultados Balears'!Q191=0,"",'4.1_Resultados Balears'!Q191)</f>
        <v/>
      </c>
      <c r="U190" s="386" t="str">
        <f>IF('4.1_Resultados Balears'!S191=0,"",'4.1_Resultados Balears'!S191)</f>
        <v/>
      </c>
      <c r="V190" s="385" t="str">
        <f>_xlfn.IFNA(IF(VLOOKUP($D190,'3_Categorías 3-6'!$E$26:$X$275,8,FALSE)="","",VLOOKUP($D190,'3_Categorías 3-6'!$E$26:$X$275,8,FALSE)),"")</f>
        <v/>
      </c>
      <c r="W190" s="385" t="str">
        <f>_xlfn.IFNA(IF(VLOOKUP($D190,'3_Categorías 3-6'!$E$26:$X$275,14,FALSE)="","",VLOOKUP($D190,'3_Categorías 3-6'!$E$26:$X$275,14,FALSE)),"")</f>
        <v/>
      </c>
      <c r="X190" s="385" t="str">
        <f>_xlfn.IFNA(IF(VLOOKUP($D190,'3_Categorías 3-6'!$E$26:$X$275,19,FALSE)="","",VLOOKUP($D190,'3_Categorías 3-6'!$E$26:$X$275,19,FALSE)),"")</f>
        <v/>
      </c>
      <c r="Y190" s="385" t="str">
        <f>_xlfn.IFNA(IF(VLOOKUP($D190,'3_Categorías 3-6'!$E$26:$X$275,20,FALSE)="","",VLOOKUP($D190,'3_Categorías 3-6'!$E$26:$X$275,20,FALSE)),"")</f>
        <v/>
      </c>
    </row>
    <row r="191" spans="3:25" s="4" customFormat="1" x14ac:dyDescent="0.25">
      <c r="C191" s="162">
        <v>139</v>
      </c>
      <c r="D191" s="668" t="str">
        <f>IF(Dades!E980="","",Dades!E980)</f>
        <v/>
      </c>
      <c r="E191" s="668"/>
      <c r="F191" s="388" t="str">
        <f>IF(D191="","",IF(VLOOKUP(D191,'0.1_Datos generales organiz.'!$E$44:$M$293,4,FALSE)="","",VLOOKUP(D191,'0.1_Datos generales organiz.'!$E$44:$M$293,4,FALSE)))</f>
        <v/>
      </c>
      <c r="G191" s="388" t="str">
        <f>IF(D191="","",IF(VLOOKUP(D191,'0.1_Datos generales organiz.'!$E$44:$M$293,5,FALSE)="","",VLOOKUP(D191,'0.1_Datos generales organiz.'!$E$44:$M$293,5,FALSE)))</f>
        <v/>
      </c>
      <c r="H191" s="388" t="str">
        <f>IF(D191="","",IF(VLOOKUP(D191,'0.1_Datos generales organiz.'!$E$44:$M$293,6,FALSE)="","",VLOOKUP(D191,'0.1_Datos generales organiz.'!$E$44:$M$293,6,FALSE)))</f>
        <v/>
      </c>
      <c r="I191" s="388" t="str">
        <f>IF(D191="","",IF(VLOOKUP(D191,'0.1_Datos generales organiz.'!$E$44:$M$293,7,FALSE)="","",VLOOKUP(D191,'0.1_Datos generales organiz.'!$E$44:$M$293,7,FALSE)))</f>
        <v/>
      </c>
      <c r="J191" s="388" t="str">
        <f>IF(D191="","",IF(VLOOKUP(D191,'0.1_Datos generales organiz.'!$E$44:$M$293,8,FALSE)="","",VLOOKUP(D191,'0.1_Datos generales organiz.'!$E$44:$M$293,8,FALSE)))</f>
        <v/>
      </c>
      <c r="K191" s="388" t="str">
        <f>IF(D191="","",IF(VLOOKUP(D191,'0.1_Datos generales organiz.'!$E$44:$M$293,9,FALSE)="","",VLOOKUP(D191,'0.1_Datos generales organiz.'!$E$44:$M$293,9,FALSE)))</f>
        <v/>
      </c>
      <c r="L191" s="386" t="str">
        <f>IF('4.1_Resultados Balears'!F192=0,"",'4.1_Resultados Balears'!F192)</f>
        <v/>
      </c>
      <c r="M191" s="386" t="str">
        <f>IF('4.1_Resultados Balears'!G192=0,"",'4.1_Resultados Balears'!G192)</f>
        <v/>
      </c>
      <c r="N191" s="386" t="str">
        <f>IF('4.1_Resultados Balears'!H192=0,"",'4.1_Resultados Balears'!H192)</f>
        <v/>
      </c>
      <c r="O191" s="386" t="str">
        <f>IF('4.1_Resultados Balears'!I192=0,"",'4.1_Resultados Balears'!I192)</f>
        <v/>
      </c>
      <c r="P191" s="386" t="str">
        <f>IF('4.1_Resultados Balears'!K192=0,"",'4.1_Resultados Balears'!K192)</f>
        <v/>
      </c>
      <c r="Q191" s="386" t="str">
        <f>IF('4.1_Resultados Balears'!M192=0,"",'4.1_Resultados Balears'!M192)</f>
        <v/>
      </c>
      <c r="R191" s="386" t="str">
        <f>IF('4.1_Resultados Balears'!O192=0,"",'4.1_Resultados Balears'!O192)</f>
        <v/>
      </c>
      <c r="S191" s="386" t="str">
        <f>IF('4.1_Resultados Balears'!P192=0,"",'4.1_Resultados Balears'!P192)</f>
        <v/>
      </c>
      <c r="T191" s="386" t="str">
        <f>IF('4.1_Resultados Balears'!Q192=0,"",'4.1_Resultados Balears'!Q192)</f>
        <v/>
      </c>
      <c r="U191" s="386" t="str">
        <f>IF('4.1_Resultados Balears'!S192=0,"",'4.1_Resultados Balears'!S192)</f>
        <v/>
      </c>
      <c r="V191" s="385" t="str">
        <f>_xlfn.IFNA(IF(VLOOKUP($D191,'3_Categorías 3-6'!$E$26:$X$275,8,FALSE)="","",VLOOKUP($D191,'3_Categorías 3-6'!$E$26:$X$275,8,FALSE)),"")</f>
        <v/>
      </c>
      <c r="W191" s="385" t="str">
        <f>_xlfn.IFNA(IF(VLOOKUP($D191,'3_Categorías 3-6'!$E$26:$X$275,14,FALSE)="","",VLOOKUP($D191,'3_Categorías 3-6'!$E$26:$X$275,14,FALSE)),"")</f>
        <v/>
      </c>
      <c r="X191" s="385" t="str">
        <f>_xlfn.IFNA(IF(VLOOKUP($D191,'3_Categorías 3-6'!$E$26:$X$275,19,FALSE)="","",VLOOKUP($D191,'3_Categorías 3-6'!$E$26:$X$275,19,FALSE)),"")</f>
        <v/>
      </c>
      <c r="Y191" s="385" t="str">
        <f>_xlfn.IFNA(IF(VLOOKUP($D191,'3_Categorías 3-6'!$E$26:$X$275,20,FALSE)="","",VLOOKUP($D191,'3_Categorías 3-6'!$E$26:$X$275,20,FALSE)),"")</f>
        <v/>
      </c>
    </row>
    <row r="192" spans="3:25" s="4" customFormat="1" x14ac:dyDescent="0.25">
      <c r="C192" s="162">
        <v>140</v>
      </c>
      <c r="D192" s="668" t="str">
        <f>IF(Dades!E981="","",Dades!E981)</f>
        <v/>
      </c>
      <c r="E192" s="668"/>
      <c r="F192" s="388" t="str">
        <f>IF(D192="","",IF(VLOOKUP(D192,'0.1_Datos generales organiz.'!$E$44:$M$293,4,FALSE)="","",VLOOKUP(D192,'0.1_Datos generales organiz.'!$E$44:$M$293,4,FALSE)))</f>
        <v/>
      </c>
      <c r="G192" s="388" t="str">
        <f>IF(D192="","",IF(VLOOKUP(D192,'0.1_Datos generales organiz.'!$E$44:$M$293,5,FALSE)="","",VLOOKUP(D192,'0.1_Datos generales organiz.'!$E$44:$M$293,5,FALSE)))</f>
        <v/>
      </c>
      <c r="H192" s="388" t="str">
        <f>IF(D192="","",IF(VLOOKUP(D192,'0.1_Datos generales organiz.'!$E$44:$M$293,6,FALSE)="","",VLOOKUP(D192,'0.1_Datos generales organiz.'!$E$44:$M$293,6,FALSE)))</f>
        <v/>
      </c>
      <c r="I192" s="388" t="str">
        <f>IF(D192="","",IF(VLOOKUP(D192,'0.1_Datos generales organiz.'!$E$44:$M$293,7,FALSE)="","",VLOOKUP(D192,'0.1_Datos generales organiz.'!$E$44:$M$293,7,FALSE)))</f>
        <v/>
      </c>
      <c r="J192" s="388" t="str">
        <f>IF(D192="","",IF(VLOOKUP(D192,'0.1_Datos generales organiz.'!$E$44:$M$293,8,FALSE)="","",VLOOKUP(D192,'0.1_Datos generales organiz.'!$E$44:$M$293,8,FALSE)))</f>
        <v/>
      </c>
      <c r="K192" s="388" t="str">
        <f>IF(D192="","",IF(VLOOKUP(D192,'0.1_Datos generales organiz.'!$E$44:$M$293,9,FALSE)="","",VLOOKUP(D192,'0.1_Datos generales organiz.'!$E$44:$M$293,9,FALSE)))</f>
        <v/>
      </c>
      <c r="L192" s="386" t="str">
        <f>IF('4.1_Resultados Balears'!F193=0,"",'4.1_Resultados Balears'!F193)</f>
        <v/>
      </c>
      <c r="M192" s="386" t="str">
        <f>IF('4.1_Resultados Balears'!G193=0,"",'4.1_Resultados Balears'!G193)</f>
        <v/>
      </c>
      <c r="N192" s="386" t="str">
        <f>IF('4.1_Resultados Balears'!H193=0,"",'4.1_Resultados Balears'!H193)</f>
        <v/>
      </c>
      <c r="O192" s="386" t="str">
        <f>IF('4.1_Resultados Balears'!I193=0,"",'4.1_Resultados Balears'!I193)</f>
        <v/>
      </c>
      <c r="P192" s="386" t="str">
        <f>IF('4.1_Resultados Balears'!K193=0,"",'4.1_Resultados Balears'!K193)</f>
        <v/>
      </c>
      <c r="Q192" s="386" t="str">
        <f>IF('4.1_Resultados Balears'!M193=0,"",'4.1_Resultados Balears'!M193)</f>
        <v/>
      </c>
      <c r="R192" s="386" t="str">
        <f>IF('4.1_Resultados Balears'!O193=0,"",'4.1_Resultados Balears'!O193)</f>
        <v/>
      </c>
      <c r="S192" s="386" t="str">
        <f>IF('4.1_Resultados Balears'!P193=0,"",'4.1_Resultados Balears'!P193)</f>
        <v/>
      </c>
      <c r="T192" s="386" t="str">
        <f>IF('4.1_Resultados Balears'!Q193=0,"",'4.1_Resultados Balears'!Q193)</f>
        <v/>
      </c>
      <c r="U192" s="386" t="str">
        <f>IF('4.1_Resultados Balears'!S193=0,"",'4.1_Resultados Balears'!S193)</f>
        <v/>
      </c>
      <c r="V192" s="385" t="str">
        <f>_xlfn.IFNA(IF(VLOOKUP($D192,'3_Categorías 3-6'!$E$26:$X$275,8,FALSE)="","",VLOOKUP($D192,'3_Categorías 3-6'!$E$26:$X$275,8,FALSE)),"")</f>
        <v/>
      </c>
      <c r="W192" s="385" t="str">
        <f>_xlfn.IFNA(IF(VLOOKUP($D192,'3_Categorías 3-6'!$E$26:$X$275,14,FALSE)="","",VLOOKUP($D192,'3_Categorías 3-6'!$E$26:$X$275,14,FALSE)),"")</f>
        <v/>
      </c>
      <c r="X192" s="385" t="str">
        <f>_xlfn.IFNA(IF(VLOOKUP($D192,'3_Categorías 3-6'!$E$26:$X$275,19,FALSE)="","",VLOOKUP($D192,'3_Categorías 3-6'!$E$26:$X$275,19,FALSE)),"")</f>
        <v/>
      </c>
      <c r="Y192" s="385" t="str">
        <f>_xlfn.IFNA(IF(VLOOKUP($D192,'3_Categorías 3-6'!$E$26:$X$275,20,FALSE)="","",VLOOKUP($D192,'3_Categorías 3-6'!$E$26:$X$275,20,FALSE)),"")</f>
        <v/>
      </c>
    </row>
    <row r="193" spans="3:25" s="4" customFormat="1" x14ac:dyDescent="0.25">
      <c r="C193" s="162">
        <v>141</v>
      </c>
      <c r="D193" s="668" t="str">
        <f>IF(Dades!E982="","",Dades!E982)</f>
        <v/>
      </c>
      <c r="E193" s="668"/>
      <c r="F193" s="388" t="str">
        <f>IF(D193="","",IF(VLOOKUP(D193,'0.1_Datos generales organiz.'!$E$44:$M$293,4,FALSE)="","",VLOOKUP(D193,'0.1_Datos generales organiz.'!$E$44:$M$293,4,FALSE)))</f>
        <v/>
      </c>
      <c r="G193" s="388" t="str">
        <f>IF(D193="","",IF(VLOOKUP(D193,'0.1_Datos generales organiz.'!$E$44:$M$293,5,FALSE)="","",VLOOKUP(D193,'0.1_Datos generales organiz.'!$E$44:$M$293,5,FALSE)))</f>
        <v/>
      </c>
      <c r="H193" s="388" t="str">
        <f>IF(D193="","",IF(VLOOKUP(D193,'0.1_Datos generales organiz.'!$E$44:$M$293,6,FALSE)="","",VLOOKUP(D193,'0.1_Datos generales organiz.'!$E$44:$M$293,6,FALSE)))</f>
        <v/>
      </c>
      <c r="I193" s="388" t="str">
        <f>IF(D193="","",IF(VLOOKUP(D193,'0.1_Datos generales organiz.'!$E$44:$M$293,7,FALSE)="","",VLOOKUP(D193,'0.1_Datos generales organiz.'!$E$44:$M$293,7,FALSE)))</f>
        <v/>
      </c>
      <c r="J193" s="388" t="str">
        <f>IF(D193="","",IF(VLOOKUP(D193,'0.1_Datos generales organiz.'!$E$44:$M$293,8,FALSE)="","",VLOOKUP(D193,'0.1_Datos generales organiz.'!$E$44:$M$293,8,FALSE)))</f>
        <v/>
      </c>
      <c r="K193" s="388" t="str">
        <f>IF(D193="","",IF(VLOOKUP(D193,'0.1_Datos generales organiz.'!$E$44:$M$293,9,FALSE)="","",VLOOKUP(D193,'0.1_Datos generales organiz.'!$E$44:$M$293,9,FALSE)))</f>
        <v/>
      </c>
      <c r="L193" s="386" t="str">
        <f>IF('4.1_Resultados Balears'!F194=0,"",'4.1_Resultados Balears'!F194)</f>
        <v/>
      </c>
      <c r="M193" s="386" t="str">
        <f>IF('4.1_Resultados Balears'!G194=0,"",'4.1_Resultados Balears'!G194)</f>
        <v/>
      </c>
      <c r="N193" s="386" t="str">
        <f>IF('4.1_Resultados Balears'!H194=0,"",'4.1_Resultados Balears'!H194)</f>
        <v/>
      </c>
      <c r="O193" s="386" t="str">
        <f>IF('4.1_Resultados Balears'!I194=0,"",'4.1_Resultados Balears'!I194)</f>
        <v/>
      </c>
      <c r="P193" s="386" t="str">
        <f>IF('4.1_Resultados Balears'!K194=0,"",'4.1_Resultados Balears'!K194)</f>
        <v/>
      </c>
      <c r="Q193" s="386" t="str">
        <f>IF('4.1_Resultados Balears'!M194=0,"",'4.1_Resultados Balears'!M194)</f>
        <v/>
      </c>
      <c r="R193" s="386" t="str">
        <f>IF('4.1_Resultados Balears'!O194=0,"",'4.1_Resultados Balears'!O194)</f>
        <v/>
      </c>
      <c r="S193" s="386" t="str">
        <f>IF('4.1_Resultados Balears'!P194=0,"",'4.1_Resultados Balears'!P194)</f>
        <v/>
      </c>
      <c r="T193" s="386" t="str">
        <f>IF('4.1_Resultados Balears'!Q194=0,"",'4.1_Resultados Balears'!Q194)</f>
        <v/>
      </c>
      <c r="U193" s="386" t="str">
        <f>IF('4.1_Resultados Balears'!S194=0,"",'4.1_Resultados Balears'!S194)</f>
        <v/>
      </c>
      <c r="V193" s="385" t="str">
        <f>_xlfn.IFNA(IF(VLOOKUP($D193,'3_Categorías 3-6'!$E$26:$X$275,8,FALSE)="","",VLOOKUP($D193,'3_Categorías 3-6'!$E$26:$X$275,8,FALSE)),"")</f>
        <v/>
      </c>
      <c r="W193" s="385" t="str">
        <f>_xlfn.IFNA(IF(VLOOKUP($D193,'3_Categorías 3-6'!$E$26:$X$275,14,FALSE)="","",VLOOKUP($D193,'3_Categorías 3-6'!$E$26:$X$275,14,FALSE)),"")</f>
        <v/>
      </c>
      <c r="X193" s="385" t="str">
        <f>_xlfn.IFNA(IF(VLOOKUP($D193,'3_Categorías 3-6'!$E$26:$X$275,19,FALSE)="","",VLOOKUP($D193,'3_Categorías 3-6'!$E$26:$X$275,19,FALSE)),"")</f>
        <v/>
      </c>
      <c r="Y193" s="385" t="str">
        <f>_xlfn.IFNA(IF(VLOOKUP($D193,'3_Categorías 3-6'!$E$26:$X$275,20,FALSE)="","",VLOOKUP($D193,'3_Categorías 3-6'!$E$26:$X$275,20,FALSE)),"")</f>
        <v/>
      </c>
    </row>
    <row r="194" spans="3:25" s="4" customFormat="1" x14ac:dyDescent="0.25">
      <c r="C194" s="162">
        <v>142</v>
      </c>
      <c r="D194" s="668" t="str">
        <f>IF(Dades!E983="","",Dades!E983)</f>
        <v/>
      </c>
      <c r="E194" s="668"/>
      <c r="F194" s="388" t="str">
        <f>IF(D194="","",IF(VLOOKUP(D194,'0.1_Datos generales organiz.'!$E$44:$M$293,4,FALSE)="","",VLOOKUP(D194,'0.1_Datos generales organiz.'!$E$44:$M$293,4,FALSE)))</f>
        <v/>
      </c>
      <c r="G194" s="388" t="str">
        <f>IF(D194="","",IF(VLOOKUP(D194,'0.1_Datos generales organiz.'!$E$44:$M$293,5,FALSE)="","",VLOOKUP(D194,'0.1_Datos generales organiz.'!$E$44:$M$293,5,FALSE)))</f>
        <v/>
      </c>
      <c r="H194" s="388" t="str">
        <f>IF(D194="","",IF(VLOOKUP(D194,'0.1_Datos generales organiz.'!$E$44:$M$293,6,FALSE)="","",VLOOKUP(D194,'0.1_Datos generales organiz.'!$E$44:$M$293,6,FALSE)))</f>
        <v/>
      </c>
      <c r="I194" s="388" t="str">
        <f>IF(D194="","",IF(VLOOKUP(D194,'0.1_Datos generales organiz.'!$E$44:$M$293,7,FALSE)="","",VLOOKUP(D194,'0.1_Datos generales organiz.'!$E$44:$M$293,7,FALSE)))</f>
        <v/>
      </c>
      <c r="J194" s="388" t="str">
        <f>IF(D194="","",IF(VLOOKUP(D194,'0.1_Datos generales organiz.'!$E$44:$M$293,8,FALSE)="","",VLOOKUP(D194,'0.1_Datos generales organiz.'!$E$44:$M$293,8,FALSE)))</f>
        <v/>
      </c>
      <c r="K194" s="388" t="str">
        <f>IF(D194="","",IF(VLOOKUP(D194,'0.1_Datos generales organiz.'!$E$44:$M$293,9,FALSE)="","",VLOOKUP(D194,'0.1_Datos generales organiz.'!$E$44:$M$293,9,FALSE)))</f>
        <v/>
      </c>
      <c r="L194" s="386" t="str">
        <f>IF('4.1_Resultados Balears'!F195=0,"",'4.1_Resultados Balears'!F195)</f>
        <v/>
      </c>
      <c r="M194" s="386" t="str">
        <f>IF('4.1_Resultados Balears'!G195=0,"",'4.1_Resultados Balears'!G195)</f>
        <v/>
      </c>
      <c r="N194" s="386" t="str">
        <f>IF('4.1_Resultados Balears'!H195=0,"",'4.1_Resultados Balears'!H195)</f>
        <v/>
      </c>
      <c r="O194" s="386" t="str">
        <f>IF('4.1_Resultados Balears'!I195=0,"",'4.1_Resultados Balears'!I195)</f>
        <v/>
      </c>
      <c r="P194" s="386" t="str">
        <f>IF('4.1_Resultados Balears'!K195=0,"",'4.1_Resultados Balears'!K195)</f>
        <v/>
      </c>
      <c r="Q194" s="386" t="str">
        <f>IF('4.1_Resultados Balears'!M195=0,"",'4.1_Resultados Balears'!M195)</f>
        <v/>
      </c>
      <c r="R194" s="386" t="str">
        <f>IF('4.1_Resultados Balears'!O195=0,"",'4.1_Resultados Balears'!O195)</f>
        <v/>
      </c>
      <c r="S194" s="386" t="str">
        <f>IF('4.1_Resultados Balears'!P195=0,"",'4.1_Resultados Balears'!P195)</f>
        <v/>
      </c>
      <c r="T194" s="386" t="str">
        <f>IF('4.1_Resultados Balears'!Q195=0,"",'4.1_Resultados Balears'!Q195)</f>
        <v/>
      </c>
      <c r="U194" s="386" t="str">
        <f>IF('4.1_Resultados Balears'!S195=0,"",'4.1_Resultados Balears'!S195)</f>
        <v/>
      </c>
      <c r="V194" s="385" t="str">
        <f>_xlfn.IFNA(IF(VLOOKUP($D194,'3_Categorías 3-6'!$E$26:$X$275,8,FALSE)="","",VLOOKUP($D194,'3_Categorías 3-6'!$E$26:$X$275,8,FALSE)),"")</f>
        <v/>
      </c>
      <c r="W194" s="385" t="str">
        <f>_xlfn.IFNA(IF(VLOOKUP($D194,'3_Categorías 3-6'!$E$26:$X$275,14,FALSE)="","",VLOOKUP($D194,'3_Categorías 3-6'!$E$26:$X$275,14,FALSE)),"")</f>
        <v/>
      </c>
      <c r="X194" s="385" t="str">
        <f>_xlfn.IFNA(IF(VLOOKUP($D194,'3_Categorías 3-6'!$E$26:$X$275,19,FALSE)="","",VLOOKUP($D194,'3_Categorías 3-6'!$E$26:$X$275,19,FALSE)),"")</f>
        <v/>
      </c>
      <c r="Y194" s="385" t="str">
        <f>_xlfn.IFNA(IF(VLOOKUP($D194,'3_Categorías 3-6'!$E$26:$X$275,20,FALSE)="","",VLOOKUP($D194,'3_Categorías 3-6'!$E$26:$X$275,20,FALSE)),"")</f>
        <v/>
      </c>
    </row>
    <row r="195" spans="3:25" s="4" customFormat="1" x14ac:dyDescent="0.25">
      <c r="C195" s="162">
        <v>143</v>
      </c>
      <c r="D195" s="668" t="str">
        <f>IF(Dades!E984="","",Dades!E984)</f>
        <v/>
      </c>
      <c r="E195" s="668"/>
      <c r="F195" s="388" t="str">
        <f>IF(D195="","",IF(VLOOKUP(D195,'0.1_Datos generales organiz.'!$E$44:$M$293,4,FALSE)="","",VLOOKUP(D195,'0.1_Datos generales organiz.'!$E$44:$M$293,4,FALSE)))</f>
        <v/>
      </c>
      <c r="G195" s="388" t="str">
        <f>IF(D195="","",IF(VLOOKUP(D195,'0.1_Datos generales organiz.'!$E$44:$M$293,5,FALSE)="","",VLOOKUP(D195,'0.1_Datos generales organiz.'!$E$44:$M$293,5,FALSE)))</f>
        <v/>
      </c>
      <c r="H195" s="388" t="str">
        <f>IF(D195="","",IF(VLOOKUP(D195,'0.1_Datos generales organiz.'!$E$44:$M$293,6,FALSE)="","",VLOOKUP(D195,'0.1_Datos generales organiz.'!$E$44:$M$293,6,FALSE)))</f>
        <v/>
      </c>
      <c r="I195" s="388" t="str">
        <f>IF(D195="","",IF(VLOOKUP(D195,'0.1_Datos generales organiz.'!$E$44:$M$293,7,FALSE)="","",VLOOKUP(D195,'0.1_Datos generales organiz.'!$E$44:$M$293,7,FALSE)))</f>
        <v/>
      </c>
      <c r="J195" s="388" t="str">
        <f>IF(D195="","",IF(VLOOKUP(D195,'0.1_Datos generales organiz.'!$E$44:$M$293,8,FALSE)="","",VLOOKUP(D195,'0.1_Datos generales organiz.'!$E$44:$M$293,8,FALSE)))</f>
        <v/>
      </c>
      <c r="K195" s="388" t="str">
        <f>IF(D195="","",IF(VLOOKUP(D195,'0.1_Datos generales organiz.'!$E$44:$M$293,9,FALSE)="","",VLOOKUP(D195,'0.1_Datos generales organiz.'!$E$44:$M$293,9,FALSE)))</f>
        <v/>
      </c>
      <c r="L195" s="386" t="str">
        <f>IF('4.1_Resultados Balears'!F196=0,"",'4.1_Resultados Balears'!F196)</f>
        <v/>
      </c>
      <c r="M195" s="386" t="str">
        <f>IF('4.1_Resultados Balears'!G196=0,"",'4.1_Resultados Balears'!G196)</f>
        <v/>
      </c>
      <c r="N195" s="386" t="str">
        <f>IF('4.1_Resultados Balears'!H196=0,"",'4.1_Resultados Balears'!H196)</f>
        <v/>
      </c>
      <c r="O195" s="386" t="str">
        <f>IF('4.1_Resultados Balears'!I196=0,"",'4.1_Resultados Balears'!I196)</f>
        <v/>
      </c>
      <c r="P195" s="386" t="str">
        <f>IF('4.1_Resultados Balears'!K196=0,"",'4.1_Resultados Balears'!K196)</f>
        <v/>
      </c>
      <c r="Q195" s="386" t="str">
        <f>IF('4.1_Resultados Balears'!M196=0,"",'4.1_Resultados Balears'!M196)</f>
        <v/>
      </c>
      <c r="R195" s="386" t="str">
        <f>IF('4.1_Resultados Balears'!O196=0,"",'4.1_Resultados Balears'!O196)</f>
        <v/>
      </c>
      <c r="S195" s="386" t="str">
        <f>IF('4.1_Resultados Balears'!P196=0,"",'4.1_Resultados Balears'!P196)</f>
        <v/>
      </c>
      <c r="T195" s="386" t="str">
        <f>IF('4.1_Resultados Balears'!Q196=0,"",'4.1_Resultados Balears'!Q196)</f>
        <v/>
      </c>
      <c r="U195" s="386" t="str">
        <f>IF('4.1_Resultados Balears'!S196=0,"",'4.1_Resultados Balears'!S196)</f>
        <v/>
      </c>
      <c r="V195" s="385" t="str">
        <f>_xlfn.IFNA(IF(VLOOKUP($D195,'3_Categorías 3-6'!$E$26:$X$275,8,FALSE)="","",VLOOKUP($D195,'3_Categorías 3-6'!$E$26:$X$275,8,FALSE)),"")</f>
        <v/>
      </c>
      <c r="W195" s="385" t="str">
        <f>_xlfn.IFNA(IF(VLOOKUP($D195,'3_Categorías 3-6'!$E$26:$X$275,14,FALSE)="","",VLOOKUP($D195,'3_Categorías 3-6'!$E$26:$X$275,14,FALSE)),"")</f>
        <v/>
      </c>
      <c r="X195" s="385" t="str">
        <f>_xlfn.IFNA(IF(VLOOKUP($D195,'3_Categorías 3-6'!$E$26:$X$275,19,FALSE)="","",VLOOKUP($D195,'3_Categorías 3-6'!$E$26:$X$275,19,FALSE)),"")</f>
        <v/>
      </c>
      <c r="Y195" s="385" t="str">
        <f>_xlfn.IFNA(IF(VLOOKUP($D195,'3_Categorías 3-6'!$E$26:$X$275,20,FALSE)="","",VLOOKUP($D195,'3_Categorías 3-6'!$E$26:$X$275,20,FALSE)),"")</f>
        <v/>
      </c>
    </row>
    <row r="196" spans="3:25" s="4" customFormat="1" x14ac:dyDescent="0.25">
      <c r="C196" s="162">
        <v>144</v>
      </c>
      <c r="D196" s="668" t="str">
        <f>IF(Dades!E985="","",Dades!E985)</f>
        <v/>
      </c>
      <c r="E196" s="668"/>
      <c r="F196" s="388" t="str">
        <f>IF(D196="","",IF(VLOOKUP(D196,'0.1_Datos generales organiz.'!$E$44:$M$293,4,FALSE)="","",VLOOKUP(D196,'0.1_Datos generales organiz.'!$E$44:$M$293,4,FALSE)))</f>
        <v/>
      </c>
      <c r="G196" s="388" t="str">
        <f>IF(D196="","",IF(VLOOKUP(D196,'0.1_Datos generales organiz.'!$E$44:$M$293,5,FALSE)="","",VLOOKUP(D196,'0.1_Datos generales organiz.'!$E$44:$M$293,5,FALSE)))</f>
        <v/>
      </c>
      <c r="H196" s="388" t="str">
        <f>IF(D196="","",IF(VLOOKUP(D196,'0.1_Datos generales organiz.'!$E$44:$M$293,6,FALSE)="","",VLOOKUP(D196,'0.1_Datos generales organiz.'!$E$44:$M$293,6,FALSE)))</f>
        <v/>
      </c>
      <c r="I196" s="388" t="str">
        <f>IF(D196="","",IF(VLOOKUP(D196,'0.1_Datos generales organiz.'!$E$44:$M$293,7,FALSE)="","",VLOOKUP(D196,'0.1_Datos generales organiz.'!$E$44:$M$293,7,FALSE)))</f>
        <v/>
      </c>
      <c r="J196" s="388" t="str">
        <f>IF(D196="","",IF(VLOOKUP(D196,'0.1_Datos generales organiz.'!$E$44:$M$293,8,FALSE)="","",VLOOKUP(D196,'0.1_Datos generales organiz.'!$E$44:$M$293,8,FALSE)))</f>
        <v/>
      </c>
      <c r="K196" s="388" t="str">
        <f>IF(D196="","",IF(VLOOKUP(D196,'0.1_Datos generales organiz.'!$E$44:$M$293,9,FALSE)="","",VLOOKUP(D196,'0.1_Datos generales organiz.'!$E$44:$M$293,9,FALSE)))</f>
        <v/>
      </c>
      <c r="L196" s="386" t="str">
        <f>IF('4.1_Resultados Balears'!F197=0,"",'4.1_Resultados Balears'!F197)</f>
        <v/>
      </c>
      <c r="M196" s="386" t="str">
        <f>IF('4.1_Resultados Balears'!G197=0,"",'4.1_Resultados Balears'!G197)</f>
        <v/>
      </c>
      <c r="N196" s="386" t="str">
        <f>IF('4.1_Resultados Balears'!H197=0,"",'4.1_Resultados Balears'!H197)</f>
        <v/>
      </c>
      <c r="O196" s="386" t="str">
        <f>IF('4.1_Resultados Balears'!I197=0,"",'4.1_Resultados Balears'!I197)</f>
        <v/>
      </c>
      <c r="P196" s="386" t="str">
        <f>IF('4.1_Resultados Balears'!K197=0,"",'4.1_Resultados Balears'!K197)</f>
        <v/>
      </c>
      <c r="Q196" s="386" t="str">
        <f>IF('4.1_Resultados Balears'!M197=0,"",'4.1_Resultados Balears'!M197)</f>
        <v/>
      </c>
      <c r="R196" s="386" t="str">
        <f>IF('4.1_Resultados Balears'!O197=0,"",'4.1_Resultados Balears'!O197)</f>
        <v/>
      </c>
      <c r="S196" s="386" t="str">
        <f>IF('4.1_Resultados Balears'!P197=0,"",'4.1_Resultados Balears'!P197)</f>
        <v/>
      </c>
      <c r="T196" s="386" t="str">
        <f>IF('4.1_Resultados Balears'!Q197=0,"",'4.1_Resultados Balears'!Q197)</f>
        <v/>
      </c>
      <c r="U196" s="386" t="str">
        <f>IF('4.1_Resultados Balears'!S197=0,"",'4.1_Resultados Balears'!S197)</f>
        <v/>
      </c>
      <c r="V196" s="385" t="str">
        <f>_xlfn.IFNA(IF(VLOOKUP($D196,'3_Categorías 3-6'!$E$26:$X$275,8,FALSE)="","",VLOOKUP($D196,'3_Categorías 3-6'!$E$26:$X$275,8,FALSE)),"")</f>
        <v/>
      </c>
      <c r="W196" s="385" t="str">
        <f>_xlfn.IFNA(IF(VLOOKUP($D196,'3_Categorías 3-6'!$E$26:$X$275,14,FALSE)="","",VLOOKUP($D196,'3_Categorías 3-6'!$E$26:$X$275,14,FALSE)),"")</f>
        <v/>
      </c>
      <c r="X196" s="385" t="str">
        <f>_xlfn.IFNA(IF(VLOOKUP($D196,'3_Categorías 3-6'!$E$26:$X$275,19,FALSE)="","",VLOOKUP($D196,'3_Categorías 3-6'!$E$26:$X$275,19,FALSE)),"")</f>
        <v/>
      </c>
      <c r="Y196" s="385" t="str">
        <f>_xlfn.IFNA(IF(VLOOKUP($D196,'3_Categorías 3-6'!$E$26:$X$275,20,FALSE)="","",VLOOKUP($D196,'3_Categorías 3-6'!$E$26:$X$275,20,FALSE)),"")</f>
        <v/>
      </c>
    </row>
    <row r="197" spans="3:25" s="4" customFormat="1" x14ac:dyDescent="0.25">
      <c r="C197" s="162">
        <v>145</v>
      </c>
      <c r="D197" s="668" t="str">
        <f>IF(Dades!E986="","",Dades!E986)</f>
        <v/>
      </c>
      <c r="E197" s="668"/>
      <c r="F197" s="388" t="str">
        <f>IF(D197="","",IF(VLOOKUP(D197,'0.1_Datos generales organiz.'!$E$44:$M$293,4,FALSE)="","",VLOOKUP(D197,'0.1_Datos generales organiz.'!$E$44:$M$293,4,FALSE)))</f>
        <v/>
      </c>
      <c r="G197" s="388" t="str">
        <f>IF(D197="","",IF(VLOOKUP(D197,'0.1_Datos generales organiz.'!$E$44:$M$293,5,FALSE)="","",VLOOKUP(D197,'0.1_Datos generales organiz.'!$E$44:$M$293,5,FALSE)))</f>
        <v/>
      </c>
      <c r="H197" s="388" t="str">
        <f>IF(D197="","",IF(VLOOKUP(D197,'0.1_Datos generales organiz.'!$E$44:$M$293,6,FALSE)="","",VLOOKUP(D197,'0.1_Datos generales organiz.'!$E$44:$M$293,6,FALSE)))</f>
        <v/>
      </c>
      <c r="I197" s="388" t="str">
        <f>IF(D197="","",IF(VLOOKUP(D197,'0.1_Datos generales organiz.'!$E$44:$M$293,7,FALSE)="","",VLOOKUP(D197,'0.1_Datos generales organiz.'!$E$44:$M$293,7,FALSE)))</f>
        <v/>
      </c>
      <c r="J197" s="388" t="str">
        <f>IF(D197="","",IF(VLOOKUP(D197,'0.1_Datos generales organiz.'!$E$44:$M$293,8,FALSE)="","",VLOOKUP(D197,'0.1_Datos generales organiz.'!$E$44:$M$293,8,FALSE)))</f>
        <v/>
      </c>
      <c r="K197" s="388" t="str">
        <f>IF(D197="","",IF(VLOOKUP(D197,'0.1_Datos generales organiz.'!$E$44:$M$293,9,FALSE)="","",VLOOKUP(D197,'0.1_Datos generales organiz.'!$E$44:$M$293,9,FALSE)))</f>
        <v/>
      </c>
      <c r="L197" s="386" t="str">
        <f>IF('4.1_Resultados Balears'!F198=0,"",'4.1_Resultados Balears'!F198)</f>
        <v/>
      </c>
      <c r="M197" s="386" t="str">
        <f>IF('4.1_Resultados Balears'!G198=0,"",'4.1_Resultados Balears'!G198)</f>
        <v/>
      </c>
      <c r="N197" s="386" t="str">
        <f>IF('4.1_Resultados Balears'!H198=0,"",'4.1_Resultados Balears'!H198)</f>
        <v/>
      </c>
      <c r="O197" s="386" t="str">
        <f>IF('4.1_Resultados Balears'!I198=0,"",'4.1_Resultados Balears'!I198)</f>
        <v/>
      </c>
      <c r="P197" s="386" t="str">
        <f>IF('4.1_Resultados Balears'!K198=0,"",'4.1_Resultados Balears'!K198)</f>
        <v/>
      </c>
      <c r="Q197" s="386" t="str">
        <f>IF('4.1_Resultados Balears'!M198=0,"",'4.1_Resultados Balears'!M198)</f>
        <v/>
      </c>
      <c r="R197" s="386" t="str">
        <f>IF('4.1_Resultados Balears'!O198=0,"",'4.1_Resultados Balears'!O198)</f>
        <v/>
      </c>
      <c r="S197" s="386" t="str">
        <f>IF('4.1_Resultados Balears'!P198=0,"",'4.1_Resultados Balears'!P198)</f>
        <v/>
      </c>
      <c r="T197" s="386" t="str">
        <f>IF('4.1_Resultados Balears'!Q198=0,"",'4.1_Resultados Balears'!Q198)</f>
        <v/>
      </c>
      <c r="U197" s="386" t="str">
        <f>IF('4.1_Resultados Balears'!S198=0,"",'4.1_Resultados Balears'!S198)</f>
        <v/>
      </c>
      <c r="V197" s="385" t="str">
        <f>_xlfn.IFNA(IF(VLOOKUP($D197,'3_Categorías 3-6'!$E$26:$X$275,8,FALSE)="","",VLOOKUP($D197,'3_Categorías 3-6'!$E$26:$X$275,8,FALSE)),"")</f>
        <v/>
      </c>
      <c r="W197" s="385" t="str">
        <f>_xlfn.IFNA(IF(VLOOKUP($D197,'3_Categorías 3-6'!$E$26:$X$275,14,FALSE)="","",VLOOKUP($D197,'3_Categorías 3-6'!$E$26:$X$275,14,FALSE)),"")</f>
        <v/>
      </c>
      <c r="X197" s="385" t="str">
        <f>_xlfn.IFNA(IF(VLOOKUP($D197,'3_Categorías 3-6'!$E$26:$X$275,19,FALSE)="","",VLOOKUP($D197,'3_Categorías 3-6'!$E$26:$X$275,19,FALSE)),"")</f>
        <v/>
      </c>
      <c r="Y197" s="385" t="str">
        <f>_xlfn.IFNA(IF(VLOOKUP($D197,'3_Categorías 3-6'!$E$26:$X$275,20,FALSE)="","",VLOOKUP($D197,'3_Categorías 3-6'!$E$26:$X$275,20,FALSE)),"")</f>
        <v/>
      </c>
    </row>
    <row r="198" spans="3:25" s="4" customFormat="1" x14ac:dyDescent="0.25">
      <c r="C198" s="162">
        <v>146</v>
      </c>
      <c r="D198" s="668" t="str">
        <f>IF(Dades!E987="","",Dades!E987)</f>
        <v/>
      </c>
      <c r="E198" s="668"/>
      <c r="F198" s="388" t="str">
        <f>IF(D198="","",IF(VLOOKUP(D198,'0.1_Datos generales organiz.'!$E$44:$M$293,4,FALSE)="","",VLOOKUP(D198,'0.1_Datos generales organiz.'!$E$44:$M$293,4,FALSE)))</f>
        <v/>
      </c>
      <c r="G198" s="388" t="str">
        <f>IF(D198="","",IF(VLOOKUP(D198,'0.1_Datos generales organiz.'!$E$44:$M$293,5,FALSE)="","",VLOOKUP(D198,'0.1_Datos generales organiz.'!$E$44:$M$293,5,FALSE)))</f>
        <v/>
      </c>
      <c r="H198" s="388" t="str">
        <f>IF(D198="","",IF(VLOOKUP(D198,'0.1_Datos generales organiz.'!$E$44:$M$293,6,FALSE)="","",VLOOKUP(D198,'0.1_Datos generales organiz.'!$E$44:$M$293,6,FALSE)))</f>
        <v/>
      </c>
      <c r="I198" s="388" t="str">
        <f>IF(D198="","",IF(VLOOKUP(D198,'0.1_Datos generales organiz.'!$E$44:$M$293,7,FALSE)="","",VLOOKUP(D198,'0.1_Datos generales organiz.'!$E$44:$M$293,7,FALSE)))</f>
        <v/>
      </c>
      <c r="J198" s="388" t="str">
        <f>IF(D198="","",IF(VLOOKUP(D198,'0.1_Datos generales organiz.'!$E$44:$M$293,8,FALSE)="","",VLOOKUP(D198,'0.1_Datos generales organiz.'!$E$44:$M$293,8,FALSE)))</f>
        <v/>
      </c>
      <c r="K198" s="388" t="str">
        <f>IF(D198="","",IF(VLOOKUP(D198,'0.1_Datos generales organiz.'!$E$44:$M$293,9,FALSE)="","",VLOOKUP(D198,'0.1_Datos generales organiz.'!$E$44:$M$293,9,FALSE)))</f>
        <v/>
      </c>
      <c r="L198" s="386" t="str">
        <f>IF('4.1_Resultados Balears'!F199=0,"",'4.1_Resultados Balears'!F199)</f>
        <v/>
      </c>
      <c r="M198" s="386" t="str">
        <f>IF('4.1_Resultados Balears'!G199=0,"",'4.1_Resultados Balears'!G199)</f>
        <v/>
      </c>
      <c r="N198" s="386" t="str">
        <f>IF('4.1_Resultados Balears'!H199=0,"",'4.1_Resultados Balears'!H199)</f>
        <v/>
      </c>
      <c r="O198" s="386" t="str">
        <f>IF('4.1_Resultados Balears'!I199=0,"",'4.1_Resultados Balears'!I199)</f>
        <v/>
      </c>
      <c r="P198" s="386" t="str">
        <f>IF('4.1_Resultados Balears'!K199=0,"",'4.1_Resultados Balears'!K199)</f>
        <v/>
      </c>
      <c r="Q198" s="386" t="str">
        <f>IF('4.1_Resultados Balears'!M199=0,"",'4.1_Resultados Balears'!M199)</f>
        <v/>
      </c>
      <c r="R198" s="386" t="str">
        <f>IF('4.1_Resultados Balears'!O199=0,"",'4.1_Resultados Balears'!O199)</f>
        <v/>
      </c>
      <c r="S198" s="386" t="str">
        <f>IF('4.1_Resultados Balears'!P199=0,"",'4.1_Resultados Balears'!P199)</f>
        <v/>
      </c>
      <c r="T198" s="386" t="str">
        <f>IF('4.1_Resultados Balears'!Q199=0,"",'4.1_Resultados Balears'!Q199)</f>
        <v/>
      </c>
      <c r="U198" s="386" t="str">
        <f>IF('4.1_Resultados Balears'!S199=0,"",'4.1_Resultados Balears'!S199)</f>
        <v/>
      </c>
      <c r="V198" s="385" t="str">
        <f>_xlfn.IFNA(IF(VLOOKUP($D198,'3_Categorías 3-6'!$E$26:$X$275,8,FALSE)="","",VLOOKUP($D198,'3_Categorías 3-6'!$E$26:$X$275,8,FALSE)),"")</f>
        <v/>
      </c>
      <c r="W198" s="385" t="str">
        <f>_xlfn.IFNA(IF(VLOOKUP($D198,'3_Categorías 3-6'!$E$26:$X$275,14,FALSE)="","",VLOOKUP($D198,'3_Categorías 3-6'!$E$26:$X$275,14,FALSE)),"")</f>
        <v/>
      </c>
      <c r="X198" s="385" t="str">
        <f>_xlfn.IFNA(IF(VLOOKUP($D198,'3_Categorías 3-6'!$E$26:$X$275,19,FALSE)="","",VLOOKUP($D198,'3_Categorías 3-6'!$E$26:$X$275,19,FALSE)),"")</f>
        <v/>
      </c>
      <c r="Y198" s="385" t="str">
        <f>_xlfn.IFNA(IF(VLOOKUP($D198,'3_Categorías 3-6'!$E$26:$X$275,20,FALSE)="","",VLOOKUP($D198,'3_Categorías 3-6'!$E$26:$X$275,20,FALSE)),"")</f>
        <v/>
      </c>
    </row>
    <row r="199" spans="3:25" s="4" customFormat="1" x14ac:dyDescent="0.25">
      <c r="C199" s="162">
        <v>147</v>
      </c>
      <c r="D199" s="668" t="str">
        <f>IF(Dades!E988="","",Dades!E988)</f>
        <v/>
      </c>
      <c r="E199" s="668"/>
      <c r="F199" s="388" t="str">
        <f>IF(D199="","",IF(VLOOKUP(D199,'0.1_Datos generales organiz.'!$E$44:$M$293,4,FALSE)="","",VLOOKUP(D199,'0.1_Datos generales organiz.'!$E$44:$M$293,4,FALSE)))</f>
        <v/>
      </c>
      <c r="G199" s="388" t="str">
        <f>IF(D199="","",IF(VLOOKUP(D199,'0.1_Datos generales organiz.'!$E$44:$M$293,5,FALSE)="","",VLOOKUP(D199,'0.1_Datos generales organiz.'!$E$44:$M$293,5,FALSE)))</f>
        <v/>
      </c>
      <c r="H199" s="388" t="str">
        <f>IF(D199="","",IF(VLOOKUP(D199,'0.1_Datos generales organiz.'!$E$44:$M$293,6,FALSE)="","",VLOOKUP(D199,'0.1_Datos generales organiz.'!$E$44:$M$293,6,FALSE)))</f>
        <v/>
      </c>
      <c r="I199" s="388" t="str">
        <f>IF(D199="","",IF(VLOOKUP(D199,'0.1_Datos generales organiz.'!$E$44:$M$293,7,FALSE)="","",VLOOKUP(D199,'0.1_Datos generales organiz.'!$E$44:$M$293,7,FALSE)))</f>
        <v/>
      </c>
      <c r="J199" s="388" t="str">
        <f>IF(D199="","",IF(VLOOKUP(D199,'0.1_Datos generales organiz.'!$E$44:$M$293,8,FALSE)="","",VLOOKUP(D199,'0.1_Datos generales organiz.'!$E$44:$M$293,8,FALSE)))</f>
        <v/>
      </c>
      <c r="K199" s="388" t="str">
        <f>IF(D199="","",IF(VLOOKUP(D199,'0.1_Datos generales organiz.'!$E$44:$M$293,9,FALSE)="","",VLOOKUP(D199,'0.1_Datos generales organiz.'!$E$44:$M$293,9,FALSE)))</f>
        <v/>
      </c>
      <c r="L199" s="386" t="str">
        <f>IF('4.1_Resultados Balears'!F200=0,"",'4.1_Resultados Balears'!F200)</f>
        <v/>
      </c>
      <c r="M199" s="386" t="str">
        <f>IF('4.1_Resultados Balears'!G200=0,"",'4.1_Resultados Balears'!G200)</f>
        <v/>
      </c>
      <c r="N199" s="386" t="str">
        <f>IF('4.1_Resultados Balears'!H200=0,"",'4.1_Resultados Balears'!H200)</f>
        <v/>
      </c>
      <c r="O199" s="386" t="str">
        <f>IF('4.1_Resultados Balears'!I200=0,"",'4.1_Resultados Balears'!I200)</f>
        <v/>
      </c>
      <c r="P199" s="386" t="str">
        <f>IF('4.1_Resultados Balears'!K200=0,"",'4.1_Resultados Balears'!K200)</f>
        <v/>
      </c>
      <c r="Q199" s="386" t="str">
        <f>IF('4.1_Resultados Balears'!M200=0,"",'4.1_Resultados Balears'!M200)</f>
        <v/>
      </c>
      <c r="R199" s="386" t="str">
        <f>IF('4.1_Resultados Balears'!O200=0,"",'4.1_Resultados Balears'!O200)</f>
        <v/>
      </c>
      <c r="S199" s="386" t="str">
        <f>IF('4.1_Resultados Balears'!P200=0,"",'4.1_Resultados Balears'!P200)</f>
        <v/>
      </c>
      <c r="T199" s="386" t="str">
        <f>IF('4.1_Resultados Balears'!Q200=0,"",'4.1_Resultados Balears'!Q200)</f>
        <v/>
      </c>
      <c r="U199" s="386" t="str">
        <f>IF('4.1_Resultados Balears'!S200=0,"",'4.1_Resultados Balears'!S200)</f>
        <v/>
      </c>
      <c r="V199" s="385" t="str">
        <f>_xlfn.IFNA(IF(VLOOKUP($D199,'3_Categorías 3-6'!$E$26:$X$275,8,FALSE)="","",VLOOKUP($D199,'3_Categorías 3-6'!$E$26:$X$275,8,FALSE)),"")</f>
        <v/>
      </c>
      <c r="W199" s="385" t="str">
        <f>_xlfn.IFNA(IF(VLOOKUP($D199,'3_Categorías 3-6'!$E$26:$X$275,14,FALSE)="","",VLOOKUP($D199,'3_Categorías 3-6'!$E$26:$X$275,14,FALSE)),"")</f>
        <v/>
      </c>
      <c r="X199" s="385" t="str">
        <f>_xlfn.IFNA(IF(VLOOKUP($D199,'3_Categorías 3-6'!$E$26:$X$275,19,FALSE)="","",VLOOKUP($D199,'3_Categorías 3-6'!$E$26:$X$275,19,FALSE)),"")</f>
        <v/>
      </c>
      <c r="Y199" s="385" t="str">
        <f>_xlfn.IFNA(IF(VLOOKUP($D199,'3_Categorías 3-6'!$E$26:$X$275,20,FALSE)="","",VLOOKUP($D199,'3_Categorías 3-6'!$E$26:$X$275,20,FALSE)),"")</f>
        <v/>
      </c>
    </row>
    <row r="200" spans="3:25" s="4" customFormat="1" x14ac:dyDescent="0.25">
      <c r="C200" s="162">
        <v>148</v>
      </c>
      <c r="D200" s="668" t="str">
        <f>IF(Dades!E989="","",Dades!E989)</f>
        <v/>
      </c>
      <c r="E200" s="668"/>
      <c r="F200" s="388" t="str">
        <f>IF(D200="","",IF(VLOOKUP(D200,'0.1_Datos generales organiz.'!$E$44:$M$293,4,FALSE)="","",VLOOKUP(D200,'0.1_Datos generales organiz.'!$E$44:$M$293,4,FALSE)))</f>
        <v/>
      </c>
      <c r="G200" s="388" t="str">
        <f>IF(D200="","",IF(VLOOKUP(D200,'0.1_Datos generales organiz.'!$E$44:$M$293,5,FALSE)="","",VLOOKUP(D200,'0.1_Datos generales organiz.'!$E$44:$M$293,5,FALSE)))</f>
        <v/>
      </c>
      <c r="H200" s="388" t="str">
        <f>IF(D200="","",IF(VLOOKUP(D200,'0.1_Datos generales organiz.'!$E$44:$M$293,6,FALSE)="","",VLOOKUP(D200,'0.1_Datos generales organiz.'!$E$44:$M$293,6,FALSE)))</f>
        <v/>
      </c>
      <c r="I200" s="388" t="str">
        <f>IF(D200="","",IF(VLOOKUP(D200,'0.1_Datos generales organiz.'!$E$44:$M$293,7,FALSE)="","",VLOOKUP(D200,'0.1_Datos generales organiz.'!$E$44:$M$293,7,FALSE)))</f>
        <v/>
      </c>
      <c r="J200" s="388" t="str">
        <f>IF(D200="","",IF(VLOOKUP(D200,'0.1_Datos generales organiz.'!$E$44:$M$293,8,FALSE)="","",VLOOKUP(D200,'0.1_Datos generales organiz.'!$E$44:$M$293,8,FALSE)))</f>
        <v/>
      </c>
      <c r="K200" s="388" t="str">
        <f>IF(D200="","",IF(VLOOKUP(D200,'0.1_Datos generales organiz.'!$E$44:$M$293,9,FALSE)="","",VLOOKUP(D200,'0.1_Datos generales organiz.'!$E$44:$M$293,9,FALSE)))</f>
        <v/>
      </c>
      <c r="L200" s="386" t="str">
        <f>IF('4.1_Resultados Balears'!F201=0,"",'4.1_Resultados Balears'!F201)</f>
        <v/>
      </c>
      <c r="M200" s="386" t="str">
        <f>IF('4.1_Resultados Balears'!G201=0,"",'4.1_Resultados Balears'!G201)</f>
        <v/>
      </c>
      <c r="N200" s="386" t="str">
        <f>IF('4.1_Resultados Balears'!H201=0,"",'4.1_Resultados Balears'!H201)</f>
        <v/>
      </c>
      <c r="O200" s="386" t="str">
        <f>IF('4.1_Resultados Balears'!I201=0,"",'4.1_Resultados Balears'!I201)</f>
        <v/>
      </c>
      <c r="P200" s="386" t="str">
        <f>IF('4.1_Resultados Balears'!K201=0,"",'4.1_Resultados Balears'!K201)</f>
        <v/>
      </c>
      <c r="Q200" s="386" t="str">
        <f>IF('4.1_Resultados Balears'!M201=0,"",'4.1_Resultados Balears'!M201)</f>
        <v/>
      </c>
      <c r="R200" s="386" t="str">
        <f>IF('4.1_Resultados Balears'!O201=0,"",'4.1_Resultados Balears'!O201)</f>
        <v/>
      </c>
      <c r="S200" s="386" t="str">
        <f>IF('4.1_Resultados Balears'!P201=0,"",'4.1_Resultados Balears'!P201)</f>
        <v/>
      </c>
      <c r="T200" s="386" t="str">
        <f>IF('4.1_Resultados Balears'!Q201=0,"",'4.1_Resultados Balears'!Q201)</f>
        <v/>
      </c>
      <c r="U200" s="386" t="str">
        <f>IF('4.1_Resultados Balears'!S201=0,"",'4.1_Resultados Balears'!S201)</f>
        <v/>
      </c>
      <c r="V200" s="385" t="str">
        <f>_xlfn.IFNA(IF(VLOOKUP($D200,'3_Categorías 3-6'!$E$26:$X$275,8,FALSE)="","",VLOOKUP($D200,'3_Categorías 3-6'!$E$26:$X$275,8,FALSE)),"")</f>
        <v/>
      </c>
      <c r="W200" s="385" t="str">
        <f>_xlfn.IFNA(IF(VLOOKUP($D200,'3_Categorías 3-6'!$E$26:$X$275,14,FALSE)="","",VLOOKUP($D200,'3_Categorías 3-6'!$E$26:$X$275,14,FALSE)),"")</f>
        <v/>
      </c>
      <c r="X200" s="385" t="str">
        <f>_xlfn.IFNA(IF(VLOOKUP($D200,'3_Categorías 3-6'!$E$26:$X$275,19,FALSE)="","",VLOOKUP($D200,'3_Categorías 3-6'!$E$26:$X$275,19,FALSE)),"")</f>
        <v/>
      </c>
      <c r="Y200" s="385" t="str">
        <f>_xlfn.IFNA(IF(VLOOKUP($D200,'3_Categorías 3-6'!$E$26:$X$275,20,FALSE)="","",VLOOKUP($D200,'3_Categorías 3-6'!$E$26:$X$275,20,FALSE)),"")</f>
        <v/>
      </c>
    </row>
    <row r="201" spans="3:25" s="4" customFormat="1" x14ac:dyDescent="0.25">
      <c r="C201" s="162">
        <v>149</v>
      </c>
      <c r="D201" s="668" t="str">
        <f>IF(Dades!E990="","",Dades!E990)</f>
        <v/>
      </c>
      <c r="E201" s="668"/>
      <c r="F201" s="388" t="str">
        <f>IF(D201="","",IF(VLOOKUP(D201,'0.1_Datos generales organiz.'!$E$44:$M$293,4,FALSE)="","",VLOOKUP(D201,'0.1_Datos generales organiz.'!$E$44:$M$293,4,FALSE)))</f>
        <v/>
      </c>
      <c r="G201" s="388" t="str">
        <f>IF(D201="","",IF(VLOOKUP(D201,'0.1_Datos generales organiz.'!$E$44:$M$293,5,FALSE)="","",VLOOKUP(D201,'0.1_Datos generales organiz.'!$E$44:$M$293,5,FALSE)))</f>
        <v/>
      </c>
      <c r="H201" s="388" t="str">
        <f>IF(D201="","",IF(VLOOKUP(D201,'0.1_Datos generales organiz.'!$E$44:$M$293,6,FALSE)="","",VLOOKUP(D201,'0.1_Datos generales organiz.'!$E$44:$M$293,6,FALSE)))</f>
        <v/>
      </c>
      <c r="I201" s="388" t="str">
        <f>IF(D201="","",IF(VLOOKUP(D201,'0.1_Datos generales organiz.'!$E$44:$M$293,7,FALSE)="","",VLOOKUP(D201,'0.1_Datos generales organiz.'!$E$44:$M$293,7,FALSE)))</f>
        <v/>
      </c>
      <c r="J201" s="388" t="str">
        <f>IF(D201="","",IF(VLOOKUP(D201,'0.1_Datos generales organiz.'!$E$44:$M$293,8,FALSE)="","",VLOOKUP(D201,'0.1_Datos generales organiz.'!$E$44:$M$293,8,FALSE)))</f>
        <v/>
      </c>
      <c r="K201" s="388" t="str">
        <f>IF(D201="","",IF(VLOOKUP(D201,'0.1_Datos generales organiz.'!$E$44:$M$293,9,FALSE)="","",VLOOKUP(D201,'0.1_Datos generales organiz.'!$E$44:$M$293,9,FALSE)))</f>
        <v/>
      </c>
      <c r="L201" s="386" t="str">
        <f>IF('4.1_Resultados Balears'!F202=0,"",'4.1_Resultados Balears'!F202)</f>
        <v/>
      </c>
      <c r="M201" s="386" t="str">
        <f>IF('4.1_Resultados Balears'!G202=0,"",'4.1_Resultados Balears'!G202)</f>
        <v/>
      </c>
      <c r="N201" s="386" t="str">
        <f>IF('4.1_Resultados Balears'!H202=0,"",'4.1_Resultados Balears'!H202)</f>
        <v/>
      </c>
      <c r="O201" s="386" t="str">
        <f>IF('4.1_Resultados Balears'!I202=0,"",'4.1_Resultados Balears'!I202)</f>
        <v/>
      </c>
      <c r="P201" s="386" t="str">
        <f>IF('4.1_Resultados Balears'!K202=0,"",'4.1_Resultados Balears'!K202)</f>
        <v/>
      </c>
      <c r="Q201" s="386" t="str">
        <f>IF('4.1_Resultados Balears'!M202=0,"",'4.1_Resultados Balears'!M202)</f>
        <v/>
      </c>
      <c r="R201" s="386" t="str">
        <f>IF('4.1_Resultados Balears'!O202=0,"",'4.1_Resultados Balears'!O202)</f>
        <v/>
      </c>
      <c r="S201" s="386" t="str">
        <f>IF('4.1_Resultados Balears'!P202=0,"",'4.1_Resultados Balears'!P202)</f>
        <v/>
      </c>
      <c r="T201" s="386" t="str">
        <f>IF('4.1_Resultados Balears'!Q202=0,"",'4.1_Resultados Balears'!Q202)</f>
        <v/>
      </c>
      <c r="U201" s="386" t="str">
        <f>IF('4.1_Resultados Balears'!S202=0,"",'4.1_Resultados Balears'!S202)</f>
        <v/>
      </c>
      <c r="V201" s="385" t="str">
        <f>_xlfn.IFNA(IF(VLOOKUP($D201,'3_Categorías 3-6'!$E$26:$X$275,8,FALSE)="","",VLOOKUP($D201,'3_Categorías 3-6'!$E$26:$X$275,8,FALSE)),"")</f>
        <v/>
      </c>
      <c r="W201" s="385" t="str">
        <f>_xlfn.IFNA(IF(VLOOKUP($D201,'3_Categorías 3-6'!$E$26:$X$275,14,FALSE)="","",VLOOKUP($D201,'3_Categorías 3-6'!$E$26:$X$275,14,FALSE)),"")</f>
        <v/>
      </c>
      <c r="X201" s="385" t="str">
        <f>_xlfn.IFNA(IF(VLOOKUP($D201,'3_Categorías 3-6'!$E$26:$X$275,19,FALSE)="","",VLOOKUP($D201,'3_Categorías 3-6'!$E$26:$X$275,19,FALSE)),"")</f>
        <v/>
      </c>
      <c r="Y201" s="385" t="str">
        <f>_xlfn.IFNA(IF(VLOOKUP($D201,'3_Categorías 3-6'!$E$26:$X$275,20,FALSE)="","",VLOOKUP($D201,'3_Categorías 3-6'!$E$26:$X$275,20,FALSE)),"")</f>
        <v/>
      </c>
    </row>
    <row r="202" spans="3:25" s="4" customFormat="1" x14ac:dyDescent="0.25">
      <c r="C202" s="162">
        <v>150</v>
      </c>
      <c r="D202" s="668" t="str">
        <f>IF(Dades!E991="","",Dades!E991)</f>
        <v/>
      </c>
      <c r="E202" s="668"/>
      <c r="F202" s="388" t="str">
        <f>IF(D202="","",IF(VLOOKUP(D202,'0.1_Datos generales organiz.'!$E$44:$M$293,4,FALSE)="","",VLOOKUP(D202,'0.1_Datos generales organiz.'!$E$44:$M$293,4,FALSE)))</f>
        <v/>
      </c>
      <c r="G202" s="388" t="str">
        <f>IF(D202="","",IF(VLOOKUP(D202,'0.1_Datos generales organiz.'!$E$44:$M$293,5,FALSE)="","",VLOOKUP(D202,'0.1_Datos generales organiz.'!$E$44:$M$293,5,FALSE)))</f>
        <v/>
      </c>
      <c r="H202" s="388" t="str">
        <f>IF(D202="","",IF(VLOOKUP(D202,'0.1_Datos generales organiz.'!$E$44:$M$293,6,FALSE)="","",VLOOKUP(D202,'0.1_Datos generales organiz.'!$E$44:$M$293,6,FALSE)))</f>
        <v/>
      </c>
      <c r="I202" s="388" t="str">
        <f>IF(D202="","",IF(VLOOKUP(D202,'0.1_Datos generales organiz.'!$E$44:$M$293,7,FALSE)="","",VLOOKUP(D202,'0.1_Datos generales organiz.'!$E$44:$M$293,7,FALSE)))</f>
        <v/>
      </c>
      <c r="J202" s="388" t="str">
        <f>IF(D202="","",IF(VLOOKUP(D202,'0.1_Datos generales organiz.'!$E$44:$M$293,8,FALSE)="","",VLOOKUP(D202,'0.1_Datos generales organiz.'!$E$44:$M$293,8,FALSE)))</f>
        <v/>
      </c>
      <c r="K202" s="388" t="str">
        <f>IF(D202="","",IF(VLOOKUP(D202,'0.1_Datos generales organiz.'!$E$44:$M$293,9,FALSE)="","",VLOOKUP(D202,'0.1_Datos generales organiz.'!$E$44:$M$293,9,FALSE)))</f>
        <v/>
      </c>
      <c r="L202" s="386" t="str">
        <f>IF('4.1_Resultados Balears'!F203=0,"",'4.1_Resultados Balears'!F203)</f>
        <v/>
      </c>
      <c r="M202" s="386" t="str">
        <f>IF('4.1_Resultados Balears'!G203=0,"",'4.1_Resultados Balears'!G203)</f>
        <v/>
      </c>
      <c r="N202" s="386" t="str">
        <f>IF('4.1_Resultados Balears'!H203=0,"",'4.1_Resultados Balears'!H203)</f>
        <v/>
      </c>
      <c r="O202" s="386" t="str">
        <f>IF('4.1_Resultados Balears'!I203=0,"",'4.1_Resultados Balears'!I203)</f>
        <v/>
      </c>
      <c r="P202" s="386" t="str">
        <f>IF('4.1_Resultados Balears'!K203=0,"",'4.1_Resultados Balears'!K203)</f>
        <v/>
      </c>
      <c r="Q202" s="386" t="str">
        <f>IF('4.1_Resultados Balears'!M203=0,"",'4.1_Resultados Balears'!M203)</f>
        <v/>
      </c>
      <c r="R202" s="386" t="str">
        <f>IF('4.1_Resultados Balears'!O203=0,"",'4.1_Resultados Balears'!O203)</f>
        <v/>
      </c>
      <c r="S202" s="386" t="str">
        <f>IF('4.1_Resultados Balears'!P203=0,"",'4.1_Resultados Balears'!P203)</f>
        <v/>
      </c>
      <c r="T202" s="386" t="str">
        <f>IF('4.1_Resultados Balears'!Q203=0,"",'4.1_Resultados Balears'!Q203)</f>
        <v/>
      </c>
      <c r="U202" s="386" t="str">
        <f>IF('4.1_Resultados Balears'!S203=0,"",'4.1_Resultados Balears'!S203)</f>
        <v/>
      </c>
      <c r="V202" s="385" t="str">
        <f>_xlfn.IFNA(IF(VLOOKUP($D202,'3_Categorías 3-6'!$E$26:$X$275,8,FALSE)="","",VLOOKUP($D202,'3_Categorías 3-6'!$E$26:$X$275,8,FALSE)),"")</f>
        <v/>
      </c>
      <c r="W202" s="385" t="str">
        <f>_xlfn.IFNA(IF(VLOOKUP($D202,'3_Categorías 3-6'!$E$26:$X$275,14,FALSE)="","",VLOOKUP($D202,'3_Categorías 3-6'!$E$26:$X$275,14,FALSE)),"")</f>
        <v/>
      </c>
      <c r="X202" s="385" t="str">
        <f>_xlfn.IFNA(IF(VLOOKUP($D202,'3_Categorías 3-6'!$E$26:$X$275,19,FALSE)="","",VLOOKUP($D202,'3_Categorías 3-6'!$E$26:$X$275,19,FALSE)),"")</f>
        <v/>
      </c>
      <c r="Y202" s="385" t="str">
        <f>_xlfn.IFNA(IF(VLOOKUP($D202,'3_Categorías 3-6'!$E$26:$X$275,20,FALSE)="","",VLOOKUP($D202,'3_Categorías 3-6'!$E$26:$X$275,20,FALSE)),"")</f>
        <v/>
      </c>
    </row>
    <row r="203" spans="3:25" s="4" customFormat="1" x14ac:dyDescent="0.25">
      <c r="C203" s="162">
        <v>151</v>
      </c>
      <c r="D203" s="668" t="str">
        <f>IF(Dades!E992="","",Dades!E992)</f>
        <v/>
      </c>
      <c r="E203" s="668"/>
      <c r="F203" s="388" t="str">
        <f>IF(D203="","",IF(VLOOKUP(D203,'0.1_Datos generales organiz.'!$E$44:$M$293,4,FALSE)="","",VLOOKUP(D203,'0.1_Datos generales organiz.'!$E$44:$M$293,4,FALSE)))</f>
        <v/>
      </c>
      <c r="G203" s="388" t="str">
        <f>IF(D203="","",IF(VLOOKUP(D203,'0.1_Datos generales organiz.'!$E$44:$M$293,5,FALSE)="","",VLOOKUP(D203,'0.1_Datos generales organiz.'!$E$44:$M$293,5,FALSE)))</f>
        <v/>
      </c>
      <c r="H203" s="388" t="str">
        <f>IF(D203="","",IF(VLOOKUP(D203,'0.1_Datos generales organiz.'!$E$44:$M$293,6,FALSE)="","",VLOOKUP(D203,'0.1_Datos generales organiz.'!$E$44:$M$293,6,FALSE)))</f>
        <v/>
      </c>
      <c r="I203" s="388" t="str">
        <f>IF(D203="","",IF(VLOOKUP(D203,'0.1_Datos generales organiz.'!$E$44:$M$293,7,FALSE)="","",VLOOKUP(D203,'0.1_Datos generales organiz.'!$E$44:$M$293,7,FALSE)))</f>
        <v/>
      </c>
      <c r="J203" s="388" t="str">
        <f>IF(D203="","",IF(VLOOKUP(D203,'0.1_Datos generales organiz.'!$E$44:$M$293,8,FALSE)="","",VLOOKUP(D203,'0.1_Datos generales organiz.'!$E$44:$M$293,8,FALSE)))</f>
        <v/>
      </c>
      <c r="K203" s="388" t="str">
        <f>IF(D203="","",IF(VLOOKUP(D203,'0.1_Datos generales organiz.'!$E$44:$M$293,9,FALSE)="","",VLOOKUP(D203,'0.1_Datos generales organiz.'!$E$44:$M$293,9,FALSE)))</f>
        <v/>
      </c>
      <c r="L203" s="386" t="str">
        <f>IF('4.1_Resultados Balears'!F204=0,"",'4.1_Resultados Balears'!F204)</f>
        <v/>
      </c>
      <c r="M203" s="386" t="str">
        <f>IF('4.1_Resultados Balears'!G204=0,"",'4.1_Resultados Balears'!G204)</f>
        <v/>
      </c>
      <c r="N203" s="386" t="str">
        <f>IF('4.1_Resultados Balears'!H204=0,"",'4.1_Resultados Balears'!H204)</f>
        <v/>
      </c>
      <c r="O203" s="386" t="str">
        <f>IF('4.1_Resultados Balears'!I204=0,"",'4.1_Resultados Balears'!I204)</f>
        <v/>
      </c>
      <c r="P203" s="386" t="str">
        <f>IF('4.1_Resultados Balears'!K204=0,"",'4.1_Resultados Balears'!K204)</f>
        <v/>
      </c>
      <c r="Q203" s="386" t="str">
        <f>IF('4.1_Resultados Balears'!M204=0,"",'4.1_Resultados Balears'!M204)</f>
        <v/>
      </c>
      <c r="R203" s="386" t="str">
        <f>IF('4.1_Resultados Balears'!O204=0,"",'4.1_Resultados Balears'!O204)</f>
        <v/>
      </c>
      <c r="S203" s="386" t="str">
        <f>IF('4.1_Resultados Balears'!P204=0,"",'4.1_Resultados Balears'!P204)</f>
        <v/>
      </c>
      <c r="T203" s="386" t="str">
        <f>IF('4.1_Resultados Balears'!Q204=0,"",'4.1_Resultados Balears'!Q204)</f>
        <v/>
      </c>
      <c r="U203" s="386" t="str">
        <f>IF('4.1_Resultados Balears'!S204=0,"",'4.1_Resultados Balears'!S204)</f>
        <v/>
      </c>
      <c r="V203" s="385" t="str">
        <f>_xlfn.IFNA(IF(VLOOKUP($D203,'3_Categorías 3-6'!$E$26:$X$275,8,FALSE)="","",VLOOKUP($D203,'3_Categorías 3-6'!$E$26:$X$275,8,FALSE)),"")</f>
        <v/>
      </c>
      <c r="W203" s="385" t="str">
        <f>_xlfn.IFNA(IF(VLOOKUP($D203,'3_Categorías 3-6'!$E$26:$X$275,14,FALSE)="","",VLOOKUP($D203,'3_Categorías 3-6'!$E$26:$X$275,14,FALSE)),"")</f>
        <v/>
      </c>
      <c r="X203" s="385" t="str">
        <f>_xlfn.IFNA(IF(VLOOKUP($D203,'3_Categorías 3-6'!$E$26:$X$275,19,FALSE)="","",VLOOKUP($D203,'3_Categorías 3-6'!$E$26:$X$275,19,FALSE)),"")</f>
        <v/>
      </c>
      <c r="Y203" s="385" t="str">
        <f>_xlfn.IFNA(IF(VLOOKUP($D203,'3_Categorías 3-6'!$E$26:$X$275,20,FALSE)="","",VLOOKUP($D203,'3_Categorías 3-6'!$E$26:$X$275,20,FALSE)),"")</f>
        <v/>
      </c>
    </row>
    <row r="204" spans="3:25" s="4" customFormat="1" x14ac:dyDescent="0.25">
      <c r="C204" s="162">
        <v>152</v>
      </c>
      <c r="D204" s="668" t="str">
        <f>IF(Dades!E993="","",Dades!E993)</f>
        <v/>
      </c>
      <c r="E204" s="668"/>
      <c r="F204" s="388" t="str">
        <f>IF(D204="","",IF(VLOOKUP(D204,'0.1_Datos generales organiz.'!$E$44:$M$293,4,FALSE)="","",VLOOKUP(D204,'0.1_Datos generales organiz.'!$E$44:$M$293,4,FALSE)))</f>
        <v/>
      </c>
      <c r="G204" s="388" t="str">
        <f>IF(D204="","",IF(VLOOKUP(D204,'0.1_Datos generales organiz.'!$E$44:$M$293,5,FALSE)="","",VLOOKUP(D204,'0.1_Datos generales organiz.'!$E$44:$M$293,5,FALSE)))</f>
        <v/>
      </c>
      <c r="H204" s="388" t="str">
        <f>IF(D204="","",IF(VLOOKUP(D204,'0.1_Datos generales organiz.'!$E$44:$M$293,6,FALSE)="","",VLOOKUP(D204,'0.1_Datos generales organiz.'!$E$44:$M$293,6,FALSE)))</f>
        <v/>
      </c>
      <c r="I204" s="388" t="str">
        <f>IF(D204="","",IF(VLOOKUP(D204,'0.1_Datos generales organiz.'!$E$44:$M$293,7,FALSE)="","",VLOOKUP(D204,'0.1_Datos generales organiz.'!$E$44:$M$293,7,FALSE)))</f>
        <v/>
      </c>
      <c r="J204" s="388" t="str">
        <f>IF(D204="","",IF(VLOOKUP(D204,'0.1_Datos generales organiz.'!$E$44:$M$293,8,FALSE)="","",VLOOKUP(D204,'0.1_Datos generales organiz.'!$E$44:$M$293,8,FALSE)))</f>
        <v/>
      </c>
      <c r="K204" s="388" t="str">
        <f>IF(D204="","",IF(VLOOKUP(D204,'0.1_Datos generales organiz.'!$E$44:$M$293,9,FALSE)="","",VLOOKUP(D204,'0.1_Datos generales organiz.'!$E$44:$M$293,9,FALSE)))</f>
        <v/>
      </c>
      <c r="L204" s="386" t="str">
        <f>IF('4.1_Resultados Balears'!F205=0,"",'4.1_Resultados Balears'!F205)</f>
        <v/>
      </c>
      <c r="M204" s="386" t="str">
        <f>IF('4.1_Resultados Balears'!G205=0,"",'4.1_Resultados Balears'!G205)</f>
        <v/>
      </c>
      <c r="N204" s="386" t="str">
        <f>IF('4.1_Resultados Balears'!H205=0,"",'4.1_Resultados Balears'!H205)</f>
        <v/>
      </c>
      <c r="O204" s="386" t="str">
        <f>IF('4.1_Resultados Balears'!I205=0,"",'4.1_Resultados Balears'!I205)</f>
        <v/>
      </c>
      <c r="P204" s="386" t="str">
        <f>IF('4.1_Resultados Balears'!K205=0,"",'4.1_Resultados Balears'!K205)</f>
        <v/>
      </c>
      <c r="Q204" s="386" t="str">
        <f>IF('4.1_Resultados Balears'!M205=0,"",'4.1_Resultados Balears'!M205)</f>
        <v/>
      </c>
      <c r="R204" s="386" t="str">
        <f>IF('4.1_Resultados Balears'!O205=0,"",'4.1_Resultados Balears'!O205)</f>
        <v/>
      </c>
      <c r="S204" s="386" t="str">
        <f>IF('4.1_Resultados Balears'!P205=0,"",'4.1_Resultados Balears'!P205)</f>
        <v/>
      </c>
      <c r="T204" s="386" t="str">
        <f>IF('4.1_Resultados Balears'!Q205=0,"",'4.1_Resultados Balears'!Q205)</f>
        <v/>
      </c>
      <c r="U204" s="386" t="str">
        <f>IF('4.1_Resultados Balears'!S205=0,"",'4.1_Resultados Balears'!S205)</f>
        <v/>
      </c>
      <c r="V204" s="385" t="str">
        <f>_xlfn.IFNA(IF(VLOOKUP($D204,'3_Categorías 3-6'!$E$26:$X$275,8,FALSE)="","",VLOOKUP($D204,'3_Categorías 3-6'!$E$26:$X$275,8,FALSE)),"")</f>
        <v/>
      </c>
      <c r="W204" s="385" t="str">
        <f>_xlfn.IFNA(IF(VLOOKUP($D204,'3_Categorías 3-6'!$E$26:$X$275,14,FALSE)="","",VLOOKUP($D204,'3_Categorías 3-6'!$E$26:$X$275,14,FALSE)),"")</f>
        <v/>
      </c>
      <c r="X204" s="385" t="str">
        <f>_xlfn.IFNA(IF(VLOOKUP($D204,'3_Categorías 3-6'!$E$26:$X$275,19,FALSE)="","",VLOOKUP($D204,'3_Categorías 3-6'!$E$26:$X$275,19,FALSE)),"")</f>
        <v/>
      </c>
      <c r="Y204" s="385" t="str">
        <f>_xlfn.IFNA(IF(VLOOKUP($D204,'3_Categorías 3-6'!$E$26:$X$275,20,FALSE)="","",VLOOKUP($D204,'3_Categorías 3-6'!$E$26:$X$275,20,FALSE)),"")</f>
        <v/>
      </c>
    </row>
    <row r="205" spans="3:25" s="4" customFormat="1" x14ac:dyDescent="0.25">
      <c r="C205" s="162">
        <v>153</v>
      </c>
      <c r="D205" s="668" t="str">
        <f>IF(Dades!E994="","",Dades!E994)</f>
        <v/>
      </c>
      <c r="E205" s="668"/>
      <c r="F205" s="388" t="str">
        <f>IF(D205="","",IF(VLOOKUP(D205,'0.1_Datos generales organiz.'!$E$44:$M$293,4,FALSE)="","",VLOOKUP(D205,'0.1_Datos generales organiz.'!$E$44:$M$293,4,FALSE)))</f>
        <v/>
      </c>
      <c r="G205" s="388" t="str">
        <f>IF(D205="","",IF(VLOOKUP(D205,'0.1_Datos generales organiz.'!$E$44:$M$293,5,FALSE)="","",VLOOKUP(D205,'0.1_Datos generales organiz.'!$E$44:$M$293,5,FALSE)))</f>
        <v/>
      </c>
      <c r="H205" s="388" t="str">
        <f>IF(D205="","",IF(VLOOKUP(D205,'0.1_Datos generales organiz.'!$E$44:$M$293,6,FALSE)="","",VLOOKUP(D205,'0.1_Datos generales organiz.'!$E$44:$M$293,6,FALSE)))</f>
        <v/>
      </c>
      <c r="I205" s="388" t="str">
        <f>IF(D205="","",IF(VLOOKUP(D205,'0.1_Datos generales organiz.'!$E$44:$M$293,7,FALSE)="","",VLOOKUP(D205,'0.1_Datos generales organiz.'!$E$44:$M$293,7,FALSE)))</f>
        <v/>
      </c>
      <c r="J205" s="388" t="str">
        <f>IF(D205="","",IF(VLOOKUP(D205,'0.1_Datos generales organiz.'!$E$44:$M$293,8,FALSE)="","",VLOOKUP(D205,'0.1_Datos generales organiz.'!$E$44:$M$293,8,FALSE)))</f>
        <v/>
      </c>
      <c r="K205" s="388" t="str">
        <f>IF(D205="","",IF(VLOOKUP(D205,'0.1_Datos generales organiz.'!$E$44:$M$293,9,FALSE)="","",VLOOKUP(D205,'0.1_Datos generales organiz.'!$E$44:$M$293,9,FALSE)))</f>
        <v/>
      </c>
      <c r="L205" s="386" t="str">
        <f>IF('4.1_Resultados Balears'!F206=0,"",'4.1_Resultados Balears'!F206)</f>
        <v/>
      </c>
      <c r="M205" s="386" t="str">
        <f>IF('4.1_Resultados Balears'!G206=0,"",'4.1_Resultados Balears'!G206)</f>
        <v/>
      </c>
      <c r="N205" s="386" t="str">
        <f>IF('4.1_Resultados Balears'!H206=0,"",'4.1_Resultados Balears'!H206)</f>
        <v/>
      </c>
      <c r="O205" s="386" t="str">
        <f>IF('4.1_Resultados Balears'!I206=0,"",'4.1_Resultados Balears'!I206)</f>
        <v/>
      </c>
      <c r="P205" s="386" t="str">
        <f>IF('4.1_Resultados Balears'!K206=0,"",'4.1_Resultados Balears'!K206)</f>
        <v/>
      </c>
      <c r="Q205" s="386" t="str">
        <f>IF('4.1_Resultados Balears'!M206=0,"",'4.1_Resultados Balears'!M206)</f>
        <v/>
      </c>
      <c r="R205" s="386" t="str">
        <f>IF('4.1_Resultados Balears'!O206=0,"",'4.1_Resultados Balears'!O206)</f>
        <v/>
      </c>
      <c r="S205" s="386" t="str">
        <f>IF('4.1_Resultados Balears'!P206=0,"",'4.1_Resultados Balears'!P206)</f>
        <v/>
      </c>
      <c r="T205" s="386" t="str">
        <f>IF('4.1_Resultados Balears'!Q206=0,"",'4.1_Resultados Balears'!Q206)</f>
        <v/>
      </c>
      <c r="U205" s="386" t="str">
        <f>IF('4.1_Resultados Balears'!S206=0,"",'4.1_Resultados Balears'!S206)</f>
        <v/>
      </c>
      <c r="V205" s="385" t="str">
        <f>_xlfn.IFNA(IF(VLOOKUP($D205,'3_Categorías 3-6'!$E$26:$X$275,8,FALSE)="","",VLOOKUP($D205,'3_Categorías 3-6'!$E$26:$X$275,8,FALSE)),"")</f>
        <v/>
      </c>
      <c r="W205" s="385" t="str">
        <f>_xlfn.IFNA(IF(VLOOKUP($D205,'3_Categorías 3-6'!$E$26:$X$275,14,FALSE)="","",VLOOKUP($D205,'3_Categorías 3-6'!$E$26:$X$275,14,FALSE)),"")</f>
        <v/>
      </c>
      <c r="X205" s="385" t="str">
        <f>_xlfn.IFNA(IF(VLOOKUP($D205,'3_Categorías 3-6'!$E$26:$X$275,19,FALSE)="","",VLOOKUP($D205,'3_Categorías 3-6'!$E$26:$X$275,19,FALSE)),"")</f>
        <v/>
      </c>
      <c r="Y205" s="385" t="str">
        <f>_xlfn.IFNA(IF(VLOOKUP($D205,'3_Categorías 3-6'!$E$26:$X$275,20,FALSE)="","",VLOOKUP($D205,'3_Categorías 3-6'!$E$26:$X$275,20,FALSE)),"")</f>
        <v/>
      </c>
    </row>
    <row r="206" spans="3:25" s="4" customFormat="1" x14ac:dyDescent="0.25">
      <c r="C206" s="162">
        <v>154</v>
      </c>
      <c r="D206" s="668" t="str">
        <f>IF(Dades!E995="","",Dades!E995)</f>
        <v/>
      </c>
      <c r="E206" s="668"/>
      <c r="F206" s="388" t="str">
        <f>IF(D206="","",IF(VLOOKUP(D206,'0.1_Datos generales organiz.'!$E$44:$M$293,4,FALSE)="","",VLOOKUP(D206,'0.1_Datos generales organiz.'!$E$44:$M$293,4,FALSE)))</f>
        <v/>
      </c>
      <c r="G206" s="388" t="str">
        <f>IF(D206="","",IF(VLOOKUP(D206,'0.1_Datos generales organiz.'!$E$44:$M$293,5,FALSE)="","",VLOOKUP(D206,'0.1_Datos generales organiz.'!$E$44:$M$293,5,FALSE)))</f>
        <v/>
      </c>
      <c r="H206" s="388" t="str">
        <f>IF(D206="","",IF(VLOOKUP(D206,'0.1_Datos generales organiz.'!$E$44:$M$293,6,FALSE)="","",VLOOKUP(D206,'0.1_Datos generales organiz.'!$E$44:$M$293,6,FALSE)))</f>
        <v/>
      </c>
      <c r="I206" s="388" t="str">
        <f>IF(D206="","",IF(VLOOKUP(D206,'0.1_Datos generales organiz.'!$E$44:$M$293,7,FALSE)="","",VLOOKUP(D206,'0.1_Datos generales organiz.'!$E$44:$M$293,7,FALSE)))</f>
        <v/>
      </c>
      <c r="J206" s="388" t="str">
        <f>IF(D206="","",IF(VLOOKUP(D206,'0.1_Datos generales organiz.'!$E$44:$M$293,8,FALSE)="","",VLOOKUP(D206,'0.1_Datos generales organiz.'!$E$44:$M$293,8,FALSE)))</f>
        <v/>
      </c>
      <c r="K206" s="388" t="str">
        <f>IF(D206="","",IF(VLOOKUP(D206,'0.1_Datos generales organiz.'!$E$44:$M$293,9,FALSE)="","",VLOOKUP(D206,'0.1_Datos generales organiz.'!$E$44:$M$293,9,FALSE)))</f>
        <v/>
      </c>
      <c r="L206" s="386" t="str">
        <f>IF('4.1_Resultados Balears'!F207=0,"",'4.1_Resultados Balears'!F207)</f>
        <v/>
      </c>
      <c r="M206" s="386" t="str">
        <f>IF('4.1_Resultados Balears'!G207=0,"",'4.1_Resultados Balears'!G207)</f>
        <v/>
      </c>
      <c r="N206" s="386" t="str">
        <f>IF('4.1_Resultados Balears'!H207=0,"",'4.1_Resultados Balears'!H207)</f>
        <v/>
      </c>
      <c r="O206" s="386" t="str">
        <f>IF('4.1_Resultados Balears'!I207=0,"",'4.1_Resultados Balears'!I207)</f>
        <v/>
      </c>
      <c r="P206" s="386" t="str">
        <f>IF('4.1_Resultados Balears'!K207=0,"",'4.1_Resultados Balears'!K207)</f>
        <v/>
      </c>
      <c r="Q206" s="386" t="str">
        <f>IF('4.1_Resultados Balears'!M207=0,"",'4.1_Resultados Balears'!M207)</f>
        <v/>
      </c>
      <c r="R206" s="386" t="str">
        <f>IF('4.1_Resultados Balears'!O207=0,"",'4.1_Resultados Balears'!O207)</f>
        <v/>
      </c>
      <c r="S206" s="386" t="str">
        <f>IF('4.1_Resultados Balears'!P207=0,"",'4.1_Resultados Balears'!P207)</f>
        <v/>
      </c>
      <c r="T206" s="386" t="str">
        <f>IF('4.1_Resultados Balears'!Q207=0,"",'4.1_Resultados Balears'!Q207)</f>
        <v/>
      </c>
      <c r="U206" s="386" t="str">
        <f>IF('4.1_Resultados Balears'!S207=0,"",'4.1_Resultados Balears'!S207)</f>
        <v/>
      </c>
      <c r="V206" s="385" t="str">
        <f>_xlfn.IFNA(IF(VLOOKUP($D206,'3_Categorías 3-6'!$E$26:$X$275,8,FALSE)="","",VLOOKUP($D206,'3_Categorías 3-6'!$E$26:$X$275,8,FALSE)),"")</f>
        <v/>
      </c>
      <c r="W206" s="385" t="str">
        <f>_xlfn.IFNA(IF(VLOOKUP($D206,'3_Categorías 3-6'!$E$26:$X$275,14,FALSE)="","",VLOOKUP($D206,'3_Categorías 3-6'!$E$26:$X$275,14,FALSE)),"")</f>
        <v/>
      </c>
      <c r="X206" s="385" t="str">
        <f>_xlfn.IFNA(IF(VLOOKUP($D206,'3_Categorías 3-6'!$E$26:$X$275,19,FALSE)="","",VLOOKUP($D206,'3_Categorías 3-6'!$E$26:$X$275,19,FALSE)),"")</f>
        <v/>
      </c>
      <c r="Y206" s="385" t="str">
        <f>_xlfn.IFNA(IF(VLOOKUP($D206,'3_Categorías 3-6'!$E$26:$X$275,20,FALSE)="","",VLOOKUP($D206,'3_Categorías 3-6'!$E$26:$X$275,20,FALSE)),"")</f>
        <v/>
      </c>
    </row>
    <row r="207" spans="3:25" s="4" customFormat="1" x14ac:dyDescent="0.25">
      <c r="C207" s="162">
        <v>155</v>
      </c>
      <c r="D207" s="668" t="str">
        <f>IF(Dades!E996="","",Dades!E996)</f>
        <v/>
      </c>
      <c r="E207" s="668"/>
      <c r="F207" s="388" t="str">
        <f>IF(D207="","",IF(VLOOKUP(D207,'0.1_Datos generales organiz.'!$E$44:$M$293,4,FALSE)="","",VLOOKUP(D207,'0.1_Datos generales organiz.'!$E$44:$M$293,4,FALSE)))</f>
        <v/>
      </c>
      <c r="G207" s="388" t="str">
        <f>IF(D207="","",IF(VLOOKUP(D207,'0.1_Datos generales organiz.'!$E$44:$M$293,5,FALSE)="","",VLOOKUP(D207,'0.1_Datos generales organiz.'!$E$44:$M$293,5,FALSE)))</f>
        <v/>
      </c>
      <c r="H207" s="388" t="str">
        <f>IF(D207="","",IF(VLOOKUP(D207,'0.1_Datos generales organiz.'!$E$44:$M$293,6,FALSE)="","",VLOOKUP(D207,'0.1_Datos generales organiz.'!$E$44:$M$293,6,FALSE)))</f>
        <v/>
      </c>
      <c r="I207" s="388" t="str">
        <f>IF(D207="","",IF(VLOOKUP(D207,'0.1_Datos generales organiz.'!$E$44:$M$293,7,FALSE)="","",VLOOKUP(D207,'0.1_Datos generales organiz.'!$E$44:$M$293,7,FALSE)))</f>
        <v/>
      </c>
      <c r="J207" s="388" t="str">
        <f>IF(D207="","",IF(VLOOKUP(D207,'0.1_Datos generales organiz.'!$E$44:$M$293,8,FALSE)="","",VLOOKUP(D207,'0.1_Datos generales organiz.'!$E$44:$M$293,8,FALSE)))</f>
        <v/>
      </c>
      <c r="K207" s="388" t="str">
        <f>IF(D207="","",IF(VLOOKUP(D207,'0.1_Datos generales organiz.'!$E$44:$M$293,9,FALSE)="","",VLOOKUP(D207,'0.1_Datos generales organiz.'!$E$44:$M$293,9,FALSE)))</f>
        <v/>
      </c>
      <c r="L207" s="386" t="str">
        <f>IF('4.1_Resultados Balears'!F208=0,"",'4.1_Resultados Balears'!F208)</f>
        <v/>
      </c>
      <c r="M207" s="386" t="str">
        <f>IF('4.1_Resultados Balears'!G208=0,"",'4.1_Resultados Balears'!G208)</f>
        <v/>
      </c>
      <c r="N207" s="386" t="str">
        <f>IF('4.1_Resultados Balears'!H208=0,"",'4.1_Resultados Balears'!H208)</f>
        <v/>
      </c>
      <c r="O207" s="386" t="str">
        <f>IF('4.1_Resultados Balears'!I208=0,"",'4.1_Resultados Balears'!I208)</f>
        <v/>
      </c>
      <c r="P207" s="386" t="str">
        <f>IF('4.1_Resultados Balears'!K208=0,"",'4.1_Resultados Balears'!K208)</f>
        <v/>
      </c>
      <c r="Q207" s="386" t="str">
        <f>IF('4.1_Resultados Balears'!M208=0,"",'4.1_Resultados Balears'!M208)</f>
        <v/>
      </c>
      <c r="R207" s="386" t="str">
        <f>IF('4.1_Resultados Balears'!O208=0,"",'4.1_Resultados Balears'!O208)</f>
        <v/>
      </c>
      <c r="S207" s="386" t="str">
        <f>IF('4.1_Resultados Balears'!P208=0,"",'4.1_Resultados Balears'!P208)</f>
        <v/>
      </c>
      <c r="T207" s="386" t="str">
        <f>IF('4.1_Resultados Balears'!Q208=0,"",'4.1_Resultados Balears'!Q208)</f>
        <v/>
      </c>
      <c r="U207" s="386" t="str">
        <f>IF('4.1_Resultados Balears'!S208=0,"",'4.1_Resultados Balears'!S208)</f>
        <v/>
      </c>
      <c r="V207" s="385" t="str">
        <f>_xlfn.IFNA(IF(VLOOKUP($D207,'3_Categorías 3-6'!$E$26:$X$275,8,FALSE)="","",VLOOKUP($D207,'3_Categorías 3-6'!$E$26:$X$275,8,FALSE)),"")</f>
        <v/>
      </c>
      <c r="W207" s="385" t="str">
        <f>_xlfn.IFNA(IF(VLOOKUP($D207,'3_Categorías 3-6'!$E$26:$X$275,14,FALSE)="","",VLOOKUP($D207,'3_Categorías 3-6'!$E$26:$X$275,14,FALSE)),"")</f>
        <v/>
      </c>
      <c r="X207" s="385" t="str">
        <f>_xlfn.IFNA(IF(VLOOKUP($D207,'3_Categorías 3-6'!$E$26:$X$275,19,FALSE)="","",VLOOKUP($D207,'3_Categorías 3-6'!$E$26:$X$275,19,FALSE)),"")</f>
        <v/>
      </c>
      <c r="Y207" s="385" t="str">
        <f>_xlfn.IFNA(IF(VLOOKUP($D207,'3_Categorías 3-6'!$E$26:$X$275,20,FALSE)="","",VLOOKUP($D207,'3_Categorías 3-6'!$E$26:$X$275,20,FALSE)),"")</f>
        <v/>
      </c>
    </row>
    <row r="208" spans="3:25" s="4" customFormat="1" x14ac:dyDescent="0.25">
      <c r="C208" s="162">
        <v>156</v>
      </c>
      <c r="D208" s="668" t="str">
        <f>IF(Dades!E997="","",Dades!E997)</f>
        <v/>
      </c>
      <c r="E208" s="668"/>
      <c r="F208" s="388" t="str">
        <f>IF(D208="","",IF(VLOOKUP(D208,'0.1_Datos generales organiz.'!$E$44:$M$293,4,FALSE)="","",VLOOKUP(D208,'0.1_Datos generales organiz.'!$E$44:$M$293,4,FALSE)))</f>
        <v/>
      </c>
      <c r="G208" s="388" t="str">
        <f>IF(D208="","",IF(VLOOKUP(D208,'0.1_Datos generales organiz.'!$E$44:$M$293,5,FALSE)="","",VLOOKUP(D208,'0.1_Datos generales organiz.'!$E$44:$M$293,5,FALSE)))</f>
        <v/>
      </c>
      <c r="H208" s="388" t="str">
        <f>IF(D208="","",IF(VLOOKUP(D208,'0.1_Datos generales organiz.'!$E$44:$M$293,6,FALSE)="","",VLOOKUP(D208,'0.1_Datos generales organiz.'!$E$44:$M$293,6,FALSE)))</f>
        <v/>
      </c>
      <c r="I208" s="388" t="str">
        <f>IF(D208="","",IF(VLOOKUP(D208,'0.1_Datos generales organiz.'!$E$44:$M$293,7,FALSE)="","",VLOOKUP(D208,'0.1_Datos generales organiz.'!$E$44:$M$293,7,FALSE)))</f>
        <v/>
      </c>
      <c r="J208" s="388" t="str">
        <f>IF(D208="","",IF(VLOOKUP(D208,'0.1_Datos generales organiz.'!$E$44:$M$293,8,FALSE)="","",VLOOKUP(D208,'0.1_Datos generales organiz.'!$E$44:$M$293,8,FALSE)))</f>
        <v/>
      </c>
      <c r="K208" s="388" t="str">
        <f>IF(D208="","",IF(VLOOKUP(D208,'0.1_Datos generales organiz.'!$E$44:$M$293,9,FALSE)="","",VLOOKUP(D208,'0.1_Datos generales organiz.'!$E$44:$M$293,9,FALSE)))</f>
        <v/>
      </c>
      <c r="L208" s="386" t="str">
        <f>IF('4.1_Resultados Balears'!F209=0,"",'4.1_Resultados Balears'!F209)</f>
        <v/>
      </c>
      <c r="M208" s="386" t="str">
        <f>IF('4.1_Resultados Balears'!G209=0,"",'4.1_Resultados Balears'!G209)</f>
        <v/>
      </c>
      <c r="N208" s="386" t="str">
        <f>IF('4.1_Resultados Balears'!H209=0,"",'4.1_Resultados Balears'!H209)</f>
        <v/>
      </c>
      <c r="O208" s="386" t="str">
        <f>IF('4.1_Resultados Balears'!I209=0,"",'4.1_Resultados Balears'!I209)</f>
        <v/>
      </c>
      <c r="P208" s="386" t="str">
        <f>IF('4.1_Resultados Balears'!K209=0,"",'4.1_Resultados Balears'!K209)</f>
        <v/>
      </c>
      <c r="Q208" s="386" t="str">
        <f>IF('4.1_Resultados Balears'!M209=0,"",'4.1_Resultados Balears'!M209)</f>
        <v/>
      </c>
      <c r="R208" s="386" t="str">
        <f>IF('4.1_Resultados Balears'!O209=0,"",'4.1_Resultados Balears'!O209)</f>
        <v/>
      </c>
      <c r="S208" s="386" t="str">
        <f>IF('4.1_Resultados Balears'!P209=0,"",'4.1_Resultados Balears'!P209)</f>
        <v/>
      </c>
      <c r="T208" s="386" t="str">
        <f>IF('4.1_Resultados Balears'!Q209=0,"",'4.1_Resultados Balears'!Q209)</f>
        <v/>
      </c>
      <c r="U208" s="386" t="str">
        <f>IF('4.1_Resultados Balears'!S209=0,"",'4.1_Resultados Balears'!S209)</f>
        <v/>
      </c>
      <c r="V208" s="385" t="str">
        <f>_xlfn.IFNA(IF(VLOOKUP($D208,'3_Categorías 3-6'!$E$26:$X$275,8,FALSE)="","",VLOOKUP($D208,'3_Categorías 3-6'!$E$26:$X$275,8,FALSE)),"")</f>
        <v/>
      </c>
      <c r="W208" s="385" t="str">
        <f>_xlfn.IFNA(IF(VLOOKUP($D208,'3_Categorías 3-6'!$E$26:$X$275,14,FALSE)="","",VLOOKUP($D208,'3_Categorías 3-6'!$E$26:$X$275,14,FALSE)),"")</f>
        <v/>
      </c>
      <c r="X208" s="385" t="str">
        <f>_xlfn.IFNA(IF(VLOOKUP($D208,'3_Categorías 3-6'!$E$26:$X$275,19,FALSE)="","",VLOOKUP($D208,'3_Categorías 3-6'!$E$26:$X$275,19,FALSE)),"")</f>
        <v/>
      </c>
      <c r="Y208" s="385" t="str">
        <f>_xlfn.IFNA(IF(VLOOKUP($D208,'3_Categorías 3-6'!$E$26:$X$275,20,FALSE)="","",VLOOKUP($D208,'3_Categorías 3-6'!$E$26:$X$275,20,FALSE)),"")</f>
        <v/>
      </c>
    </row>
    <row r="209" spans="3:25" s="4" customFormat="1" x14ac:dyDescent="0.25">
      <c r="C209" s="162">
        <v>157</v>
      </c>
      <c r="D209" s="668" t="str">
        <f>IF(Dades!E998="","",Dades!E998)</f>
        <v/>
      </c>
      <c r="E209" s="668"/>
      <c r="F209" s="388" t="str">
        <f>IF(D209="","",IF(VLOOKUP(D209,'0.1_Datos generales organiz.'!$E$44:$M$293,4,FALSE)="","",VLOOKUP(D209,'0.1_Datos generales organiz.'!$E$44:$M$293,4,FALSE)))</f>
        <v/>
      </c>
      <c r="G209" s="388" t="str">
        <f>IF(D209="","",IF(VLOOKUP(D209,'0.1_Datos generales organiz.'!$E$44:$M$293,5,FALSE)="","",VLOOKUP(D209,'0.1_Datos generales organiz.'!$E$44:$M$293,5,FALSE)))</f>
        <v/>
      </c>
      <c r="H209" s="388" t="str">
        <f>IF(D209="","",IF(VLOOKUP(D209,'0.1_Datos generales organiz.'!$E$44:$M$293,6,FALSE)="","",VLOOKUP(D209,'0.1_Datos generales organiz.'!$E$44:$M$293,6,FALSE)))</f>
        <v/>
      </c>
      <c r="I209" s="388" t="str">
        <f>IF(D209="","",IF(VLOOKUP(D209,'0.1_Datos generales organiz.'!$E$44:$M$293,7,FALSE)="","",VLOOKUP(D209,'0.1_Datos generales organiz.'!$E$44:$M$293,7,FALSE)))</f>
        <v/>
      </c>
      <c r="J209" s="388" t="str">
        <f>IF(D209="","",IF(VLOOKUP(D209,'0.1_Datos generales organiz.'!$E$44:$M$293,8,FALSE)="","",VLOOKUP(D209,'0.1_Datos generales organiz.'!$E$44:$M$293,8,FALSE)))</f>
        <v/>
      </c>
      <c r="K209" s="388" t="str">
        <f>IF(D209="","",IF(VLOOKUP(D209,'0.1_Datos generales organiz.'!$E$44:$M$293,9,FALSE)="","",VLOOKUP(D209,'0.1_Datos generales organiz.'!$E$44:$M$293,9,FALSE)))</f>
        <v/>
      </c>
      <c r="L209" s="386" t="str">
        <f>IF('4.1_Resultados Balears'!F210=0,"",'4.1_Resultados Balears'!F210)</f>
        <v/>
      </c>
      <c r="M209" s="386" t="str">
        <f>IF('4.1_Resultados Balears'!G210=0,"",'4.1_Resultados Balears'!G210)</f>
        <v/>
      </c>
      <c r="N209" s="386" t="str">
        <f>IF('4.1_Resultados Balears'!H210=0,"",'4.1_Resultados Balears'!H210)</f>
        <v/>
      </c>
      <c r="O209" s="386" t="str">
        <f>IF('4.1_Resultados Balears'!I210=0,"",'4.1_Resultados Balears'!I210)</f>
        <v/>
      </c>
      <c r="P209" s="386" t="str">
        <f>IF('4.1_Resultados Balears'!K210=0,"",'4.1_Resultados Balears'!K210)</f>
        <v/>
      </c>
      <c r="Q209" s="386" t="str">
        <f>IF('4.1_Resultados Balears'!M210=0,"",'4.1_Resultados Balears'!M210)</f>
        <v/>
      </c>
      <c r="R209" s="386" t="str">
        <f>IF('4.1_Resultados Balears'!O210=0,"",'4.1_Resultados Balears'!O210)</f>
        <v/>
      </c>
      <c r="S209" s="386" t="str">
        <f>IF('4.1_Resultados Balears'!P210=0,"",'4.1_Resultados Balears'!P210)</f>
        <v/>
      </c>
      <c r="T209" s="386" t="str">
        <f>IF('4.1_Resultados Balears'!Q210=0,"",'4.1_Resultados Balears'!Q210)</f>
        <v/>
      </c>
      <c r="U209" s="386" t="str">
        <f>IF('4.1_Resultados Balears'!S210=0,"",'4.1_Resultados Balears'!S210)</f>
        <v/>
      </c>
      <c r="V209" s="385" t="str">
        <f>_xlfn.IFNA(IF(VLOOKUP($D209,'3_Categorías 3-6'!$E$26:$X$275,8,FALSE)="","",VLOOKUP($D209,'3_Categorías 3-6'!$E$26:$X$275,8,FALSE)),"")</f>
        <v/>
      </c>
      <c r="W209" s="385" t="str">
        <f>_xlfn.IFNA(IF(VLOOKUP($D209,'3_Categorías 3-6'!$E$26:$X$275,14,FALSE)="","",VLOOKUP($D209,'3_Categorías 3-6'!$E$26:$X$275,14,FALSE)),"")</f>
        <v/>
      </c>
      <c r="X209" s="385" t="str">
        <f>_xlfn.IFNA(IF(VLOOKUP($D209,'3_Categorías 3-6'!$E$26:$X$275,19,FALSE)="","",VLOOKUP($D209,'3_Categorías 3-6'!$E$26:$X$275,19,FALSE)),"")</f>
        <v/>
      </c>
      <c r="Y209" s="385" t="str">
        <f>_xlfn.IFNA(IF(VLOOKUP($D209,'3_Categorías 3-6'!$E$26:$X$275,20,FALSE)="","",VLOOKUP($D209,'3_Categorías 3-6'!$E$26:$X$275,20,FALSE)),"")</f>
        <v/>
      </c>
    </row>
    <row r="210" spans="3:25" s="4" customFormat="1" x14ac:dyDescent="0.25">
      <c r="C210" s="162">
        <v>158</v>
      </c>
      <c r="D210" s="668" t="str">
        <f>IF(Dades!E999="","",Dades!E999)</f>
        <v/>
      </c>
      <c r="E210" s="668"/>
      <c r="F210" s="388" t="str">
        <f>IF(D210="","",IF(VLOOKUP(D210,'0.1_Datos generales organiz.'!$E$44:$M$293,4,FALSE)="","",VLOOKUP(D210,'0.1_Datos generales organiz.'!$E$44:$M$293,4,FALSE)))</f>
        <v/>
      </c>
      <c r="G210" s="388" t="str">
        <f>IF(D210="","",IF(VLOOKUP(D210,'0.1_Datos generales organiz.'!$E$44:$M$293,5,FALSE)="","",VLOOKUP(D210,'0.1_Datos generales organiz.'!$E$44:$M$293,5,FALSE)))</f>
        <v/>
      </c>
      <c r="H210" s="388" t="str">
        <f>IF(D210="","",IF(VLOOKUP(D210,'0.1_Datos generales organiz.'!$E$44:$M$293,6,FALSE)="","",VLOOKUP(D210,'0.1_Datos generales organiz.'!$E$44:$M$293,6,FALSE)))</f>
        <v/>
      </c>
      <c r="I210" s="388" t="str">
        <f>IF(D210="","",IF(VLOOKUP(D210,'0.1_Datos generales organiz.'!$E$44:$M$293,7,FALSE)="","",VLOOKUP(D210,'0.1_Datos generales organiz.'!$E$44:$M$293,7,FALSE)))</f>
        <v/>
      </c>
      <c r="J210" s="388" t="str">
        <f>IF(D210="","",IF(VLOOKUP(D210,'0.1_Datos generales organiz.'!$E$44:$M$293,8,FALSE)="","",VLOOKUP(D210,'0.1_Datos generales organiz.'!$E$44:$M$293,8,FALSE)))</f>
        <v/>
      </c>
      <c r="K210" s="388" t="str">
        <f>IF(D210="","",IF(VLOOKUP(D210,'0.1_Datos generales organiz.'!$E$44:$M$293,9,FALSE)="","",VLOOKUP(D210,'0.1_Datos generales organiz.'!$E$44:$M$293,9,FALSE)))</f>
        <v/>
      </c>
      <c r="L210" s="386" t="str">
        <f>IF('4.1_Resultados Balears'!F211=0,"",'4.1_Resultados Balears'!F211)</f>
        <v/>
      </c>
      <c r="M210" s="386" t="str">
        <f>IF('4.1_Resultados Balears'!G211=0,"",'4.1_Resultados Balears'!G211)</f>
        <v/>
      </c>
      <c r="N210" s="386" t="str">
        <f>IF('4.1_Resultados Balears'!H211=0,"",'4.1_Resultados Balears'!H211)</f>
        <v/>
      </c>
      <c r="O210" s="386" t="str">
        <f>IF('4.1_Resultados Balears'!I211=0,"",'4.1_Resultados Balears'!I211)</f>
        <v/>
      </c>
      <c r="P210" s="386" t="str">
        <f>IF('4.1_Resultados Balears'!K211=0,"",'4.1_Resultados Balears'!K211)</f>
        <v/>
      </c>
      <c r="Q210" s="386" t="str">
        <f>IF('4.1_Resultados Balears'!M211=0,"",'4.1_Resultados Balears'!M211)</f>
        <v/>
      </c>
      <c r="R210" s="386" t="str">
        <f>IF('4.1_Resultados Balears'!O211=0,"",'4.1_Resultados Balears'!O211)</f>
        <v/>
      </c>
      <c r="S210" s="386" t="str">
        <f>IF('4.1_Resultados Balears'!P211=0,"",'4.1_Resultados Balears'!P211)</f>
        <v/>
      </c>
      <c r="T210" s="386" t="str">
        <f>IF('4.1_Resultados Balears'!Q211=0,"",'4.1_Resultados Balears'!Q211)</f>
        <v/>
      </c>
      <c r="U210" s="386" t="str">
        <f>IF('4.1_Resultados Balears'!S211=0,"",'4.1_Resultados Balears'!S211)</f>
        <v/>
      </c>
      <c r="V210" s="385" t="str">
        <f>_xlfn.IFNA(IF(VLOOKUP($D210,'3_Categorías 3-6'!$E$26:$X$275,8,FALSE)="","",VLOOKUP($D210,'3_Categorías 3-6'!$E$26:$X$275,8,FALSE)),"")</f>
        <v/>
      </c>
      <c r="W210" s="385" t="str">
        <f>_xlfn.IFNA(IF(VLOOKUP($D210,'3_Categorías 3-6'!$E$26:$X$275,14,FALSE)="","",VLOOKUP($D210,'3_Categorías 3-6'!$E$26:$X$275,14,FALSE)),"")</f>
        <v/>
      </c>
      <c r="X210" s="385" t="str">
        <f>_xlfn.IFNA(IF(VLOOKUP($D210,'3_Categorías 3-6'!$E$26:$X$275,19,FALSE)="","",VLOOKUP($D210,'3_Categorías 3-6'!$E$26:$X$275,19,FALSE)),"")</f>
        <v/>
      </c>
      <c r="Y210" s="385" t="str">
        <f>_xlfn.IFNA(IF(VLOOKUP($D210,'3_Categorías 3-6'!$E$26:$X$275,20,FALSE)="","",VLOOKUP($D210,'3_Categorías 3-6'!$E$26:$X$275,20,FALSE)),"")</f>
        <v/>
      </c>
    </row>
    <row r="211" spans="3:25" s="4" customFormat="1" x14ac:dyDescent="0.25">
      <c r="C211" s="162">
        <v>159</v>
      </c>
      <c r="D211" s="668" t="str">
        <f>IF(Dades!E1000="","",Dades!E1000)</f>
        <v/>
      </c>
      <c r="E211" s="668"/>
      <c r="F211" s="388" t="str">
        <f>IF(D211="","",IF(VLOOKUP(D211,'0.1_Datos generales organiz.'!$E$44:$M$293,4,FALSE)="","",VLOOKUP(D211,'0.1_Datos generales organiz.'!$E$44:$M$293,4,FALSE)))</f>
        <v/>
      </c>
      <c r="G211" s="388" t="str">
        <f>IF(D211="","",IF(VLOOKUP(D211,'0.1_Datos generales organiz.'!$E$44:$M$293,5,FALSE)="","",VLOOKUP(D211,'0.1_Datos generales organiz.'!$E$44:$M$293,5,FALSE)))</f>
        <v/>
      </c>
      <c r="H211" s="388" t="str">
        <f>IF(D211="","",IF(VLOOKUP(D211,'0.1_Datos generales organiz.'!$E$44:$M$293,6,FALSE)="","",VLOOKUP(D211,'0.1_Datos generales organiz.'!$E$44:$M$293,6,FALSE)))</f>
        <v/>
      </c>
      <c r="I211" s="388" t="str">
        <f>IF(D211="","",IF(VLOOKUP(D211,'0.1_Datos generales organiz.'!$E$44:$M$293,7,FALSE)="","",VLOOKUP(D211,'0.1_Datos generales organiz.'!$E$44:$M$293,7,FALSE)))</f>
        <v/>
      </c>
      <c r="J211" s="388" t="str">
        <f>IF(D211="","",IF(VLOOKUP(D211,'0.1_Datos generales organiz.'!$E$44:$M$293,8,FALSE)="","",VLOOKUP(D211,'0.1_Datos generales organiz.'!$E$44:$M$293,8,FALSE)))</f>
        <v/>
      </c>
      <c r="K211" s="388" t="str">
        <f>IF(D211="","",IF(VLOOKUP(D211,'0.1_Datos generales organiz.'!$E$44:$M$293,9,FALSE)="","",VLOOKUP(D211,'0.1_Datos generales organiz.'!$E$44:$M$293,9,FALSE)))</f>
        <v/>
      </c>
      <c r="L211" s="386" t="str">
        <f>IF('4.1_Resultados Balears'!F212=0,"",'4.1_Resultados Balears'!F212)</f>
        <v/>
      </c>
      <c r="M211" s="386" t="str">
        <f>IF('4.1_Resultados Balears'!G212=0,"",'4.1_Resultados Balears'!G212)</f>
        <v/>
      </c>
      <c r="N211" s="386" t="str">
        <f>IF('4.1_Resultados Balears'!H212=0,"",'4.1_Resultados Balears'!H212)</f>
        <v/>
      </c>
      <c r="O211" s="386" t="str">
        <f>IF('4.1_Resultados Balears'!I212=0,"",'4.1_Resultados Balears'!I212)</f>
        <v/>
      </c>
      <c r="P211" s="386" t="str">
        <f>IF('4.1_Resultados Balears'!K212=0,"",'4.1_Resultados Balears'!K212)</f>
        <v/>
      </c>
      <c r="Q211" s="386" t="str">
        <f>IF('4.1_Resultados Balears'!M212=0,"",'4.1_Resultados Balears'!M212)</f>
        <v/>
      </c>
      <c r="R211" s="386" t="str">
        <f>IF('4.1_Resultados Balears'!O212=0,"",'4.1_Resultados Balears'!O212)</f>
        <v/>
      </c>
      <c r="S211" s="386" t="str">
        <f>IF('4.1_Resultados Balears'!P212=0,"",'4.1_Resultados Balears'!P212)</f>
        <v/>
      </c>
      <c r="T211" s="386" t="str">
        <f>IF('4.1_Resultados Balears'!Q212=0,"",'4.1_Resultados Balears'!Q212)</f>
        <v/>
      </c>
      <c r="U211" s="386" t="str">
        <f>IF('4.1_Resultados Balears'!S212=0,"",'4.1_Resultados Balears'!S212)</f>
        <v/>
      </c>
      <c r="V211" s="385" t="str">
        <f>_xlfn.IFNA(IF(VLOOKUP($D211,'3_Categorías 3-6'!$E$26:$X$275,8,FALSE)="","",VLOOKUP($D211,'3_Categorías 3-6'!$E$26:$X$275,8,FALSE)),"")</f>
        <v/>
      </c>
      <c r="W211" s="385" t="str">
        <f>_xlfn.IFNA(IF(VLOOKUP($D211,'3_Categorías 3-6'!$E$26:$X$275,14,FALSE)="","",VLOOKUP($D211,'3_Categorías 3-6'!$E$26:$X$275,14,FALSE)),"")</f>
        <v/>
      </c>
      <c r="X211" s="385" t="str">
        <f>_xlfn.IFNA(IF(VLOOKUP($D211,'3_Categorías 3-6'!$E$26:$X$275,19,FALSE)="","",VLOOKUP($D211,'3_Categorías 3-6'!$E$26:$X$275,19,FALSE)),"")</f>
        <v/>
      </c>
      <c r="Y211" s="385" t="str">
        <f>_xlfn.IFNA(IF(VLOOKUP($D211,'3_Categorías 3-6'!$E$26:$X$275,20,FALSE)="","",VLOOKUP($D211,'3_Categorías 3-6'!$E$26:$X$275,20,FALSE)),"")</f>
        <v/>
      </c>
    </row>
    <row r="212" spans="3:25" s="4" customFormat="1" x14ac:dyDescent="0.25">
      <c r="C212" s="162">
        <v>160</v>
      </c>
      <c r="D212" s="668" t="str">
        <f>IF(Dades!E1001="","",Dades!E1001)</f>
        <v/>
      </c>
      <c r="E212" s="668"/>
      <c r="F212" s="388" t="str">
        <f>IF(D212="","",IF(VLOOKUP(D212,'0.1_Datos generales organiz.'!$E$44:$M$293,4,FALSE)="","",VLOOKUP(D212,'0.1_Datos generales organiz.'!$E$44:$M$293,4,FALSE)))</f>
        <v/>
      </c>
      <c r="G212" s="388" t="str">
        <f>IF(D212="","",IF(VLOOKUP(D212,'0.1_Datos generales organiz.'!$E$44:$M$293,5,FALSE)="","",VLOOKUP(D212,'0.1_Datos generales organiz.'!$E$44:$M$293,5,FALSE)))</f>
        <v/>
      </c>
      <c r="H212" s="388" t="str">
        <f>IF(D212="","",IF(VLOOKUP(D212,'0.1_Datos generales organiz.'!$E$44:$M$293,6,FALSE)="","",VLOOKUP(D212,'0.1_Datos generales organiz.'!$E$44:$M$293,6,FALSE)))</f>
        <v/>
      </c>
      <c r="I212" s="388" t="str">
        <f>IF(D212="","",IF(VLOOKUP(D212,'0.1_Datos generales organiz.'!$E$44:$M$293,7,FALSE)="","",VLOOKUP(D212,'0.1_Datos generales organiz.'!$E$44:$M$293,7,FALSE)))</f>
        <v/>
      </c>
      <c r="J212" s="388" t="str">
        <f>IF(D212="","",IF(VLOOKUP(D212,'0.1_Datos generales organiz.'!$E$44:$M$293,8,FALSE)="","",VLOOKUP(D212,'0.1_Datos generales organiz.'!$E$44:$M$293,8,FALSE)))</f>
        <v/>
      </c>
      <c r="K212" s="388" t="str">
        <f>IF(D212="","",IF(VLOOKUP(D212,'0.1_Datos generales organiz.'!$E$44:$M$293,9,FALSE)="","",VLOOKUP(D212,'0.1_Datos generales organiz.'!$E$44:$M$293,9,FALSE)))</f>
        <v/>
      </c>
      <c r="L212" s="386" t="str">
        <f>IF('4.1_Resultados Balears'!F213=0,"",'4.1_Resultados Balears'!F213)</f>
        <v/>
      </c>
      <c r="M212" s="386" t="str">
        <f>IF('4.1_Resultados Balears'!G213=0,"",'4.1_Resultados Balears'!G213)</f>
        <v/>
      </c>
      <c r="N212" s="386" t="str">
        <f>IF('4.1_Resultados Balears'!H213=0,"",'4.1_Resultados Balears'!H213)</f>
        <v/>
      </c>
      <c r="O212" s="386" t="str">
        <f>IF('4.1_Resultados Balears'!I213=0,"",'4.1_Resultados Balears'!I213)</f>
        <v/>
      </c>
      <c r="P212" s="386" t="str">
        <f>IF('4.1_Resultados Balears'!K213=0,"",'4.1_Resultados Balears'!K213)</f>
        <v/>
      </c>
      <c r="Q212" s="386" t="str">
        <f>IF('4.1_Resultados Balears'!M213=0,"",'4.1_Resultados Balears'!M213)</f>
        <v/>
      </c>
      <c r="R212" s="386" t="str">
        <f>IF('4.1_Resultados Balears'!O213=0,"",'4.1_Resultados Balears'!O213)</f>
        <v/>
      </c>
      <c r="S212" s="386" t="str">
        <f>IF('4.1_Resultados Balears'!P213=0,"",'4.1_Resultados Balears'!P213)</f>
        <v/>
      </c>
      <c r="T212" s="386" t="str">
        <f>IF('4.1_Resultados Balears'!Q213=0,"",'4.1_Resultados Balears'!Q213)</f>
        <v/>
      </c>
      <c r="U212" s="386" t="str">
        <f>IF('4.1_Resultados Balears'!S213=0,"",'4.1_Resultados Balears'!S213)</f>
        <v/>
      </c>
      <c r="V212" s="385" t="str">
        <f>_xlfn.IFNA(IF(VLOOKUP($D212,'3_Categorías 3-6'!$E$26:$X$275,8,FALSE)="","",VLOOKUP($D212,'3_Categorías 3-6'!$E$26:$X$275,8,FALSE)),"")</f>
        <v/>
      </c>
      <c r="W212" s="385" t="str">
        <f>_xlfn.IFNA(IF(VLOOKUP($D212,'3_Categorías 3-6'!$E$26:$X$275,14,FALSE)="","",VLOOKUP($D212,'3_Categorías 3-6'!$E$26:$X$275,14,FALSE)),"")</f>
        <v/>
      </c>
      <c r="X212" s="385" t="str">
        <f>_xlfn.IFNA(IF(VLOOKUP($D212,'3_Categorías 3-6'!$E$26:$X$275,19,FALSE)="","",VLOOKUP($D212,'3_Categorías 3-6'!$E$26:$X$275,19,FALSE)),"")</f>
        <v/>
      </c>
      <c r="Y212" s="385" t="str">
        <f>_xlfn.IFNA(IF(VLOOKUP($D212,'3_Categorías 3-6'!$E$26:$X$275,20,FALSE)="","",VLOOKUP($D212,'3_Categorías 3-6'!$E$26:$X$275,20,FALSE)),"")</f>
        <v/>
      </c>
    </row>
    <row r="213" spans="3:25" s="4" customFormat="1" x14ac:dyDescent="0.25">
      <c r="C213" s="162">
        <v>161</v>
      </c>
      <c r="D213" s="668" t="str">
        <f>IF(Dades!E1002="","",Dades!E1002)</f>
        <v/>
      </c>
      <c r="E213" s="668"/>
      <c r="F213" s="388" t="str">
        <f>IF(D213="","",IF(VLOOKUP(D213,'0.1_Datos generales organiz.'!$E$44:$M$293,4,FALSE)="","",VLOOKUP(D213,'0.1_Datos generales organiz.'!$E$44:$M$293,4,FALSE)))</f>
        <v/>
      </c>
      <c r="G213" s="388" t="str">
        <f>IF(D213="","",IF(VLOOKUP(D213,'0.1_Datos generales organiz.'!$E$44:$M$293,5,FALSE)="","",VLOOKUP(D213,'0.1_Datos generales organiz.'!$E$44:$M$293,5,FALSE)))</f>
        <v/>
      </c>
      <c r="H213" s="388" t="str">
        <f>IF(D213="","",IF(VLOOKUP(D213,'0.1_Datos generales organiz.'!$E$44:$M$293,6,FALSE)="","",VLOOKUP(D213,'0.1_Datos generales organiz.'!$E$44:$M$293,6,FALSE)))</f>
        <v/>
      </c>
      <c r="I213" s="388" t="str">
        <f>IF(D213="","",IF(VLOOKUP(D213,'0.1_Datos generales organiz.'!$E$44:$M$293,7,FALSE)="","",VLOOKUP(D213,'0.1_Datos generales organiz.'!$E$44:$M$293,7,FALSE)))</f>
        <v/>
      </c>
      <c r="J213" s="388" t="str">
        <f>IF(D213="","",IF(VLOOKUP(D213,'0.1_Datos generales organiz.'!$E$44:$M$293,8,FALSE)="","",VLOOKUP(D213,'0.1_Datos generales organiz.'!$E$44:$M$293,8,FALSE)))</f>
        <v/>
      </c>
      <c r="K213" s="388" t="str">
        <f>IF(D213="","",IF(VLOOKUP(D213,'0.1_Datos generales organiz.'!$E$44:$M$293,9,FALSE)="","",VLOOKUP(D213,'0.1_Datos generales organiz.'!$E$44:$M$293,9,FALSE)))</f>
        <v/>
      </c>
      <c r="L213" s="386" t="str">
        <f>IF('4.1_Resultados Balears'!F214=0,"",'4.1_Resultados Balears'!F214)</f>
        <v/>
      </c>
      <c r="M213" s="386" t="str">
        <f>IF('4.1_Resultados Balears'!G214=0,"",'4.1_Resultados Balears'!G214)</f>
        <v/>
      </c>
      <c r="N213" s="386" t="str">
        <f>IF('4.1_Resultados Balears'!H214=0,"",'4.1_Resultados Balears'!H214)</f>
        <v/>
      </c>
      <c r="O213" s="386" t="str">
        <f>IF('4.1_Resultados Balears'!I214=0,"",'4.1_Resultados Balears'!I214)</f>
        <v/>
      </c>
      <c r="P213" s="386" t="str">
        <f>IF('4.1_Resultados Balears'!K214=0,"",'4.1_Resultados Balears'!K214)</f>
        <v/>
      </c>
      <c r="Q213" s="386" t="str">
        <f>IF('4.1_Resultados Balears'!M214=0,"",'4.1_Resultados Balears'!M214)</f>
        <v/>
      </c>
      <c r="R213" s="386" t="str">
        <f>IF('4.1_Resultados Balears'!O214=0,"",'4.1_Resultados Balears'!O214)</f>
        <v/>
      </c>
      <c r="S213" s="386" t="str">
        <f>IF('4.1_Resultados Balears'!P214=0,"",'4.1_Resultados Balears'!P214)</f>
        <v/>
      </c>
      <c r="T213" s="386" t="str">
        <f>IF('4.1_Resultados Balears'!Q214=0,"",'4.1_Resultados Balears'!Q214)</f>
        <v/>
      </c>
      <c r="U213" s="386" t="str">
        <f>IF('4.1_Resultados Balears'!S214=0,"",'4.1_Resultados Balears'!S214)</f>
        <v/>
      </c>
      <c r="V213" s="385" t="str">
        <f>_xlfn.IFNA(IF(VLOOKUP($D213,'3_Categorías 3-6'!$E$26:$X$275,8,FALSE)="","",VLOOKUP($D213,'3_Categorías 3-6'!$E$26:$X$275,8,FALSE)),"")</f>
        <v/>
      </c>
      <c r="W213" s="385" t="str">
        <f>_xlfn.IFNA(IF(VLOOKUP($D213,'3_Categorías 3-6'!$E$26:$X$275,14,FALSE)="","",VLOOKUP($D213,'3_Categorías 3-6'!$E$26:$X$275,14,FALSE)),"")</f>
        <v/>
      </c>
      <c r="X213" s="385" t="str">
        <f>_xlfn.IFNA(IF(VLOOKUP($D213,'3_Categorías 3-6'!$E$26:$X$275,19,FALSE)="","",VLOOKUP($D213,'3_Categorías 3-6'!$E$26:$X$275,19,FALSE)),"")</f>
        <v/>
      </c>
      <c r="Y213" s="385" t="str">
        <f>_xlfn.IFNA(IF(VLOOKUP($D213,'3_Categorías 3-6'!$E$26:$X$275,20,FALSE)="","",VLOOKUP($D213,'3_Categorías 3-6'!$E$26:$X$275,20,FALSE)),"")</f>
        <v/>
      </c>
    </row>
    <row r="214" spans="3:25" s="4" customFormat="1" x14ac:dyDescent="0.25">
      <c r="C214" s="162">
        <v>162</v>
      </c>
      <c r="D214" s="668" t="str">
        <f>IF(Dades!E1003="","",Dades!E1003)</f>
        <v/>
      </c>
      <c r="E214" s="668"/>
      <c r="F214" s="388" t="str">
        <f>IF(D214="","",IF(VLOOKUP(D214,'0.1_Datos generales organiz.'!$E$44:$M$293,4,FALSE)="","",VLOOKUP(D214,'0.1_Datos generales organiz.'!$E$44:$M$293,4,FALSE)))</f>
        <v/>
      </c>
      <c r="G214" s="388" t="str">
        <f>IF(D214="","",IF(VLOOKUP(D214,'0.1_Datos generales organiz.'!$E$44:$M$293,5,FALSE)="","",VLOOKUP(D214,'0.1_Datos generales organiz.'!$E$44:$M$293,5,FALSE)))</f>
        <v/>
      </c>
      <c r="H214" s="388" t="str">
        <f>IF(D214="","",IF(VLOOKUP(D214,'0.1_Datos generales organiz.'!$E$44:$M$293,6,FALSE)="","",VLOOKUP(D214,'0.1_Datos generales organiz.'!$E$44:$M$293,6,FALSE)))</f>
        <v/>
      </c>
      <c r="I214" s="388" t="str">
        <f>IF(D214="","",IF(VLOOKUP(D214,'0.1_Datos generales organiz.'!$E$44:$M$293,7,FALSE)="","",VLOOKUP(D214,'0.1_Datos generales organiz.'!$E$44:$M$293,7,FALSE)))</f>
        <v/>
      </c>
      <c r="J214" s="388" t="str">
        <f>IF(D214="","",IF(VLOOKUP(D214,'0.1_Datos generales organiz.'!$E$44:$M$293,8,FALSE)="","",VLOOKUP(D214,'0.1_Datos generales organiz.'!$E$44:$M$293,8,FALSE)))</f>
        <v/>
      </c>
      <c r="K214" s="388" t="str">
        <f>IF(D214="","",IF(VLOOKUP(D214,'0.1_Datos generales organiz.'!$E$44:$M$293,9,FALSE)="","",VLOOKUP(D214,'0.1_Datos generales organiz.'!$E$44:$M$293,9,FALSE)))</f>
        <v/>
      </c>
      <c r="L214" s="386" t="str">
        <f>IF('4.1_Resultados Balears'!F215=0,"",'4.1_Resultados Balears'!F215)</f>
        <v/>
      </c>
      <c r="M214" s="386" t="str">
        <f>IF('4.1_Resultados Balears'!G215=0,"",'4.1_Resultados Balears'!G215)</f>
        <v/>
      </c>
      <c r="N214" s="386" t="str">
        <f>IF('4.1_Resultados Balears'!H215=0,"",'4.1_Resultados Balears'!H215)</f>
        <v/>
      </c>
      <c r="O214" s="386" t="str">
        <f>IF('4.1_Resultados Balears'!I215=0,"",'4.1_Resultados Balears'!I215)</f>
        <v/>
      </c>
      <c r="P214" s="386" t="str">
        <f>IF('4.1_Resultados Balears'!K215=0,"",'4.1_Resultados Balears'!K215)</f>
        <v/>
      </c>
      <c r="Q214" s="386" t="str">
        <f>IF('4.1_Resultados Balears'!M215=0,"",'4.1_Resultados Balears'!M215)</f>
        <v/>
      </c>
      <c r="R214" s="386" t="str">
        <f>IF('4.1_Resultados Balears'!O215=0,"",'4.1_Resultados Balears'!O215)</f>
        <v/>
      </c>
      <c r="S214" s="386" t="str">
        <f>IF('4.1_Resultados Balears'!P215=0,"",'4.1_Resultados Balears'!P215)</f>
        <v/>
      </c>
      <c r="T214" s="386" t="str">
        <f>IF('4.1_Resultados Balears'!Q215=0,"",'4.1_Resultados Balears'!Q215)</f>
        <v/>
      </c>
      <c r="U214" s="386" t="str">
        <f>IF('4.1_Resultados Balears'!S215=0,"",'4.1_Resultados Balears'!S215)</f>
        <v/>
      </c>
      <c r="V214" s="385" t="str">
        <f>_xlfn.IFNA(IF(VLOOKUP($D214,'3_Categorías 3-6'!$E$26:$X$275,8,FALSE)="","",VLOOKUP($D214,'3_Categorías 3-6'!$E$26:$X$275,8,FALSE)),"")</f>
        <v/>
      </c>
      <c r="W214" s="385" t="str">
        <f>_xlfn.IFNA(IF(VLOOKUP($D214,'3_Categorías 3-6'!$E$26:$X$275,14,FALSE)="","",VLOOKUP($D214,'3_Categorías 3-6'!$E$26:$X$275,14,FALSE)),"")</f>
        <v/>
      </c>
      <c r="X214" s="385" t="str">
        <f>_xlfn.IFNA(IF(VLOOKUP($D214,'3_Categorías 3-6'!$E$26:$X$275,19,FALSE)="","",VLOOKUP($D214,'3_Categorías 3-6'!$E$26:$X$275,19,FALSE)),"")</f>
        <v/>
      </c>
      <c r="Y214" s="385" t="str">
        <f>_xlfn.IFNA(IF(VLOOKUP($D214,'3_Categorías 3-6'!$E$26:$X$275,20,FALSE)="","",VLOOKUP($D214,'3_Categorías 3-6'!$E$26:$X$275,20,FALSE)),"")</f>
        <v/>
      </c>
    </row>
    <row r="215" spans="3:25" s="4" customFormat="1" x14ac:dyDescent="0.25">
      <c r="C215" s="162">
        <v>163</v>
      </c>
      <c r="D215" s="668" t="str">
        <f>IF(Dades!E1004="","",Dades!E1004)</f>
        <v/>
      </c>
      <c r="E215" s="668"/>
      <c r="F215" s="388" t="str">
        <f>IF(D215="","",IF(VLOOKUP(D215,'0.1_Datos generales organiz.'!$E$44:$M$293,4,FALSE)="","",VLOOKUP(D215,'0.1_Datos generales organiz.'!$E$44:$M$293,4,FALSE)))</f>
        <v/>
      </c>
      <c r="G215" s="388" t="str">
        <f>IF(D215="","",IF(VLOOKUP(D215,'0.1_Datos generales organiz.'!$E$44:$M$293,5,FALSE)="","",VLOOKUP(D215,'0.1_Datos generales organiz.'!$E$44:$M$293,5,FALSE)))</f>
        <v/>
      </c>
      <c r="H215" s="388" t="str">
        <f>IF(D215="","",IF(VLOOKUP(D215,'0.1_Datos generales organiz.'!$E$44:$M$293,6,FALSE)="","",VLOOKUP(D215,'0.1_Datos generales organiz.'!$E$44:$M$293,6,FALSE)))</f>
        <v/>
      </c>
      <c r="I215" s="388" t="str">
        <f>IF(D215="","",IF(VLOOKUP(D215,'0.1_Datos generales organiz.'!$E$44:$M$293,7,FALSE)="","",VLOOKUP(D215,'0.1_Datos generales organiz.'!$E$44:$M$293,7,FALSE)))</f>
        <v/>
      </c>
      <c r="J215" s="388" t="str">
        <f>IF(D215="","",IF(VLOOKUP(D215,'0.1_Datos generales organiz.'!$E$44:$M$293,8,FALSE)="","",VLOOKUP(D215,'0.1_Datos generales organiz.'!$E$44:$M$293,8,FALSE)))</f>
        <v/>
      </c>
      <c r="K215" s="388" t="str">
        <f>IF(D215="","",IF(VLOOKUP(D215,'0.1_Datos generales organiz.'!$E$44:$M$293,9,FALSE)="","",VLOOKUP(D215,'0.1_Datos generales organiz.'!$E$44:$M$293,9,FALSE)))</f>
        <v/>
      </c>
      <c r="L215" s="386" t="str">
        <f>IF('4.1_Resultados Balears'!F216=0,"",'4.1_Resultados Balears'!F216)</f>
        <v/>
      </c>
      <c r="M215" s="386" t="str">
        <f>IF('4.1_Resultados Balears'!G216=0,"",'4.1_Resultados Balears'!G216)</f>
        <v/>
      </c>
      <c r="N215" s="386" t="str">
        <f>IF('4.1_Resultados Balears'!H216=0,"",'4.1_Resultados Balears'!H216)</f>
        <v/>
      </c>
      <c r="O215" s="386" t="str">
        <f>IF('4.1_Resultados Balears'!I216=0,"",'4.1_Resultados Balears'!I216)</f>
        <v/>
      </c>
      <c r="P215" s="386" t="str">
        <f>IF('4.1_Resultados Balears'!K216=0,"",'4.1_Resultados Balears'!K216)</f>
        <v/>
      </c>
      <c r="Q215" s="386" t="str">
        <f>IF('4.1_Resultados Balears'!M216=0,"",'4.1_Resultados Balears'!M216)</f>
        <v/>
      </c>
      <c r="R215" s="386" t="str">
        <f>IF('4.1_Resultados Balears'!O216=0,"",'4.1_Resultados Balears'!O216)</f>
        <v/>
      </c>
      <c r="S215" s="386" t="str">
        <f>IF('4.1_Resultados Balears'!P216=0,"",'4.1_Resultados Balears'!P216)</f>
        <v/>
      </c>
      <c r="T215" s="386" t="str">
        <f>IF('4.1_Resultados Balears'!Q216=0,"",'4.1_Resultados Balears'!Q216)</f>
        <v/>
      </c>
      <c r="U215" s="386" t="str">
        <f>IF('4.1_Resultados Balears'!S216=0,"",'4.1_Resultados Balears'!S216)</f>
        <v/>
      </c>
      <c r="V215" s="385" t="str">
        <f>_xlfn.IFNA(IF(VLOOKUP($D215,'3_Categorías 3-6'!$E$26:$X$275,8,FALSE)="","",VLOOKUP($D215,'3_Categorías 3-6'!$E$26:$X$275,8,FALSE)),"")</f>
        <v/>
      </c>
      <c r="W215" s="385" t="str">
        <f>_xlfn.IFNA(IF(VLOOKUP($D215,'3_Categorías 3-6'!$E$26:$X$275,14,FALSE)="","",VLOOKUP($D215,'3_Categorías 3-6'!$E$26:$X$275,14,FALSE)),"")</f>
        <v/>
      </c>
      <c r="X215" s="385" t="str">
        <f>_xlfn.IFNA(IF(VLOOKUP($D215,'3_Categorías 3-6'!$E$26:$X$275,19,FALSE)="","",VLOOKUP($D215,'3_Categorías 3-6'!$E$26:$X$275,19,FALSE)),"")</f>
        <v/>
      </c>
      <c r="Y215" s="385" t="str">
        <f>_xlfn.IFNA(IF(VLOOKUP($D215,'3_Categorías 3-6'!$E$26:$X$275,20,FALSE)="","",VLOOKUP($D215,'3_Categorías 3-6'!$E$26:$X$275,20,FALSE)),"")</f>
        <v/>
      </c>
    </row>
    <row r="216" spans="3:25" s="4" customFormat="1" x14ac:dyDescent="0.25">
      <c r="C216" s="162">
        <v>164</v>
      </c>
      <c r="D216" s="668" t="str">
        <f>IF(Dades!E1005="","",Dades!E1005)</f>
        <v/>
      </c>
      <c r="E216" s="668"/>
      <c r="F216" s="388" t="str">
        <f>IF(D216="","",IF(VLOOKUP(D216,'0.1_Datos generales organiz.'!$E$44:$M$293,4,FALSE)="","",VLOOKUP(D216,'0.1_Datos generales organiz.'!$E$44:$M$293,4,FALSE)))</f>
        <v/>
      </c>
      <c r="G216" s="388" t="str">
        <f>IF(D216="","",IF(VLOOKUP(D216,'0.1_Datos generales organiz.'!$E$44:$M$293,5,FALSE)="","",VLOOKUP(D216,'0.1_Datos generales organiz.'!$E$44:$M$293,5,FALSE)))</f>
        <v/>
      </c>
      <c r="H216" s="388" t="str">
        <f>IF(D216="","",IF(VLOOKUP(D216,'0.1_Datos generales organiz.'!$E$44:$M$293,6,FALSE)="","",VLOOKUP(D216,'0.1_Datos generales organiz.'!$E$44:$M$293,6,FALSE)))</f>
        <v/>
      </c>
      <c r="I216" s="388" t="str">
        <f>IF(D216="","",IF(VLOOKUP(D216,'0.1_Datos generales organiz.'!$E$44:$M$293,7,FALSE)="","",VLOOKUP(D216,'0.1_Datos generales organiz.'!$E$44:$M$293,7,FALSE)))</f>
        <v/>
      </c>
      <c r="J216" s="388" t="str">
        <f>IF(D216="","",IF(VLOOKUP(D216,'0.1_Datos generales organiz.'!$E$44:$M$293,8,FALSE)="","",VLOOKUP(D216,'0.1_Datos generales organiz.'!$E$44:$M$293,8,FALSE)))</f>
        <v/>
      </c>
      <c r="K216" s="388" t="str">
        <f>IF(D216="","",IF(VLOOKUP(D216,'0.1_Datos generales organiz.'!$E$44:$M$293,9,FALSE)="","",VLOOKUP(D216,'0.1_Datos generales organiz.'!$E$44:$M$293,9,FALSE)))</f>
        <v/>
      </c>
      <c r="L216" s="386" t="str">
        <f>IF('4.1_Resultados Balears'!F217=0,"",'4.1_Resultados Balears'!F217)</f>
        <v/>
      </c>
      <c r="M216" s="386" t="str">
        <f>IF('4.1_Resultados Balears'!G217=0,"",'4.1_Resultados Balears'!G217)</f>
        <v/>
      </c>
      <c r="N216" s="386" t="str">
        <f>IF('4.1_Resultados Balears'!H217=0,"",'4.1_Resultados Balears'!H217)</f>
        <v/>
      </c>
      <c r="O216" s="386" t="str">
        <f>IF('4.1_Resultados Balears'!I217=0,"",'4.1_Resultados Balears'!I217)</f>
        <v/>
      </c>
      <c r="P216" s="386" t="str">
        <f>IF('4.1_Resultados Balears'!K217=0,"",'4.1_Resultados Balears'!K217)</f>
        <v/>
      </c>
      <c r="Q216" s="386" t="str">
        <f>IF('4.1_Resultados Balears'!M217=0,"",'4.1_Resultados Balears'!M217)</f>
        <v/>
      </c>
      <c r="R216" s="386" t="str">
        <f>IF('4.1_Resultados Balears'!O217=0,"",'4.1_Resultados Balears'!O217)</f>
        <v/>
      </c>
      <c r="S216" s="386" t="str">
        <f>IF('4.1_Resultados Balears'!P217=0,"",'4.1_Resultados Balears'!P217)</f>
        <v/>
      </c>
      <c r="T216" s="386" t="str">
        <f>IF('4.1_Resultados Balears'!Q217=0,"",'4.1_Resultados Balears'!Q217)</f>
        <v/>
      </c>
      <c r="U216" s="386" t="str">
        <f>IF('4.1_Resultados Balears'!S217=0,"",'4.1_Resultados Balears'!S217)</f>
        <v/>
      </c>
      <c r="V216" s="385" t="str">
        <f>_xlfn.IFNA(IF(VLOOKUP($D216,'3_Categorías 3-6'!$E$26:$X$275,8,FALSE)="","",VLOOKUP($D216,'3_Categorías 3-6'!$E$26:$X$275,8,FALSE)),"")</f>
        <v/>
      </c>
      <c r="W216" s="385" t="str">
        <f>_xlfn.IFNA(IF(VLOOKUP($D216,'3_Categorías 3-6'!$E$26:$X$275,14,FALSE)="","",VLOOKUP($D216,'3_Categorías 3-6'!$E$26:$X$275,14,FALSE)),"")</f>
        <v/>
      </c>
      <c r="X216" s="385" t="str">
        <f>_xlfn.IFNA(IF(VLOOKUP($D216,'3_Categorías 3-6'!$E$26:$X$275,19,FALSE)="","",VLOOKUP($D216,'3_Categorías 3-6'!$E$26:$X$275,19,FALSE)),"")</f>
        <v/>
      </c>
      <c r="Y216" s="385" t="str">
        <f>_xlfn.IFNA(IF(VLOOKUP($D216,'3_Categorías 3-6'!$E$26:$X$275,20,FALSE)="","",VLOOKUP($D216,'3_Categorías 3-6'!$E$26:$X$275,20,FALSE)),"")</f>
        <v/>
      </c>
    </row>
    <row r="217" spans="3:25" s="4" customFormat="1" x14ac:dyDescent="0.25">
      <c r="C217" s="162">
        <v>165</v>
      </c>
      <c r="D217" s="668" t="str">
        <f>IF(Dades!E1006="","",Dades!E1006)</f>
        <v/>
      </c>
      <c r="E217" s="668"/>
      <c r="F217" s="388" t="str">
        <f>IF(D217="","",IF(VLOOKUP(D217,'0.1_Datos generales organiz.'!$E$44:$M$293,4,FALSE)="","",VLOOKUP(D217,'0.1_Datos generales organiz.'!$E$44:$M$293,4,FALSE)))</f>
        <v/>
      </c>
      <c r="G217" s="388" t="str">
        <f>IF(D217="","",IF(VLOOKUP(D217,'0.1_Datos generales organiz.'!$E$44:$M$293,5,FALSE)="","",VLOOKUP(D217,'0.1_Datos generales organiz.'!$E$44:$M$293,5,FALSE)))</f>
        <v/>
      </c>
      <c r="H217" s="388" t="str">
        <f>IF(D217="","",IF(VLOOKUP(D217,'0.1_Datos generales organiz.'!$E$44:$M$293,6,FALSE)="","",VLOOKUP(D217,'0.1_Datos generales organiz.'!$E$44:$M$293,6,FALSE)))</f>
        <v/>
      </c>
      <c r="I217" s="388" t="str">
        <f>IF(D217="","",IF(VLOOKUP(D217,'0.1_Datos generales organiz.'!$E$44:$M$293,7,FALSE)="","",VLOOKUP(D217,'0.1_Datos generales organiz.'!$E$44:$M$293,7,FALSE)))</f>
        <v/>
      </c>
      <c r="J217" s="388" t="str">
        <f>IF(D217="","",IF(VLOOKUP(D217,'0.1_Datos generales organiz.'!$E$44:$M$293,8,FALSE)="","",VLOOKUP(D217,'0.1_Datos generales organiz.'!$E$44:$M$293,8,FALSE)))</f>
        <v/>
      </c>
      <c r="K217" s="388" t="str">
        <f>IF(D217="","",IF(VLOOKUP(D217,'0.1_Datos generales organiz.'!$E$44:$M$293,9,FALSE)="","",VLOOKUP(D217,'0.1_Datos generales organiz.'!$E$44:$M$293,9,FALSE)))</f>
        <v/>
      </c>
      <c r="L217" s="386" t="str">
        <f>IF('4.1_Resultados Balears'!F218=0,"",'4.1_Resultados Balears'!F218)</f>
        <v/>
      </c>
      <c r="M217" s="386" t="str">
        <f>IF('4.1_Resultados Balears'!G218=0,"",'4.1_Resultados Balears'!G218)</f>
        <v/>
      </c>
      <c r="N217" s="386" t="str">
        <f>IF('4.1_Resultados Balears'!H218=0,"",'4.1_Resultados Balears'!H218)</f>
        <v/>
      </c>
      <c r="O217" s="386" t="str">
        <f>IF('4.1_Resultados Balears'!I218=0,"",'4.1_Resultados Balears'!I218)</f>
        <v/>
      </c>
      <c r="P217" s="386" t="str">
        <f>IF('4.1_Resultados Balears'!K218=0,"",'4.1_Resultados Balears'!K218)</f>
        <v/>
      </c>
      <c r="Q217" s="386" t="str">
        <f>IF('4.1_Resultados Balears'!M218=0,"",'4.1_Resultados Balears'!M218)</f>
        <v/>
      </c>
      <c r="R217" s="386" t="str">
        <f>IF('4.1_Resultados Balears'!O218=0,"",'4.1_Resultados Balears'!O218)</f>
        <v/>
      </c>
      <c r="S217" s="386" t="str">
        <f>IF('4.1_Resultados Balears'!P218=0,"",'4.1_Resultados Balears'!P218)</f>
        <v/>
      </c>
      <c r="T217" s="386" t="str">
        <f>IF('4.1_Resultados Balears'!Q218=0,"",'4.1_Resultados Balears'!Q218)</f>
        <v/>
      </c>
      <c r="U217" s="386" t="str">
        <f>IF('4.1_Resultados Balears'!S218=0,"",'4.1_Resultados Balears'!S218)</f>
        <v/>
      </c>
      <c r="V217" s="385" t="str">
        <f>_xlfn.IFNA(IF(VLOOKUP($D217,'3_Categorías 3-6'!$E$26:$X$275,8,FALSE)="","",VLOOKUP($D217,'3_Categorías 3-6'!$E$26:$X$275,8,FALSE)),"")</f>
        <v/>
      </c>
      <c r="W217" s="385" t="str">
        <f>_xlfn.IFNA(IF(VLOOKUP($D217,'3_Categorías 3-6'!$E$26:$X$275,14,FALSE)="","",VLOOKUP($D217,'3_Categorías 3-6'!$E$26:$X$275,14,FALSE)),"")</f>
        <v/>
      </c>
      <c r="X217" s="385" t="str">
        <f>_xlfn.IFNA(IF(VLOOKUP($D217,'3_Categorías 3-6'!$E$26:$X$275,19,FALSE)="","",VLOOKUP($D217,'3_Categorías 3-6'!$E$26:$X$275,19,FALSE)),"")</f>
        <v/>
      </c>
      <c r="Y217" s="385" t="str">
        <f>_xlfn.IFNA(IF(VLOOKUP($D217,'3_Categorías 3-6'!$E$26:$X$275,20,FALSE)="","",VLOOKUP($D217,'3_Categorías 3-6'!$E$26:$X$275,20,FALSE)),"")</f>
        <v/>
      </c>
    </row>
    <row r="218" spans="3:25" s="4" customFormat="1" x14ac:dyDescent="0.25">
      <c r="C218" s="162">
        <v>166</v>
      </c>
      <c r="D218" s="668" t="str">
        <f>IF(Dades!E1007="","",Dades!E1007)</f>
        <v/>
      </c>
      <c r="E218" s="668"/>
      <c r="F218" s="388" t="str">
        <f>IF(D218="","",IF(VLOOKUP(D218,'0.1_Datos generales organiz.'!$E$44:$M$293,4,FALSE)="","",VLOOKUP(D218,'0.1_Datos generales organiz.'!$E$44:$M$293,4,FALSE)))</f>
        <v/>
      </c>
      <c r="G218" s="388" t="str">
        <f>IF(D218="","",IF(VLOOKUP(D218,'0.1_Datos generales organiz.'!$E$44:$M$293,5,FALSE)="","",VLOOKUP(D218,'0.1_Datos generales organiz.'!$E$44:$M$293,5,FALSE)))</f>
        <v/>
      </c>
      <c r="H218" s="388" t="str">
        <f>IF(D218="","",IF(VLOOKUP(D218,'0.1_Datos generales organiz.'!$E$44:$M$293,6,FALSE)="","",VLOOKUP(D218,'0.1_Datos generales organiz.'!$E$44:$M$293,6,FALSE)))</f>
        <v/>
      </c>
      <c r="I218" s="388" t="str">
        <f>IF(D218="","",IF(VLOOKUP(D218,'0.1_Datos generales organiz.'!$E$44:$M$293,7,FALSE)="","",VLOOKUP(D218,'0.1_Datos generales organiz.'!$E$44:$M$293,7,FALSE)))</f>
        <v/>
      </c>
      <c r="J218" s="388" t="str">
        <f>IF(D218="","",IF(VLOOKUP(D218,'0.1_Datos generales organiz.'!$E$44:$M$293,8,FALSE)="","",VLOOKUP(D218,'0.1_Datos generales organiz.'!$E$44:$M$293,8,FALSE)))</f>
        <v/>
      </c>
      <c r="K218" s="388" t="str">
        <f>IF(D218="","",IF(VLOOKUP(D218,'0.1_Datos generales organiz.'!$E$44:$M$293,9,FALSE)="","",VLOOKUP(D218,'0.1_Datos generales organiz.'!$E$44:$M$293,9,FALSE)))</f>
        <v/>
      </c>
      <c r="L218" s="386" t="str">
        <f>IF('4.1_Resultados Balears'!F219=0,"",'4.1_Resultados Balears'!F219)</f>
        <v/>
      </c>
      <c r="M218" s="386" t="str">
        <f>IF('4.1_Resultados Balears'!G219=0,"",'4.1_Resultados Balears'!G219)</f>
        <v/>
      </c>
      <c r="N218" s="386" t="str">
        <f>IF('4.1_Resultados Balears'!H219=0,"",'4.1_Resultados Balears'!H219)</f>
        <v/>
      </c>
      <c r="O218" s="386" t="str">
        <f>IF('4.1_Resultados Balears'!I219=0,"",'4.1_Resultados Balears'!I219)</f>
        <v/>
      </c>
      <c r="P218" s="386" t="str">
        <f>IF('4.1_Resultados Balears'!K219=0,"",'4.1_Resultados Balears'!K219)</f>
        <v/>
      </c>
      <c r="Q218" s="386" t="str">
        <f>IF('4.1_Resultados Balears'!M219=0,"",'4.1_Resultados Balears'!M219)</f>
        <v/>
      </c>
      <c r="R218" s="386" t="str">
        <f>IF('4.1_Resultados Balears'!O219=0,"",'4.1_Resultados Balears'!O219)</f>
        <v/>
      </c>
      <c r="S218" s="386" t="str">
        <f>IF('4.1_Resultados Balears'!P219=0,"",'4.1_Resultados Balears'!P219)</f>
        <v/>
      </c>
      <c r="T218" s="386" t="str">
        <f>IF('4.1_Resultados Balears'!Q219=0,"",'4.1_Resultados Balears'!Q219)</f>
        <v/>
      </c>
      <c r="U218" s="386" t="str">
        <f>IF('4.1_Resultados Balears'!S219=0,"",'4.1_Resultados Balears'!S219)</f>
        <v/>
      </c>
      <c r="V218" s="385" t="str">
        <f>_xlfn.IFNA(IF(VLOOKUP($D218,'3_Categorías 3-6'!$E$26:$X$275,8,FALSE)="","",VLOOKUP($D218,'3_Categorías 3-6'!$E$26:$X$275,8,FALSE)),"")</f>
        <v/>
      </c>
      <c r="W218" s="385" t="str">
        <f>_xlfn.IFNA(IF(VLOOKUP($D218,'3_Categorías 3-6'!$E$26:$X$275,14,FALSE)="","",VLOOKUP($D218,'3_Categorías 3-6'!$E$26:$X$275,14,FALSE)),"")</f>
        <v/>
      </c>
      <c r="X218" s="385" t="str">
        <f>_xlfn.IFNA(IF(VLOOKUP($D218,'3_Categorías 3-6'!$E$26:$X$275,19,FALSE)="","",VLOOKUP($D218,'3_Categorías 3-6'!$E$26:$X$275,19,FALSE)),"")</f>
        <v/>
      </c>
      <c r="Y218" s="385" t="str">
        <f>_xlfn.IFNA(IF(VLOOKUP($D218,'3_Categorías 3-6'!$E$26:$X$275,20,FALSE)="","",VLOOKUP($D218,'3_Categorías 3-6'!$E$26:$X$275,20,FALSE)),"")</f>
        <v/>
      </c>
    </row>
    <row r="219" spans="3:25" s="4" customFormat="1" x14ac:dyDescent="0.25">
      <c r="C219" s="162">
        <v>167</v>
      </c>
      <c r="D219" s="668" t="str">
        <f>IF(Dades!E1008="","",Dades!E1008)</f>
        <v/>
      </c>
      <c r="E219" s="668"/>
      <c r="F219" s="388" t="str">
        <f>IF(D219="","",IF(VLOOKUP(D219,'0.1_Datos generales organiz.'!$E$44:$M$293,4,FALSE)="","",VLOOKUP(D219,'0.1_Datos generales organiz.'!$E$44:$M$293,4,FALSE)))</f>
        <v/>
      </c>
      <c r="G219" s="388" t="str">
        <f>IF(D219="","",IF(VLOOKUP(D219,'0.1_Datos generales organiz.'!$E$44:$M$293,5,FALSE)="","",VLOOKUP(D219,'0.1_Datos generales organiz.'!$E$44:$M$293,5,FALSE)))</f>
        <v/>
      </c>
      <c r="H219" s="388" t="str">
        <f>IF(D219="","",IF(VLOOKUP(D219,'0.1_Datos generales organiz.'!$E$44:$M$293,6,FALSE)="","",VLOOKUP(D219,'0.1_Datos generales organiz.'!$E$44:$M$293,6,FALSE)))</f>
        <v/>
      </c>
      <c r="I219" s="388" t="str">
        <f>IF(D219="","",IF(VLOOKUP(D219,'0.1_Datos generales organiz.'!$E$44:$M$293,7,FALSE)="","",VLOOKUP(D219,'0.1_Datos generales organiz.'!$E$44:$M$293,7,FALSE)))</f>
        <v/>
      </c>
      <c r="J219" s="388" t="str">
        <f>IF(D219="","",IF(VLOOKUP(D219,'0.1_Datos generales organiz.'!$E$44:$M$293,8,FALSE)="","",VLOOKUP(D219,'0.1_Datos generales organiz.'!$E$44:$M$293,8,FALSE)))</f>
        <v/>
      </c>
      <c r="K219" s="388" t="str">
        <f>IF(D219="","",IF(VLOOKUP(D219,'0.1_Datos generales organiz.'!$E$44:$M$293,9,FALSE)="","",VLOOKUP(D219,'0.1_Datos generales organiz.'!$E$44:$M$293,9,FALSE)))</f>
        <v/>
      </c>
      <c r="L219" s="386" t="str">
        <f>IF('4.1_Resultados Balears'!F220=0,"",'4.1_Resultados Balears'!F220)</f>
        <v/>
      </c>
      <c r="M219" s="386" t="str">
        <f>IF('4.1_Resultados Balears'!G220=0,"",'4.1_Resultados Balears'!G220)</f>
        <v/>
      </c>
      <c r="N219" s="386" t="str">
        <f>IF('4.1_Resultados Balears'!H220=0,"",'4.1_Resultados Balears'!H220)</f>
        <v/>
      </c>
      <c r="O219" s="386" t="str">
        <f>IF('4.1_Resultados Balears'!I220=0,"",'4.1_Resultados Balears'!I220)</f>
        <v/>
      </c>
      <c r="P219" s="386" t="str">
        <f>IF('4.1_Resultados Balears'!K220=0,"",'4.1_Resultados Balears'!K220)</f>
        <v/>
      </c>
      <c r="Q219" s="386" t="str">
        <f>IF('4.1_Resultados Balears'!M220=0,"",'4.1_Resultados Balears'!M220)</f>
        <v/>
      </c>
      <c r="R219" s="386" t="str">
        <f>IF('4.1_Resultados Balears'!O220=0,"",'4.1_Resultados Balears'!O220)</f>
        <v/>
      </c>
      <c r="S219" s="386" t="str">
        <f>IF('4.1_Resultados Balears'!P220=0,"",'4.1_Resultados Balears'!P220)</f>
        <v/>
      </c>
      <c r="T219" s="386" t="str">
        <f>IF('4.1_Resultados Balears'!Q220=0,"",'4.1_Resultados Balears'!Q220)</f>
        <v/>
      </c>
      <c r="U219" s="386" t="str">
        <f>IF('4.1_Resultados Balears'!S220=0,"",'4.1_Resultados Balears'!S220)</f>
        <v/>
      </c>
      <c r="V219" s="385" t="str">
        <f>_xlfn.IFNA(IF(VLOOKUP($D219,'3_Categorías 3-6'!$E$26:$X$275,8,FALSE)="","",VLOOKUP($D219,'3_Categorías 3-6'!$E$26:$X$275,8,FALSE)),"")</f>
        <v/>
      </c>
      <c r="W219" s="385" t="str">
        <f>_xlfn.IFNA(IF(VLOOKUP($D219,'3_Categorías 3-6'!$E$26:$X$275,14,FALSE)="","",VLOOKUP($D219,'3_Categorías 3-6'!$E$26:$X$275,14,FALSE)),"")</f>
        <v/>
      </c>
      <c r="X219" s="385" t="str">
        <f>_xlfn.IFNA(IF(VLOOKUP($D219,'3_Categorías 3-6'!$E$26:$X$275,19,FALSE)="","",VLOOKUP($D219,'3_Categorías 3-6'!$E$26:$X$275,19,FALSE)),"")</f>
        <v/>
      </c>
      <c r="Y219" s="385" t="str">
        <f>_xlfn.IFNA(IF(VLOOKUP($D219,'3_Categorías 3-6'!$E$26:$X$275,20,FALSE)="","",VLOOKUP($D219,'3_Categorías 3-6'!$E$26:$X$275,20,FALSE)),"")</f>
        <v/>
      </c>
    </row>
    <row r="220" spans="3:25" s="4" customFormat="1" x14ac:dyDescent="0.25">
      <c r="C220" s="162">
        <v>168</v>
      </c>
      <c r="D220" s="668" t="str">
        <f>IF(Dades!E1009="","",Dades!E1009)</f>
        <v/>
      </c>
      <c r="E220" s="668"/>
      <c r="F220" s="388" t="str">
        <f>IF(D220="","",IF(VLOOKUP(D220,'0.1_Datos generales organiz.'!$E$44:$M$293,4,FALSE)="","",VLOOKUP(D220,'0.1_Datos generales organiz.'!$E$44:$M$293,4,FALSE)))</f>
        <v/>
      </c>
      <c r="G220" s="388" t="str">
        <f>IF(D220="","",IF(VLOOKUP(D220,'0.1_Datos generales organiz.'!$E$44:$M$293,5,FALSE)="","",VLOOKUP(D220,'0.1_Datos generales organiz.'!$E$44:$M$293,5,FALSE)))</f>
        <v/>
      </c>
      <c r="H220" s="388" t="str">
        <f>IF(D220="","",IF(VLOOKUP(D220,'0.1_Datos generales organiz.'!$E$44:$M$293,6,FALSE)="","",VLOOKUP(D220,'0.1_Datos generales organiz.'!$E$44:$M$293,6,FALSE)))</f>
        <v/>
      </c>
      <c r="I220" s="388" t="str">
        <f>IF(D220="","",IF(VLOOKUP(D220,'0.1_Datos generales organiz.'!$E$44:$M$293,7,FALSE)="","",VLOOKUP(D220,'0.1_Datos generales organiz.'!$E$44:$M$293,7,FALSE)))</f>
        <v/>
      </c>
      <c r="J220" s="388" t="str">
        <f>IF(D220="","",IF(VLOOKUP(D220,'0.1_Datos generales organiz.'!$E$44:$M$293,8,FALSE)="","",VLOOKUP(D220,'0.1_Datos generales organiz.'!$E$44:$M$293,8,FALSE)))</f>
        <v/>
      </c>
      <c r="K220" s="388" t="str">
        <f>IF(D220="","",IF(VLOOKUP(D220,'0.1_Datos generales organiz.'!$E$44:$M$293,9,FALSE)="","",VLOOKUP(D220,'0.1_Datos generales organiz.'!$E$44:$M$293,9,FALSE)))</f>
        <v/>
      </c>
      <c r="L220" s="386" t="str">
        <f>IF('4.1_Resultados Balears'!F221=0,"",'4.1_Resultados Balears'!F221)</f>
        <v/>
      </c>
      <c r="M220" s="386" t="str">
        <f>IF('4.1_Resultados Balears'!G221=0,"",'4.1_Resultados Balears'!G221)</f>
        <v/>
      </c>
      <c r="N220" s="386" t="str">
        <f>IF('4.1_Resultados Balears'!H221=0,"",'4.1_Resultados Balears'!H221)</f>
        <v/>
      </c>
      <c r="O220" s="386" t="str">
        <f>IF('4.1_Resultados Balears'!I221=0,"",'4.1_Resultados Balears'!I221)</f>
        <v/>
      </c>
      <c r="P220" s="386" t="str">
        <f>IF('4.1_Resultados Balears'!K221=0,"",'4.1_Resultados Balears'!K221)</f>
        <v/>
      </c>
      <c r="Q220" s="386" t="str">
        <f>IF('4.1_Resultados Balears'!M221=0,"",'4.1_Resultados Balears'!M221)</f>
        <v/>
      </c>
      <c r="R220" s="386" t="str">
        <f>IF('4.1_Resultados Balears'!O221=0,"",'4.1_Resultados Balears'!O221)</f>
        <v/>
      </c>
      <c r="S220" s="386" t="str">
        <f>IF('4.1_Resultados Balears'!P221=0,"",'4.1_Resultados Balears'!P221)</f>
        <v/>
      </c>
      <c r="T220" s="386" t="str">
        <f>IF('4.1_Resultados Balears'!Q221=0,"",'4.1_Resultados Balears'!Q221)</f>
        <v/>
      </c>
      <c r="U220" s="386" t="str">
        <f>IF('4.1_Resultados Balears'!S221=0,"",'4.1_Resultados Balears'!S221)</f>
        <v/>
      </c>
      <c r="V220" s="385" t="str">
        <f>_xlfn.IFNA(IF(VLOOKUP($D220,'3_Categorías 3-6'!$E$26:$X$275,8,FALSE)="","",VLOOKUP($D220,'3_Categorías 3-6'!$E$26:$X$275,8,FALSE)),"")</f>
        <v/>
      </c>
      <c r="W220" s="385" t="str">
        <f>_xlfn.IFNA(IF(VLOOKUP($D220,'3_Categorías 3-6'!$E$26:$X$275,14,FALSE)="","",VLOOKUP($D220,'3_Categorías 3-6'!$E$26:$X$275,14,FALSE)),"")</f>
        <v/>
      </c>
      <c r="X220" s="385" t="str">
        <f>_xlfn.IFNA(IF(VLOOKUP($D220,'3_Categorías 3-6'!$E$26:$X$275,19,FALSE)="","",VLOOKUP($D220,'3_Categorías 3-6'!$E$26:$X$275,19,FALSE)),"")</f>
        <v/>
      </c>
      <c r="Y220" s="385" t="str">
        <f>_xlfn.IFNA(IF(VLOOKUP($D220,'3_Categorías 3-6'!$E$26:$X$275,20,FALSE)="","",VLOOKUP($D220,'3_Categorías 3-6'!$E$26:$X$275,20,FALSE)),"")</f>
        <v/>
      </c>
    </row>
    <row r="221" spans="3:25" s="4" customFormat="1" x14ac:dyDescent="0.25">
      <c r="C221" s="162">
        <v>169</v>
      </c>
      <c r="D221" s="668" t="str">
        <f>IF(Dades!E1010="","",Dades!E1010)</f>
        <v/>
      </c>
      <c r="E221" s="668"/>
      <c r="F221" s="388" t="str">
        <f>IF(D221="","",IF(VLOOKUP(D221,'0.1_Datos generales organiz.'!$E$44:$M$293,4,FALSE)="","",VLOOKUP(D221,'0.1_Datos generales organiz.'!$E$44:$M$293,4,FALSE)))</f>
        <v/>
      </c>
      <c r="G221" s="388" t="str">
        <f>IF(D221="","",IF(VLOOKUP(D221,'0.1_Datos generales organiz.'!$E$44:$M$293,5,FALSE)="","",VLOOKUP(D221,'0.1_Datos generales organiz.'!$E$44:$M$293,5,FALSE)))</f>
        <v/>
      </c>
      <c r="H221" s="388" t="str">
        <f>IF(D221="","",IF(VLOOKUP(D221,'0.1_Datos generales organiz.'!$E$44:$M$293,6,FALSE)="","",VLOOKUP(D221,'0.1_Datos generales organiz.'!$E$44:$M$293,6,FALSE)))</f>
        <v/>
      </c>
      <c r="I221" s="388" t="str">
        <f>IF(D221="","",IF(VLOOKUP(D221,'0.1_Datos generales organiz.'!$E$44:$M$293,7,FALSE)="","",VLOOKUP(D221,'0.1_Datos generales organiz.'!$E$44:$M$293,7,FALSE)))</f>
        <v/>
      </c>
      <c r="J221" s="388" t="str">
        <f>IF(D221="","",IF(VLOOKUP(D221,'0.1_Datos generales organiz.'!$E$44:$M$293,8,FALSE)="","",VLOOKUP(D221,'0.1_Datos generales organiz.'!$E$44:$M$293,8,FALSE)))</f>
        <v/>
      </c>
      <c r="K221" s="388" t="str">
        <f>IF(D221="","",IF(VLOOKUP(D221,'0.1_Datos generales organiz.'!$E$44:$M$293,9,FALSE)="","",VLOOKUP(D221,'0.1_Datos generales organiz.'!$E$44:$M$293,9,FALSE)))</f>
        <v/>
      </c>
      <c r="L221" s="386" t="str">
        <f>IF('4.1_Resultados Balears'!F222=0,"",'4.1_Resultados Balears'!F222)</f>
        <v/>
      </c>
      <c r="M221" s="386" t="str">
        <f>IF('4.1_Resultados Balears'!G222=0,"",'4.1_Resultados Balears'!G222)</f>
        <v/>
      </c>
      <c r="N221" s="386" t="str">
        <f>IF('4.1_Resultados Balears'!H222=0,"",'4.1_Resultados Balears'!H222)</f>
        <v/>
      </c>
      <c r="O221" s="386" t="str">
        <f>IF('4.1_Resultados Balears'!I222=0,"",'4.1_Resultados Balears'!I222)</f>
        <v/>
      </c>
      <c r="P221" s="386" t="str">
        <f>IF('4.1_Resultados Balears'!K222=0,"",'4.1_Resultados Balears'!K222)</f>
        <v/>
      </c>
      <c r="Q221" s="386" t="str">
        <f>IF('4.1_Resultados Balears'!M222=0,"",'4.1_Resultados Balears'!M222)</f>
        <v/>
      </c>
      <c r="R221" s="386" t="str">
        <f>IF('4.1_Resultados Balears'!O222=0,"",'4.1_Resultados Balears'!O222)</f>
        <v/>
      </c>
      <c r="S221" s="386" t="str">
        <f>IF('4.1_Resultados Balears'!P222=0,"",'4.1_Resultados Balears'!P222)</f>
        <v/>
      </c>
      <c r="T221" s="386" t="str">
        <f>IF('4.1_Resultados Balears'!Q222=0,"",'4.1_Resultados Balears'!Q222)</f>
        <v/>
      </c>
      <c r="U221" s="386" t="str">
        <f>IF('4.1_Resultados Balears'!S222=0,"",'4.1_Resultados Balears'!S222)</f>
        <v/>
      </c>
      <c r="V221" s="385" t="str">
        <f>_xlfn.IFNA(IF(VLOOKUP($D221,'3_Categorías 3-6'!$E$26:$X$275,8,FALSE)="","",VLOOKUP($D221,'3_Categorías 3-6'!$E$26:$X$275,8,FALSE)),"")</f>
        <v/>
      </c>
      <c r="W221" s="385" t="str">
        <f>_xlfn.IFNA(IF(VLOOKUP($D221,'3_Categorías 3-6'!$E$26:$X$275,14,FALSE)="","",VLOOKUP($D221,'3_Categorías 3-6'!$E$26:$X$275,14,FALSE)),"")</f>
        <v/>
      </c>
      <c r="X221" s="385" t="str">
        <f>_xlfn.IFNA(IF(VLOOKUP($D221,'3_Categorías 3-6'!$E$26:$X$275,19,FALSE)="","",VLOOKUP($D221,'3_Categorías 3-6'!$E$26:$X$275,19,FALSE)),"")</f>
        <v/>
      </c>
      <c r="Y221" s="385" t="str">
        <f>_xlfn.IFNA(IF(VLOOKUP($D221,'3_Categorías 3-6'!$E$26:$X$275,20,FALSE)="","",VLOOKUP($D221,'3_Categorías 3-6'!$E$26:$X$275,20,FALSE)),"")</f>
        <v/>
      </c>
    </row>
    <row r="222" spans="3:25" s="4" customFormat="1" x14ac:dyDescent="0.25">
      <c r="C222" s="162">
        <v>170</v>
      </c>
      <c r="D222" s="668" t="str">
        <f>IF(Dades!E1011="","",Dades!E1011)</f>
        <v/>
      </c>
      <c r="E222" s="668"/>
      <c r="F222" s="388" t="str">
        <f>IF(D222="","",IF(VLOOKUP(D222,'0.1_Datos generales organiz.'!$E$44:$M$293,4,FALSE)="","",VLOOKUP(D222,'0.1_Datos generales organiz.'!$E$44:$M$293,4,FALSE)))</f>
        <v/>
      </c>
      <c r="G222" s="388" t="str">
        <f>IF(D222="","",IF(VLOOKUP(D222,'0.1_Datos generales organiz.'!$E$44:$M$293,5,FALSE)="","",VLOOKUP(D222,'0.1_Datos generales organiz.'!$E$44:$M$293,5,FALSE)))</f>
        <v/>
      </c>
      <c r="H222" s="388" t="str">
        <f>IF(D222="","",IF(VLOOKUP(D222,'0.1_Datos generales organiz.'!$E$44:$M$293,6,FALSE)="","",VLOOKUP(D222,'0.1_Datos generales organiz.'!$E$44:$M$293,6,FALSE)))</f>
        <v/>
      </c>
      <c r="I222" s="388" t="str">
        <f>IF(D222="","",IF(VLOOKUP(D222,'0.1_Datos generales organiz.'!$E$44:$M$293,7,FALSE)="","",VLOOKUP(D222,'0.1_Datos generales organiz.'!$E$44:$M$293,7,FALSE)))</f>
        <v/>
      </c>
      <c r="J222" s="388" t="str">
        <f>IF(D222="","",IF(VLOOKUP(D222,'0.1_Datos generales organiz.'!$E$44:$M$293,8,FALSE)="","",VLOOKUP(D222,'0.1_Datos generales organiz.'!$E$44:$M$293,8,FALSE)))</f>
        <v/>
      </c>
      <c r="K222" s="388" t="str">
        <f>IF(D222="","",IF(VLOOKUP(D222,'0.1_Datos generales organiz.'!$E$44:$M$293,9,FALSE)="","",VLOOKUP(D222,'0.1_Datos generales organiz.'!$E$44:$M$293,9,FALSE)))</f>
        <v/>
      </c>
      <c r="L222" s="386" t="str">
        <f>IF('4.1_Resultados Balears'!F223=0,"",'4.1_Resultados Balears'!F223)</f>
        <v/>
      </c>
      <c r="M222" s="386" t="str">
        <f>IF('4.1_Resultados Balears'!G223=0,"",'4.1_Resultados Balears'!G223)</f>
        <v/>
      </c>
      <c r="N222" s="386" t="str">
        <f>IF('4.1_Resultados Balears'!H223=0,"",'4.1_Resultados Balears'!H223)</f>
        <v/>
      </c>
      <c r="O222" s="386" t="str">
        <f>IF('4.1_Resultados Balears'!I223=0,"",'4.1_Resultados Balears'!I223)</f>
        <v/>
      </c>
      <c r="P222" s="386" t="str">
        <f>IF('4.1_Resultados Balears'!K223=0,"",'4.1_Resultados Balears'!K223)</f>
        <v/>
      </c>
      <c r="Q222" s="386" t="str">
        <f>IF('4.1_Resultados Balears'!M223=0,"",'4.1_Resultados Balears'!M223)</f>
        <v/>
      </c>
      <c r="R222" s="386" t="str">
        <f>IF('4.1_Resultados Balears'!O223=0,"",'4.1_Resultados Balears'!O223)</f>
        <v/>
      </c>
      <c r="S222" s="386" t="str">
        <f>IF('4.1_Resultados Balears'!P223=0,"",'4.1_Resultados Balears'!P223)</f>
        <v/>
      </c>
      <c r="T222" s="386" t="str">
        <f>IF('4.1_Resultados Balears'!Q223=0,"",'4.1_Resultados Balears'!Q223)</f>
        <v/>
      </c>
      <c r="U222" s="386" t="str">
        <f>IF('4.1_Resultados Balears'!S223=0,"",'4.1_Resultados Balears'!S223)</f>
        <v/>
      </c>
      <c r="V222" s="385" t="str">
        <f>_xlfn.IFNA(IF(VLOOKUP($D222,'3_Categorías 3-6'!$E$26:$X$275,8,FALSE)="","",VLOOKUP($D222,'3_Categorías 3-6'!$E$26:$X$275,8,FALSE)),"")</f>
        <v/>
      </c>
      <c r="W222" s="385" t="str">
        <f>_xlfn.IFNA(IF(VLOOKUP($D222,'3_Categorías 3-6'!$E$26:$X$275,14,FALSE)="","",VLOOKUP($D222,'3_Categorías 3-6'!$E$26:$X$275,14,FALSE)),"")</f>
        <v/>
      </c>
      <c r="X222" s="385" t="str">
        <f>_xlfn.IFNA(IF(VLOOKUP($D222,'3_Categorías 3-6'!$E$26:$X$275,19,FALSE)="","",VLOOKUP($D222,'3_Categorías 3-6'!$E$26:$X$275,19,FALSE)),"")</f>
        <v/>
      </c>
      <c r="Y222" s="385" t="str">
        <f>_xlfn.IFNA(IF(VLOOKUP($D222,'3_Categorías 3-6'!$E$26:$X$275,20,FALSE)="","",VLOOKUP($D222,'3_Categorías 3-6'!$E$26:$X$275,20,FALSE)),"")</f>
        <v/>
      </c>
    </row>
    <row r="223" spans="3:25" s="4" customFormat="1" x14ac:dyDescent="0.25">
      <c r="C223" s="162">
        <v>171</v>
      </c>
      <c r="D223" s="668" t="str">
        <f>IF(Dades!E1012="","",Dades!E1012)</f>
        <v/>
      </c>
      <c r="E223" s="668"/>
      <c r="F223" s="388" t="str">
        <f>IF(D223="","",IF(VLOOKUP(D223,'0.1_Datos generales organiz.'!$E$44:$M$293,4,FALSE)="","",VLOOKUP(D223,'0.1_Datos generales organiz.'!$E$44:$M$293,4,FALSE)))</f>
        <v/>
      </c>
      <c r="G223" s="388" t="str">
        <f>IF(D223="","",IF(VLOOKUP(D223,'0.1_Datos generales organiz.'!$E$44:$M$293,5,FALSE)="","",VLOOKUP(D223,'0.1_Datos generales organiz.'!$E$44:$M$293,5,FALSE)))</f>
        <v/>
      </c>
      <c r="H223" s="388" t="str">
        <f>IF(D223="","",IF(VLOOKUP(D223,'0.1_Datos generales organiz.'!$E$44:$M$293,6,FALSE)="","",VLOOKUP(D223,'0.1_Datos generales organiz.'!$E$44:$M$293,6,FALSE)))</f>
        <v/>
      </c>
      <c r="I223" s="388" t="str">
        <f>IF(D223="","",IF(VLOOKUP(D223,'0.1_Datos generales organiz.'!$E$44:$M$293,7,FALSE)="","",VLOOKUP(D223,'0.1_Datos generales organiz.'!$E$44:$M$293,7,FALSE)))</f>
        <v/>
      </c>
      <c r="J223" s="388" t="str">
        <f>IF(D223="","",IF(VLOOKUP(D223,'0.1_Datos generales organiz.'!$E$44:$M$293,8,FALSE)="","",VLOOKUP(D223,'0.1_Datos generales organiz.'!$E$44:$M$293,8,FALSE)))</f>
        <v/>
      </c>
      <c r="K223" s="388" t="str">
        <f>IF(D223="","",IF(VLOOKUP(D223,'0.1_Datos generales organiz.'!$E$44:$M$293,9,FALSE)="","",VLOOKUP(D223,'0.1_Datos generales organiz.'!$E$44:$M$293,9,FALSE)))</f>
        <v/>
      </c>
      <c r="L223" s="386" t="str">
        <f>IF('4.1_Resultados Balears'!F224=0,"",'4.1_Resultados Balears'!F224)</f>
        <v/>
      </c>
      <c r="M223" s="386" t="str">
        <f>IF('4.1_Resultados Balears'!G224=0,"",'4.1_Resultados Balears'!G224)</f>
        <v/>
      </c>
      <c r="N223" s="386" t="str">
        <f>IF('4.1_Resultados Balears'!H224=0,"",'4.1_Resultados Balears'!H224)</f>
        <v/>
      </c>
      <c r="O223" s="386" t="str">
        <f>IF('4.1_Resultados Balears'!I224=0,"",'4.1_Resultados Balears'!I224)</f>
        <v/>
      </c>
      <c r="P223" s="386" t="str">
        <f>IF('4.1_Resultados Balears'!K224=0,"",'4.1_Resultados Balears'!K224)</f>
        <v/>
      </c>
      <c r="Q223" s="386" t="str">
        <f>IF('4.1_Resultados Balears'!M224=0,"",'4.1_Resultados Balears'!M224)</f>
        <v/>
      </c>
      <c r="R223" s="386" t="str">
        <f>IF('4.1_Resultados Balears'!O224=0,"",'4.1_Resultados Balears'!O224)</f>
        <v/>
      </c>
      <c r="S223" s="386" t="str">
        <f>IF('4.1_Resultados Balears'!P224=0,"",'4.1_Resultados Balears'!P224)</f>
        <v/>
      </c>
      <c r="T223" s="386" t="str">
        <f>IF('4.1_Resultados Balears'!Q224=0,"",'4.1_Resultados Balears'!Q224)</f>
        <v/>
      </c>
      <c r="U223" s="386" t="str">
        <f>IF('4.1_Resultados Balears'!S224=0,"",'4.1_Resultados Balears'!S224)</f>
        <v/>
      </c>
      <c r="V223" s="385" t="str">
        <f>_xlfn.IFNA(IF(VLOOKUP($D223,'3_Categorías 3-6'!$E$26:$X$275,8,FALSE)="","",VLOOKUP($D223,'3_Categorías 3-6'!$E$26:$X$275,8,FALSE)),"")</f>
        <v/>
      </c>
      <c r="W223" s="385" t="str">
        <f>_xlfn.IFNA(IF(VLOOKUP($D223,'3_Categorías 3-6'!$E$26:$X$275,14,FALSE)="","",VLOOKUP($D223,'3_Categorías 3-6'!$E$26:$X$275,14,FALSE)),"")</f>
        <v/>
      </c>
      <c r="X223" s="385" t="str">
        <f>_xlfn.IFNA(IF(VLOOKUP($D223,'3_Categorías 3-6'!$E$26:$X$275,19,FALSE)="","",VLOOKUP($D223,'3_Categorías 3-6'!$E$26:$X$275,19,FALSE)),"")</f>
        <v/>
      </c>
      <c r="Y223" s="385" t="str">
        <f>_xlfn.IFNA(IF(VLOOKUP($D223,'3_Categorías 3-6'!$E$26:$X$275,20,FALSE)="","",VLOOKUP($D223,'3_Categorías 3-6'!$E$26:$X$275,20,FALSE)),"")</f>
        <v/>
      </c>
    </row>
    <row r="224" spans="3:25" s="4" customFormat="1" x14ac:dyDescent="0.25">
      <c r="C224" s="162">
        <v>172</v>
      </c>
      <c r="D224" s="668" t="str">
        <f>IF(Dades!E1013="","",Dades!E1013)</f>
        <v/>
      </c>
      <c r="E224" s="668"/>
      <c r="F224" s="388" t="str">
        <f>IF(D224="","",IF(VLOOKUP(D224,'0.1_Datos generales organiz.'!$E$44:$M$293,4,FALSE)="","",VLOOKUP(D224,'0.1_Datos generales organiz.'!$E$44:$M$293,4,FALSE)))</f>
        <v/>
      </c>
      <c r="G224" s="388" t="str">
        <f>IF(D224="","",IF(VLOOKUP(D224,'0.1_Datos generales organiz.'!$E$44:$M$293,5,FALSE)="","",VLOOKUP(D224,'0.1_Datos generales organiz.'!$E$44:$M$293,5,FALSE)))</f>
        <v/>
      </c>
      <c r="H224" s="388" t="str">
        <f>IF(D224="","",IF(VLOOKUP(D224,'0.1_Datos generales organiz.'!$E$44:$M$293,6,FALSE)="","",VLOOKUP(D224,'0.1_Datos generales organiz.'!$E$44:$M$293,6,FALSE)))</f>
        <v/>
      </c>
      <c r="I224" s="388" t="str">
        <f>IF(D224="","",IF(VLOOKUP(D224,'0.1_Datos generales organiz.'!$E$44:$M$293,7,FALSE)="","",VLOOKUP(D224,'0.1_Datos generales organiz.'!$E$44:$M$293,7,FALSE)))</f>
        <v/>
      </c>
      <c r="J224" s="388" t="str">
        <f>IF(D224="","",IF(VLOOKUP(D224,'0.1_Datos generales organiz.'!$E$44:$M$293,8,FALSE)="","",VLOOKUP(D224,'0.1_Datos generales organiz.'!$E$44:$M$293,8,FALSE)))</f>
        <v/>
      </c>
      <c r="K224" s="388" t="str">
        <f>IF(D224="","",IF(VLOOKUP(D224,'0.1_Datos generales organiz.'!$E$44:$M$293,9,FALSE)="","",VLOOKUP(D224,'0.1_Datos generales organiz.'!$E$44:$M$293,9,FALSE)))</f>
        <v/>
      </c>
      <c r="L224" s="386" t="str">
        <f>IF('4.1_Resultados Balears'!F225=0,"",'4.1_Resultados Balears'!F225)</f>
        <v/>
      </c>
      <c r="M224" s="386" t="str">
        <f>IF('4.1_Resultados Balears'!G225=0,"",'4.1_Resultados Balears'!G225)</f>
        <v/>
      </c>
      <c r="N224" s="386" t="str">
        <f>IF('4.1_Resultados Balears'!H225=0,"",'4.1_Resultados Balears'!H225)</f>
        <v/>
      </c>
      <c r="O224" s="386" t="str">
        <f>IF('4.1_Resultados Balears'!I225=0,"",'4.1_Resultados Balears'!I225)</f>
        <v/>
      </c>
      <c r="P224" s="386" t="str">
        <f>IF('4.1_Resultados Balears'!K225=0,"",'4.1_Resultados Balears'!K225)</f>
        <v/>
      </c>
      <c r="Q224" s="386" t="str">
        <f>IF('4.1_Resultados Balears'!M225=0,"",'4.1_Resultados Balears'!M225)</f>
        <v/>
      </c>
      <c r="R224" s="386" t="str">
        <f>IF('4.1_Resultados Balears'!O225=0,"",'4.1_Resultados Balears'!O225)</f>
        <v/>
      </c>
      <c r="S224" s="386" t="str">
        <f>IF('4.1_Resultados Balears'!P225=0,"",'4.1_Resultados Balears'!P225)</f>
        <v/>
      </c>
      <c r="T224" s="386" t="str">
        <f>IF('4.1_Resultados Balears'!Q225=0,"",'4.1_Resultados Balears'!Q225)</f>
        <v/>
      </c>
      <c r="U224" s="386" t="str">
        <f>IF('4.1_Resultados Balears'!S225=0,"",'4.1_Resultados Balears'!S225)</f>
        <v/>
      </c>
      <c r="V224" s="385" t="str">
        <f>_xlfn.IFNA(IF(VLOOKUP($D224,'3_Categorías 3-6'!$E$26:$X$275,8,FALSE)="","",VLOOKUP($D224,'3_Categorías 3-6'!$E$26:$X$275,8,FALSE)),"")</f>
        <v/>
      </c>
      <c r="W224" s="385" t="str">
        <f>_xlfn.IFNA(IF(VLOOKUP($D224,'3_Categorías 3-6'!$E$26:$X$275,14,FALSE)="","",VLOOKUP($D224,'3_Categorías 3-6'!$E$26:$X$275,14,FALSE)),"")</f>
        <v/>
      </c>
      <c r="X224" s="385" t="str">
        <f>_xlfn.IFNA(IF(VLOOKUP($D224,'3_Categorías 3-6'!$E$26:$X$275,19,FALSE)="","",VLOOKUP($D224,'3_Categorías 3-6'!$E$26:$X$275,19,FALSE)),"")</f>
        <v/>
      </c>
      <c r="Y224" s="385" t="str">
        <f>_xlfn.IFNA(IF(VLOOKUP($D224,'3_Categorías 3-6'!$E$26:$X$275,20,FALSE)="","",VLOOKUP($D224,'3_Categorías 3-6'!$E$26:$X$275,20,FALSE)),"")</f>
        <v/>
      </c>
    </row>
    <row r="225" spans="3:25" s="4" customFormat="1" x14ac:dyDescent="0.25">
      <c r="C225" s="162">
        <v>173</v>
      </c>
      <c r="D225" s="668" t="str">
        <f>IF(Dades!E1014="","",Dades!E1014)</f>
        <v/>
      </c>
      <c r="E225" s="668"/>
      <c r="F225" s="388" t="str">
        <f>IF(D225="","",IF(VLOOKUP(D225,'0.1_Datos generales organiz.'!$E$44:$M$293,4,FALSE)="","",VLOOKUP(D225,'0.1_Datos generales organiz.'!$E$44:$M$293,4,FALSE)))</f>
        <v/>
      </c>
      <c r="G225" s="388" t="str">
        <f>IF(D225="","",IF(VLOOKUP(D225,'0.1_Datos generales organiz.'!$E$44:$M$293,5,FALSE)="","",VLOOKUP(D225,'0.1_Datos generales organiz.'!$E$44:$M$293,5,FALSE)))</f>
        <v/>
      </c>
      <c r="H225" s="388" t="str">
        <f>IF(D225="","",IF(VLOOKUP(D225,'0.1_Datos generales organiz.'!$E$44:$M$293,6,FALSE)="","",VLOOKUP(D225,'0.1_Datos generales organiz.'!$E$44:$M$293,6,FALSE)))</f>
        <v/>
      </c>
      <c r="I225" s="388" t="str">
        <f>IF(D225="","",IF(VLOOKUP(D225,'0.1_Datos generales organiz.'!$E$44:$M$293,7,FALSE)="","",VLOOKUP(D225,'0.1_Datos generales organiz.'!$E$44:$M$293,7,FALSE)))</f>
        <v/>
      </c>
      <c r="J225" s="388" t="str">
        <f>IF(D225="","",IF(VLOOKUP(D225,'0.1_Datos generales organiz.'!$E$44:$M$293,8,FALSE)="","",VLOOKUP(D225,'0.1_Datos generales organiz.'!$E$44:$M$293,8,FALSE)))</f>
        <v/>
      </c>
      <c r="K225" s="388" t="str">
        <f>IF(D225="","",IF(VLOOKUP(D225,'0.1_Datos generales organiz.'!$E$44:$M$293,9,FALSE)="","",VLOOKUP(D225,'0.1_Datos generales organiz.'!$E$44:$M$293,9,FALSE)))</f>
        <v/>
      </c>
      <c r="L225" s="386" t="str">
        <f>IF('4.1_Resultados Balears'!F226=0,"",'4.1_Resultados Balears'!F226)</f>
        <v/>
      </c>
      <c r="M225" s="386" t="str">
        <f>IF('4.1_Resultados Balears'!G226=0,"",'4.1_Resultados Balears'!G226)</f>
        <v/>
      </c>
      <c r="N225" s="386" t="str">
        <f>IF('4.1_Resultados Balears'!H226=0,"",'4.1_Resultados Balears'!H226)</f>
        <v/>
      </c>
      <c r="O225" s="386" t="str">
        <f>IF('4.1_Resultados Balears'!I226=0,"",'4.1_Resultados Balears'!I226)</f>
        <v/>
      </c>
      <c r="P225" s="386" t="str">
        <f>IF('4.1_Resultados Balears'!K226=0,"",'4.1_Resultados Balears'!K226)</f>
        <v/>
      </c>
      <c r="Q225" s="386" t="str">
        <f>IF('4.1_Resultados Balears'!M226=0,"",'4.1_Resultados Balears'!M226)</f>
        <v/>
      </c>
      <c r="R225" s="386" t="str">
        <f>IF('4.1_Resultados Balears'!O226=0,"",'4.1_Resultados Balears'!O226)</f>
        <v/>
      </c>
      <c r="S225" s="386" t="str">
        <f>IF('4.1_Resultados Balears'!P226=0,"",'4.1_Resultados Balears'!P226)</f>
        <v/>
      </c>
      <c r="T225" s="386" t="str">
        <f>IF('4.1_Resultados Balears'!Q226=0,"",'4.1_Resultados Balears'!Q226)</f>
        <v/>
      </c>
      <c r="U225" s="386" t="str">
        <f>IF('4.1_Resultados Balears'!S226=0,"",'4.1_Resultados Balears'!S226)</f>
        <v/>
      </c>
      <c r="V225" s="385" t="str">
        <f>_xlfn.IFNA(IF(VLOOKUP($D225,'3_Categorías 3-6'!$E$26:$X$275,8,FALSE)="","",VLOOKUP($D225,'3_Categorías 3-6'!$E$26:$X$275,8,FALSE)),"")</f>
        <v/>
      </c>
      <c r="W225" s="385" t="str">
        <f>_xlfn.IFNA(IF(VLOOKUP($D225,'3_Categorías 3-6'!$E$26:$X$275,14,FALSE)="","",VLOOKUP($D225,'3_Categorías 3-6'!$E$26:$X$275,14,FALSE)),"")</f>
        <v/>
      </c>
      <c r="X225" s="385" t="str">
        <f>_xlfn.IFNA(IF(VLOOKUP($D225,'3_Categorías 3-6'!$E$26:$X$275,19,FALSE)="","",VLOOKUP($D225,'3_Categorías 3-6'!$E$26:$X$275,19,FALSE)),"")</f>
        <v/>
      </c>
      <c r="Y225" s="385" t="str">
        <f>_xlfn.IFNA(IF(VLOOKUP($D225,'3_Categorías 3-6'!$E$26:$X$275,20,FALSE)="","",VLOOKUP($D225,'3_Categorías 3-6'!$E$26:$X$275,20,FALSE)),"")</f>
        <v/>
      </c>
    </row>
    <row r="226" spans="3:25" s="4" customFormat="1" x14ac:dyDescent="0.25">
      <c r="C226" s="162">
        <v>174</v>
      </c>
      <c r="D226" s="668" t="str">
        <f>IF(Dades!E1015="","",Dades!E1015)</f>
        <v/>
      </c>
      <c r="E226" s="668"/>
      <c r="F226" s="388" t="str">
        <f>IF(D226="","",IF(VLOOKUP(D226,'0.1_Datos generales organiz.'!$E$44:$M$293,4,FALSE)="","",VLOOKUP(D226,'0.1_Datos generales organiz.'!$E$44:$M$293,4,FALSE)))</f>
        <v/>
      </c>
      <c r="G226" s="388" t="str">
        <f>IF(D226="","",IF(VLOOKUP(D226,'0.1_Datos generales organiz.'!$E$44:$M$293,5,FALSE)="","",VLOOKUP(D226,'0.1_Datos generales organiz.'!$E$44:$M$293,5,FALSE)))</f>
        <v/>
      </c>
      <c r="H226" s="388" t="str">
        <f>IF(D226="","",IF(VLOOKUP(D226,'0.1_Datos generales organiz.'!$E$44:$M$293,6,FALSE)="","",VLOOKUP(D226,'0.1_Datos generales organiz.'!$E$44:$M$293,6,FALSE)))</f>
        <v/>
      </c>
      <c r="I226" s="388" t="str">
        <f>IF(D226="","",IF(VLOOKUP(D226,'0.1_Datos generales organiz.'!$E$44:$M$293,7,FALSE)="","",VLOOKUP(D226,'0.1_Datos generales organiz.'!$E$44:$M$293,7,FALSE)))</f>
        <v/>
      </c>
      <c r="J226" s="388" t="str">
        <f>IF(D226="","",IF(VLOOKUP(D226,'0.1_Datos generales organiz.'!$E$44:$M$293,8,FALSE)="","",VLOOKUP(D226,'0.1_Datos generales organiz.'!$E$44:$M$293,8,FALSE)))</f>
        <v/>
      </c>
      <c r="K226" s="388" t="str">
        <f>IF(D226="","",IF(VLOOKUP(D226,'0.1_Datos generales organiz.'!$E$44:$M$293,9,FALSE)="","",VLOOKUP(D226,'0.1_Datos generales organiz.'!$E$44:$M$293,9,FALSE)))</f>
        <v/>
      </c>
      <c r="L226" s="386" t="str">
        <f>IF('4.1_Resultados Balears'!F227=0,"",'4.1_Resultados Balears'!F227)</f>
        <v/>
      </c>
      <c r="M226" s="386" t="str">
        <f>IF('4.1_Resultados Balears'!G227=0,"",'4.1_Resultados Balears'!G227)</f>
        <v/>
      </c>
      <c r="N226" s="386" t="str">
        <f>IF('4.1_Resultados Balears'!H227=0,"",'4.1_Resultados Balears'!H227)</f>
        <v/>
      </c>
      <c r="O226" s="386" t="str">
        <f>IF('4.1_Resultados Balears'!I227=0,"",'4.1_Resultados Balears'!I227)</f>
        <v/>
      </c>
      <c r="P226" s="386" t="str">
        <f>IF('4.1_Resultados Balears'!K227=0,"",'4.1_Resultados Balears'!K227)</f>
        <v/>
      </c>
      <c r="Q226" s="386" t="str">
        <f>IF('4.1_Resultados Balears'!M227=0,"",'4.1_Resultados Balears'!M227)</f>
        <v/>
      </c>
      <c r="R226" s="386" t="str">
        <f>IF('4.1_Resultados Balears'!O227=0,"",'4.1_Resultados Balears'!O227)</f>
        <v/>
      </c>
      <c r="S226" s="386" t="str">
        <f>IF('4.1_Resultados Balears'!P227=0,"",'4.1_Resultados Balears'!P227)</f>
        <v/>
      </c>
      <c r="T226" s="386" t="str">
        <f>IF('4.1_Resultados Balears'!Q227=0,"",'4.1_Resultados Balears'!Q227)</f>
        <v/>
      </c>
      <c r="U226" s="386" t="str">
        <f>IF('4.1_Resultados Balears'!S227=0,"",'4.1_Resultados Balears'!S227)</f>
        <v/>
      </c>
      <c r="V226" s="385" t="str">
        <f>_xlfn.IFNA(IF(VLOOKUP($D226,'3_Categorías 3-6'!$E$26:$X$275,8,FALSE)="","",VLOOKUP($D226,'3_Categorías 3-6'!$E$26:$X$275,8,FALSE)),"")</f>
        <v/>
      </c>
      <c r="W226" s="385" t="str">
        <f>_xlfn.IFNA(IF(VLOOKUP($D226,'3_Categorías 3-6'!$E$26:$X$275,14,FALSE)="","",VLOOKUP($D226,'3_Categorías 3-6'!$E$26:$X$275,14,FALSE)),"")</f>
        <v/>
      </c>
      <c r="X226" s="385" t="str">
        <f>_xlfn.IFNA(IF(VLOOKUP($D226,'3_Categorías 3-6'!$E$26:$X$275,19,FALSE)="","",VLOOKUP($D226,'3_Categorías 3-6'!$E$26:$X$275,19,FALSE)),"")</f>
        <v/>
      </c>
      <c r="Y226" s="385" t="str">
        <f>_xlfn.IFNA(IF(VLOOKUP($D226,'3_Categorías 3-6'!$E$26:$X$275,20,FALSE)="","",VLOOKUP($D226,'3_Categorías 3-6'!$E$26:$X$275,20,FALSE)),"")</f>
        <v/>
      </c>
    </row>
    <row r="227" spans="3:25" s="4" customFormat="1" x14ac:dyDescent="0.25">
      <c r="C227" s="162">
        <v>175</v>
      </c>
      <c r="D227" s="668" t="str">
        <f>IF(Dades!E1016="","",Dades!E1016)</f>
        <v/>
      </c>
      <c r="E227" s="668"/>
      <c r="F227" s="388" t="str">
        <f>IF(D227="","",IF(VLOOKUP(D227,'0.1_Datos generales organiz.'!$E$44:$M$293,4,FALSE)="","",VLOOKUP(D227,'0.1_Datos generales organiz.'!$E$44:$M$293,4,FALSE)))</f>
        <v/>
      </c>
      <c r="G227" s="388" t="str">
        <f>IF(D227="","",IF(VLOOKUP(D227,'0.1_Datos generales organiz.'!$E$44:$M$293,5,FALSE)="","",VLOOKUP(D227,'0.1_Datos generales organiz.'!$E$44:$M$293,5,FALSE)))</f>
        <v/>
      </c>
      <c r="H227" s="388" t="str">
        <f>IF(D227="","",IF(VLOOKUP(D227,'0.1_Datos generales organiz.'!$E$44:$M$293,6,FALSE)="","",VLOOKUP(D227,'0.1_Datos generales organiz.'!$E$44:$M$293,6,FALSE)))</f>
        <v/>
      </c>
      <c r="I227" s="388" t="str">
        <f>IF(D227="","",IF(VLOOKUP(D227,'0.1_Datos generales organiz.'!$E$44:$M$293,7,FALSE)="","",VLOOKUP(D227,'0.1_Datos generales organiz.'!$E$44:$M$293,7,FALSE)))</f>
        <v/>
      </c>
      <c r="J227" s="388" t="str">
        <f>IF(D227="","",IF(VLOOKUP(D227,'0.1_Datos generales organiz.'!$E$44:$M$293,8,FALSE)="","",VLOOKUP(D227,'0.1_Datos generales organiz.'!$E$44:$M$293,8,FALSE)))</f>
        <v/>
      </c>
      <c r="K227" s="388" t="str">
        <f>IF(D227="","",IF(VLOOKUP(D227,'0.1_Datos generales organiz.'!$E$44:$M$293,9,FALSE)="","",VLOOKUP(D227,'0.1_Datos generales organiz.'!$E$44:$M$293,9,FALSE)))</f>
        <v/>
      </c>
      <c r="L227" s="386" t="str">
        <f>IF('4.1_Resultados Balears'!F228=0,"",'4.1_Resultados Balears'!F228)</f>
        <v/>
      </c>
      <c r="M227" s="386" t="str">
        <f>IF('4.1_Resultados Balears'!G228=0,"",'4.1_Resultados Balears'!G228)</f>
        <v/>
      </c>
      <c r="N227" s="386" t="str">
        <f>IF('4.1_Resultados Balears'!H228=0,"",'4.1_Resultados Balears'!H228)</f>
        <v/>
      </c>
      <c r="O227" s="386" t="str">
        <f>IF('4.1_Resultados Balears'!I228=0,"",'4.1_Resultados Balears'!I228)</f>
        <v/>
      </c>
      <c r="P227" s="386" t="str">
        <f>IF('4.1_Resultados Balears'!K228=0,"",'4.1_Resultados Balears'!K228)</f>
        <v/>
      </c>
      <c r="Q227" s="386" t="str">
        <f>IF('4.1_Resultados Balears'!M228=0,"",'4.1_Resultados Balears'!M228)</f>
        <v/>
      </c>
      <c r="R227" s="386" t="str">
        <f>IF('4.1_Resultados Balears'!O228=0,"",'4.1_Resultados Balears'!O228)</f>
        <v/>
      </c>
      <c r="S227" s="386" t="str">
        <f>IF('4.1_Resultados Balears'!P228=0,"",'4.1_Resultados Balears'!P228)</f>
        <v/>
      </c>
      <c r="T227" s="386" t="str">
        <f>IF('4.1_Resultados Balears'!Q228=0,"",'4.1_Resultados Balears'!Q228)</f>
        <v/>
      </c>
      <c r="U227" s="386" t="str">
        <f>IF('4.1_Resultados Balears'!S228=0,"",'4.1_Resultados Balears'!S228)</f>
        <v/>
      </c>
      <c r="V227" s="385" t="str">
        <f>_xlfn.IFNA(IF(VLOOKUP($D227,'3_Categorías 3-6'!$E$26:$X$275,8,FALSE)="","",VLOOKUP($D227,'3_Categorías 3-6'!$E$26:$X$275,8,FALSE)),"")</f>
        <v/>
      </c>
      <c r="W227" s="385" t="str">
        <f>_xlfn.IFNA(IF(VLOOKUP($D227,'3_Categorías 3-6'!$E$26:$X$275,14,FALSE)="","",VLOOKUP($D227,'3_Categorías 3-6'!$E$26:$X$275,14,FALSE)),"")</f>
        <v/>
      </c>
      <c r="X227" s="385" t="str">
        <f>_xlfn.IFNA(IF(VLOOKUP($D227,'3_Categorías 3-6'!$E$26:$X$275,19,FALSE)="","",VLOOKUP($D227,'3_Categorías 3-6'!$E$26:$X$275,19,FALSE)),"")</f>
        <v/>
      </c>
      <c r="Y227" s="385" t="str">
        <f>_xlfn.IFNA(IF(VLOOKUP($D227,'3_Categorías 3-6'!$E$26:$X$275,20,FALSE)="","",VLOOKUP($D227,'3_Categorías 3-6'!$E$26:$X$275,20,FALSE)),"")</f>
        <v/>
      </c>
    </row>
    <row r="228" spans="3:25" s="4" customFormat="1" x14ac:dyDescent="0.25">
      <c r="C228" s="162">
        <v>176</v>
      </c>
      <c r="D228" s="668" t="str">
        <f>IF(Dades!E1017="","",Dades!E1017)</f>
        <v/>
      </c>
      <c r="E228" s="668"/>
      <c r="F228" s="388" t="str">
        <f>IF(D228="","",IF(VLOOKUP(D228,'0.1_Datos generales organiz.'!$E$44:$M$293,4,FALSE)="","",VLOOKUP(D228,'0.1_Datos generales organiz.'!$E$44:$M$293,4,FALSE)))</f>
        <v/>
      </c>
      <c r="G228" s="388" t="str">
        <f>IF(D228="","",IF(VLOOKUP(D228,'0.1_Datos generales organiz.'!$E$44:$M$293,5,FALSE)="","",VLOOKUP(D228,'0.1_Datos generales organiz.'!$E$44:$M$293,5,FALSE)))</f>
        <v/>
      </c>
      <c r="H228" s="388" t="str">
        <f>IF(D228="","",IF(VLOOKUP(D228,'0.1_Datos generales organiz.'!$E$44:$M$293,6,FALSE)="","",VLOOKUP(D228,'0.1_Datos generales organiz.'!$E$44:$M$293,6,FALSE)))</f>
        <v/>
      </c>
      <c r="I228" s="388" t="str">
        <f>IF(D228="","",IF(VLOOKUP(D228,'0.1_Datos generales organiz.'!$E$44:$M$293,7,FALSE)="","",VLOOKUP(D228,'0.1_Datos generales organiz.'!$E$44:$M$293,7,FALSE)))</f>
        <v/>
      </c>
      <c r="J228" s="388" t="str">
        <f>IF(D228="","",IF(VLOOKUP(D228,'0.1_Datos generales organiz.'!$E$44:$M$293,8,FALSE)="","",VLOOKUP(D228,'0.1_Datos generales organiz.'!$E$44:$M$293,8,FALSE)))</f>
        <v/>
      </c>
      <c r="K228" s="388" t="str">
        <f>IF(D228="","",IF(VLOOKUP(D228,'0.1_Datos generales organiz.'!$E$44:$M$293,9,FALSE)="","",VLOOKUP(D228,'0.1_Datos generales organiz.'!$E$44:$M$293,9,FALSE)))</f>
        <v/>
      </c>
      <c r="L228" s="386" t="str">
        <f>IF('4.1_Resultados Balears'!F229=0,"",'4.1_Resultados Balears'!F229)</f>
        <v/>
      </c>
      <c r="M228" s="386" t="str">
        <f>IF('4.1_Resultados Balears'!G229=0,"",'4.1_Resultados Balears'!G229)</f>
        <v/>
      </c>
      <c r="N228" s="386" t="str">
        <f>IF('4.1_Resultados Balears'!H229=0,"",'4.1_Resultados Balears'!H229)</f>
        <v/>
      </c>
      <c r="O228" s="386" t="str">
        <f>IF('4.1_Resultados Balears'!I229=0,"",'4.1_Resultados Balears'!I229)</f>
        <v/>
      </c>
      <c r="P228" s="386" t="str">
        <f>IF('4.1_Resultados Balears'!K229=0,"",'4.1_Resultados Balears'!K229)</f>
        <v/>
      </c>
      <c r="Q228" s="386" t="str">
        <f>IF('4.1_Resultados Balears'!M229=0,"",'4.1_Resultados Balears'!M229)</f>
        <v/>
      </c>
      <c r="R228" s="386" t="str">
        <f>IF('4.1_Resultados Balears'!O229=0,"",'4.1_Resultados Balears'!O229)</f>
        <v/>
      </c>
      <c r="S228" s="386" t="str">
        <f>IF('4.1_Resultados Balears'!P229=0,"",'4.1_Resultados Balears'!P229)</f>
        <v/>
      </c>
      <c r="T228" s="386" t="str">
        <f>IF('4.1_Resultados Balears'!Q229=0,"",'4.1_Resultados Balears'!Q229)</f>
        <v/>
      </c>
      <c r="U228" s="386" t="str">
        <f>IF('4.1_Resultados Balears'!S229=0,"",'4.1_Resultados Balears'!S229)</f>
        <v/>
      </c>
      <c r="V228" s="385" t="str">
        <f>_xlfn.IFNA(IF(VLOOKUP($D228,'3_Categorías 3-6'!$E$26:$X$275,8,FALSE)="","",VLOOKUP($D228,'3_Categorías 3-6'!$E$26:$X$275,8,FALSE)),"")</f>
        <v/>
      </c>
      <c r="W228" s="385" t="str">
        <f>_xlfn.IFNA(IF(VLOOKUP($D228,'3_Categorías 3-6'!$E$26:$X$275,14,FALSE)="","",VLOOKUP($D228,'3_Categorías 3-6'!$E$26:$X$275,14,FALSE)),"")</f>
        <v/>
      </c>
      <c r="X228" s="385" t="str">
        <f>_xlfn.IFNA(IF(VLOOKUP($D228,'3_Categorías 3-6'!$E$26:$X$275,19,FALSE)="","",VLOOKUP($D228,'3_Categorías 3-6'!$E$26:$X$275,19,FALSE)),"")</f>
        <v/>
      </c>
      <c r="Y228" s="385" t="str">
        <f>_xlfn.IFNA(IF(VLOOKUP($D228,'3_Categorías 3-6'!$E$26:$X$275,20,FALSE)="","",VLOOKUP($D228,'3_Categorías 3-6'!$E$26:$X$275,20,FALSE)),"")</f>
        <v/>
      </c>
    </row>
    <row r="229" spans="3:25" s="4" customFormat="1" x14ac:dyDescent="0.25">
      <c r="C229" s="162">
        <v>177</v>
      </c>
      <c r="D229" s="668" t="str">
        <f>IF(Dades!E1018="","",Dades!E1018)</f>
        <v/>
      </c>
      <c r="E229" s="668"/>
      <c r="F229" s="388" t="str">
        <f>IF(D229="","",IF(VLOOKUP(D229,'0.1_Datos generales organiz.'!$E$44:$M$293,4,FALSE)="","",VLOOKUP(D229,'0.1_Datos generales organiz.'!$E$44:$M$293,4,FALSE)))</f>
        <v/>
      </c>
      <c r="G229" s="388" t="str">
        <f>IF(D229="","",IF(VLOOKUP(D229,'0.1_Datos generales organiz.'!$E$44:$M$293,5,FALSE)="","",VLOOKUP(D229,'0.1_Datos generales organiz.'!$E$44:$M$293,5,FALSE)))</f>
        <v/>
      </c>
      <c r="H229" s="388" t="str">
        <f>IF(D229="","",IF(VLOOKUP(D229,'0.1_Datos generales organiz.'!$E$44:$M$293,6,FALSE)="","",VLOOKUP(D229,'0.1_Datos generales organiz.'!$E$44:$M$293,6,FALSE)))</f>
        <v/>
      </c>
      <c r="I229" s="388" t="str">
        <f>IF(D229="","",IF(VLOOKUP(D229,'0.1_Datos generales organiz.'!$E$44:$M$293,7,FALSE)="","",VLOOKUP(D229,'0.1_Datos generales organiz.'!$E$44:$M$293,7,FALSE)))</f>
        <v/>
      </c>
      <c r="J229" s="388" t="str">
        <f>IF(D229="","",IF(VLOOKUP(D229,'0.1_Datos generales organiz.'!$E$44:$M$293,8,FALSE)="","",VLOOKUP(D229,'0.1_Datos generales organiz.'!$E$44:$M$293,8,FALSE)))</f>
        <v/>
      </c>
      <c r="K229" s="388" t="str">
        <f>IF(D229="","",IF(VLOOKUP(D229,'0.1_Datos generales organiz.'!$E$44:$M$293,9,FALSE)="","",VLOOKUP(D229,'0.1_Datos generales organiz.'!$E$44:$M$293,9,FALSE)))</f>
        <v/>
      </c>
      <c r="L229" s="386" t="str">
        <f>IF('4.1_Resultados Balears'!F230=0,"",'4.1_Resultados Balears'!F230)</f>
        <v/>
      </c>
      <c r="M229" s="386" t="str">
        <f>IF('4.1_Resultados Balears'!G230=0,"",'4.1_Resultados Balears'!G230)</f>
        <v/>
      </c>
      <c r="N229" s="386" t="str">
        <f>IF('4.1_Resultados Balears'!H230=0,"",'4.1_Resultados Balears'!H230)</f>
        <v/>
      </c>
      <c r="O229" s="386" t="str">
        <f>IF('4.1_Resultados Balears'!I230=0,"",'4.1_Resultados Balears'!I230)</f>
        <v/>
      </c>
      <c r="P229" s="386" t="str">
        <f>IF('4.1_Resultados Balears'!K230=0,"",'4.1_Resultados Balears'!K230)</f>
        <v/>
      </c>
      <c r="Q229" s="386" t="str">
        <f>IF('4.1_Resultados Balears'!M230=0,"",'4.1_Resultados Balears'!M230)</f>
        <v/>
      </c>
      <c r="R229" s="386" t="str">
        <f>IF('4.1_Resultados Balears'!O230=0,"",'4.1_Resultados Balears'!O230)</f>
        <v/>
      </c>
      <c r="S229" s="386" t="str">
        <f>IF('4.1_Resultados Balears'!P230=0,"",'4.1_Resultados Balears'!P230)</f>
        <v/>
      </c>
      <c r="T229" s="386" t="str">
        <f>IF('4.1_Resultados Balears'!Q230=0,"",'4.1_Resultados Balears'!Q230)</f>
        <v/>
      </c>
      <c r="U229" s="386" t="str">
        <f>IF('4.1_Resultados Balears'!S230=0,"",'4.1_Resultados Balears'!S230)</f>
        <v/>
      </c>
      <c r="V229" s="385" t="str">
        <f>_xlfn.IFNA(IF(VLOOKUP($D229,'3_Categorías 3-6'!$E$26:$X$275,8,FALSE)="","",VLOOKUP($D229,'3_Categorías 3-6'!$E$26:$X$275,8,FALSE)),"")</f>
        <v/>
      </c>
      <c r="W229" s="385" t="str">
        <f>_xlfn.IFNA(IF(VLOOKUP($D229,'3_Categorías 3-6'!$E$26:$X$275,14,FALSE)="","",VLOOKUP($D229,'3_Categorías 3-6'!$E$26:$X$275,14,FALSE)),"")</f>
        <v/>
      </c>
      <c r="X229" s="385" t="str">
        <f>_xlfn.IFNA(IF(VLOOKUP($D229,'3_Categorías 3-6'!$E$26:$X$275,19,FALSE)="","",VLOOKUP($D229,'3_Categorías 3-6'!$E$26:$X$275,19,FALSE)),"")</f>
        <v/>
      </c>
      <c r="Y229" s="385" t="str">
        <f>_xlfn.IFNA(IF(VLOOKUP($D229,'3_Categorías 3-6'!$E$26:$X$275,20,FALSE)="","",VLOOKUP($D229,'3_Categorías 3-6'!$E$26:$X$275,20,FALSE)),"")</f>
        <v/>
      </c>
    </row>
    <row r="230" spans="3:25" s="4" customFormat="1" x14ac:dyDescent="0.25">
      <c r="C230" s="162">
        <v>178</v>
      </c>
      <c r="D230" s="668" t="str">
        <f>IF(Dades!E1019="","",Dades!E1019)</f>
        <v/>
      </c>
      <c r="E230" s="668"/>
      <c r="F230" s="388" t="str">
        <f>IF(D230="","",IF(VLOOKUP(D230,'0.1_Datos generales organiz.'!$E$44:$M$293,4,FALSE)="","",VLOOKUP(D230,'0.1_Datos generales organiz.'!$E$44:$M$293,4,FALSE)))</f>
        <v/>
      </c>
      <c r="G230" s="388" t="str">
        <f>IF(D230="","",IF(VLOOKUP(D230,'0.1_Datos generales organiz.'!$E$44:$M$293,5,FALSE)="","",VLOOKUP(D230,'0.1_Datos generales organiz.'!$E$44:$M$293,5,FALSE)))</f>
        <v/>
      </c>
      <c r="H230" s="388" t="str">
        <f>IF(D230="","",IF(VLOOKUP(D230,'0.1_Datos generales organiz.'!$E$44:$M$293,6,FALSE)="","",VLOOKUP(D230,'0.1_Datos generales organiz.'!$E$44:$M$293,6,FALSE)))</f>
        <v/>
      </c>
      <c r="I230" s="388" t="str">
        <f>IF(D230="","",IF(VLOOKUP(D230,'0.1_Datos generales organiz.'!$E$44:$M$293,7,FALSE)="","",VLOOKUP(D230,'0.1_Datos generales organiz.'!$E$44:$M$293,7,FALSE)))</f>
        <v/>
      </c>
      <c r="J230" s="388" t="str">
        <f>IF(D230="","",IF(VLOOKUP(D230,'0.1_Datos generales organiz.'!$E$44:$M$293,8,FALSE)="","",VLOOKUP(D230,'0.1_Datos generales organiz.'!$E$44:$M$293,8,FALSE)))</f>
        <v/>
      </c>
      <c r="K230" s="388" t="str">
        <f>IF(D230="","",IF(VLOOKUP(D230,'0.1_Datos generales organiz.'!$E$44:$M$293,9,FALSE)="","",VLOOKUP(D230,'0.1_Datos generales organiz.'!$E$44:$M$293,9,FALSE)))</f>
        <v/>
      </c>
      <c r="L230" s="386" t="str">
        <f>IF('4.1_Resultados Balears'!F231=0,"",'4.1_Resultados Balears'!F231)</f>
        <v/>
      </c>
      <c r="M230" s="386" t="str">
        <f>IF('4.1_Resultados Balears'!G231=0,"",'4.1_Resultados Balears'!G231)</f>
        <v/>
      </c>
      <c r="N230" s="386" t="str">
        <f>IF('4.1_Resultados Balears'!H231=0,"",'4.1_Resultados Balears'!H231)</f>
        <v/>
      </c>
      <c r="O230" s="386" t="str">
        <f>IF('4.1_Resultados Balears'!I231=0,"",'4.1_Resultados Balears'!I231)</f>
        <v/>
      </c>
      <c r="P230" s="386" t="str">
        <f>IF('4.1_Resultados Balears'!K231=0,"",'4.1_Resultados Balears'!K231)</f>
        <v/>
      </c>
      <c r="Q230" s="386" t="str">
        <f>IF('4.1_Resultados Balears'!M231=0,"",'4.1_Resultados Balears'!M231)</f>
        <v/>
      </c>
      <c r="R230" s="386" t="str">
        <f>IF('4.1_Resultados Balears'!O231=0,"",'4.1_Resultados Balears'!O231)</f>
        <v/>
      </c>
      <c r="S230" s="386" t="str">
        <f>IF('4.1_Resultados Balears'!P231=0,"",'4.1_Resultados Balears'!P231)</f>
        <v/>
      </c>
      <c r="T230" s="386" t="str">
        <f>IF('4.1_Resultados Balears'!Q231=0,"",'4.1_Resultados Balears'!Q231)</f>
        <v/>
      </c>
      <c r="U230" s="386" t="str">
        <f>IF('4.1_Resultados Balears'!S231=0,"",'4.1_Resultados Balears'!S231)</f>
        <v/>
      </c>
      <c r="V230" s="385" t="str">
        <f>_xlfn.IFNA(IF(VLOOKUP($D230,'3_Categorías 3-6'!$E$26:$X$275,8,FALSE)="","",VLOOKUP($D230,'3_Categorías 3-6'!$E$26:$X$275,8,FALSE)),"")</f>
        <v/>
      </c>
      <c r="W230" s="385" t="str">
        <f>_xlfn.IFNA(IF(VLOOKUP($D230,'3_Categorías 3-6'!$E$26:$X$275,14,FALSE)="","",VLOOKUP($D230,'3_Categorías 3-6'!$E$26:$X$275,14,FALSE)),"")</f>
        <v/>
      </c>
      <c r="X230" s="385" t="str">
        <f>_xlfn.IFNA(IF(VLOOKUP($D230,'3_Categorías 3-6'!$E$26:$X$275,19,FALSE)="","",VLOOKUP($D230,'3_Categorías 3-6'!$E$26:$X$275,19,FALSE)),"")</f>
        <v/>
      </c>
      <c r="Y230" s="385" t="str">
        <f>_xlfn.IFNA(IF(VLOOKUP($D230,'3_Categorías 3-6'!$E$26:$X$275,20,FALSE)="","",VLOOKUP($D230,'3_Categorías 3-6'!$E$26:$X$275,20,FALSE)),"")</f>
        <v/>
      </c>
    </row>
    <row r="231" spans="3:25" s="4" customFormat="1" x14ac:dyDescent="0.25">
      <c r="C231" s="162">
        <v>179</v>
      </c>
      <c r="D231" s="668" t="str">
        <f>IF(Dades!E1020="","",Dades!E1020)</f>
        <v/>
      </c>
      <c r="E231" s="668"/>
      <c r="F231" s="388" t="str">
        <f>IF(D231="","",IF(VLOOKUP(D231,'0.1_Datos generales organiz.'!$E$44:$M$293,4,FALSE)="","",VLOOKUP(D231,'0.1_Datos generales organiz.'!$E$44:$M$293,4,FALSE)))</f>
        <v/>
      </c>
      <c r="G231" s="388" t="str">
        <f>IF(D231="","",IF(VLOOKUP(D231,'0.1_Datos generales organiz.'!$E$44:$M$293,5,FALSE)="","",VLOOKUP(D231,'0.1_Datos generales organiz.'!$E$44:$M$293,5,FALSE)))</f>
        <v/>
      </c>
      <c r="H231" s="388" t="str">
        <f>IF(D231="","",IF(VLOOKUP(D231,'0.1_Datos generales organiz.'!$E$44:$M$293,6,FALSE)="","",VLOOKUP(D231,'0.1_Datos generales organiz.'!$E$44:$M$293,6,FALSE)))</f>
        <v/>
      </c>
      <c r="I231" s="388" t="str">
        <f>IF(D231="","",IF(VLOOKUP(D231,'0.1_Datos generales organiz.'!$E$44:$M$293,7,FALSE)="","",VLOOKUP(D231,'0.1_Datos generales organiz.'!$E$44:$M$293,7,FALSE)))</f>
        <v/>
      </c>
      <c r="J231" s="388" t="str">
        <f>IF(D231="","",IF(VLOOKUP(D231,'0.1_Datos generales organiz.'!$E$44:$M$293,8,FALSE)="","",VLOOKUP(D231,'0.1_Datos generales organiz.'!$E$44:$M$293,8,FALSE)))</f>
        <v/>
      </c>
      <c r="K231" s="388" t="str">
        <f>IF(D231="","",IF(VLOOKUP(D231,'0.1_Datos generales organiz.'!$E$44:$M$293,9,FALSE)="","",VLOOKUP(D231,'0.1_Datos generales organiz.'!$E$44:$M$293,9,FALSE)))</f>
        <v/>
      </c>
      <c r="L231" s="386" t="str">
        <f>IF('4.1_Resultados Balears'!F232=0,"",'4.1_Resultados Balears'!F232)</f>
        <v/>
      </c>
      <c r="M231" s="386" t="str">
        <f>IF('4.1_Resultados Balears'!G232=0,"",'4.1_Resultados Balears'!G232)</f>
        <v/>
      </c>
      <c r="N231" s="386" t="str">
        <f>IF('4.1_Resultados Balears'!H232=0,"",'4.1_Resultados Balears'!H232)</f>
        <v/>
      </c>
      <c r="O231" s="386" t="str">
        <f>IF('4.1_Resultados Balears'!I232=0,"",'4.1_Resultados Balears'!I232)</f>
        <v/>
      </c>
      <c r="P231" s="386" t="str">
        <f>IF('4.1_Resultados Balears'!K232=0,"",'4.1_Resultados Balears'!K232)</f>
        <v/>
      </c>
      <c r="Q231" s="386" t="str">
        <f>IF('4.1_Resultados Balears'!M232=0,"",'4.1_Resultados Balears'!M232)</f>
        <v/>
      </c>
      <c r="R231" s="386" t="str">
        <f>IF('4.1_Resultados Balears'!O232=0,"",'4.1_Resultados Balears'!O232)</f>
        <v/>
      </c>
      <c r="S231" s="386" t="str">
        <f>IF('4.1_Resultados Balears'!P232=0,"",'4.1_Resultados Balears'!P232)</f>
        <v/>
      </c>
      <c r="T231" s="386" t="str">
        <f>IF('4.1_Resultados Balears'!Q232=0,"",'4.1_Resultados Balears'!Q232)</f>
        <v/>
      </c>
      <c r="U231" s="386" t="str">
        <f>IF('4.1_Resultados Balears'!S232=0,"",'4.1_Resultados Balears'!S232)</f>
        <v/>
      </c>
      <c r="V231" s="385" t="str">
        <f>_xlfn.IFNA(IF(VLOOKUP($D231,'3_Categorías 3-6'!$E$26:$X$275,8,FALSE)="","",VLOOKUP($D231,'3_Categorías 3-6'!$E$26:$X$275,8,FALSE)),"")</f>
        <v/>
      </c>
      <c r="W231" s="385" t="str">
        <f>_xlfn.IFNA(IF(VLOOKUP($D231,'3_Categorías 3-6'!$E$26:$X$275,14,FALSE)="","",VLOOKUP($D231,'3_Categorías 3-6'!$E$26:$X$275,14,FALSE)),"")</f>
        <v/>
      </c>
      <c r="X231" s="385" t="str">
        <f>_xlfn.IFNA(IF(VLOOKUP($D231,'3_Categorías 3-6'!$E$26:$X$275,19,FALSE)="","",VLOOKUP($D231,'3_Categorías 3-6'!$E$26:$X$275,19,FALSE)),"")</f>
        <v/>
      </c>
      <c r="Y231" s="385" t="str">
        <f>_xlfn.IFNA(IF(VLOOKUP($D231,'3_Categorías 3-6'!$E$26:$X$275,20,FALSE)="","",VLOOKUP($D231,'3_Categorías 3-6'!$E$26:$X$275,20,FALSE)),"")</f>
        <v/>
      </c>
    </row>
    <row r="232" spans="3:25" s="4" customFormat="1" x14ac:dyDescent="0.25">
      <c r="C232" s="162">
        <v>180</v>
      </c>
      <c r="D232" s="668" t="str">
        <f>IF(Dades!E1021="","",Dades!E1021)</f>
        <v/>
      </c>
      <c r="E232" s="668"/>
      <c r="F232" s="388" t="str">
        <f>IF(D232="","",IF(VLOOKUP(D232,'0.1_Datos generales organiz.'!$E$44:$M$293,4,FALSE)="","",VLOOKUP(D232,'0.1_Datos generales organiz.'!$E$44:$M$293,4,FALSE)))</f>
        <v/>
      </c>
      <c r="G232" s="388" t="str">
        <f>IF(D232="","",IF(VLOOKUP(D232,'0.1_Datos generales organiz.'!$E$44:$M$293,5,FALSE)="","",VLOOKUP(D232,'0.1_Datos generales organiz.'!$E$44:$M$293,5,FALSE)))</f>
        <v/>
      </c>
      <c r="H232" s="388" t="str">
        <f>IF(D232="","",IF(VLOOKUP(D232,'0.1_Datos generales organiz.'!$E$44:$M$293,6,FALSE)="","",VLOOKUP(D232,'0.1_Datos generales organiz.'!$E$44:$M$293,6,FALSE)))</f>
        <v/>
      </c>
      <c r="I232" s="388" t="str">
        <f>IF(D232="","",IF(VLOOKUP(D232,'0.1_Datos generales organiz.'!$E$44:$M$293,7,FALSE)="","",VLOOKUP(D232,'0.1_Datos generales organiz.'!$E$44:$M$293,7,FALSE)))</f>
        <v/>
      </c>
      <c r="J232" s="388" t="str">
        <f>IF(D232="","",IF(VLOOKUP(D232,'0.1_Datos generales organiz.'!$E$44:$M$293,8,FALSE)="","",VLOOKUP(D232,'0.1_Datos generales organiz.'!$E$44:$M$293,8,FALSE)))</f>
        <v/>
      </c>
      <c r="K232" s="388" t="str">
        <f>IF(D232="","",IF(VLOOKUP(D232,'0.1_Datos generales organiz.'!$E$44:$M$293,9,FALSE)="","",VLOOKUP(D232,'0.1_Datos generales organiz.'!$E$44:$M$293,9,FALSE)))</f>
        <v/>
      </c>
      <c r="L232" s="386" t="str">
        <f>IF('4.1_Resultados Balears'!F233=0,"",'4.1_Resultados Balears'!F233)</f>
        <v/>
      </c>
      <c r="M232" s="386" t="str">
        <f>IF('4.1_Resultados Balears'!G233=0,"",'4.1_Resultados Balears'!G233)</f>
        <v/>
      </c>
      <c r="N232" s="386" t="str">
        <f>IF('4.1_Resultados Balears'!H233=0,"",'4.1_Resultados Balears'!H233)</f>
        <v/>
      </c>
      <c r="O232" s="386" t="str">
        <f>IF('4.1_Resultados Balears'!I233=0,"",'4.1_Resultados Balears'!I233)</f>
        <v/>
      </c>
      <c r="P232" s="386" t="str">
        <f>IF('4.1_Resultados Balears'!K233=0,"",'4.1_Resultados Balears'!K233)</f>
        <v/>
      </c>
      <c r="Q232" s="386" t="str">
        <f>IF('4.1_Resultados Balears'!M233=0,"",'4.1_Resultados Balears'!M233)</f>
        <v/>
      </c>
      <c r="R232" s="386" t="str">
        <f>IF('4.1_Resultados Balears'!O233=0,"",'4.1_Resultados Balears'!O233)</f>
        <v/>
      </c>
      <c r="S232" s="386" t="str">
        <f>IF('4.1_Resultados Balears'!P233=0,"",'4.1_Resultados Balears'!P233)</f>
        <v/>
      </c>
      <c r="T232" s="386" t="str">
        <f>IF('4.1_Resultados Balears'!Q233=0,"",'4.1_Resultados Balears'!Q233)</f>
        <v/>
      </c>
      <c r="U232" s="386" t="str">
        <f>IF('4.1_Resultados Balears'!S233=0,"",'4.1_Resultados Balears'!S233)</f>
        <v/>
      </c>
      <c r="V232" s="385" t="str">
        <f>_xlfn.IFNA(IF(VLOOKUP($D232,'3_Categorías 3-6'!$E$26:$X$275,8,FALSE)="","",VLOOKUP($D232,'3_Categorías 3-6'!$E$26:$X$275,8,FALSE)),"")</f>
        <v/>
      </c>
      <c r="W232" s="385" t="str">
        <f>_xlfn.IFNA(IF(VLOOKUP($D232,'3_Categorías 3-6'!$E$26:$X$275,14,FALSE)="","",VLOOKUP($D232,'3_Categorías 3-6'!$E$26:$X$275,14,FALSE)),"")</f>
        <v/>
      </c>
      <c r="X232" s="385" t="str">
        <f>_xlfn.IFNA(IF(VLOOKUP($D232,'3_Categorías 3-6'!$E$26:$X$275,19,FALSE)="","",VLOOKUP($D232,'3_Categorías 3-6'!$E$26:$X$275,19,FALSE)),"")</f>
        <v/>
      </c>
      <c r="Y232" s="385" t="str">
        <f>_xlfn.IFNA(IF(VLOOKUP($D232,'3_Categorías 3-6'!$E$26:$X$275,20,FALSE)="","",VLOOKUP($D232,'3_Categorías 3-6'!$E$26:$X$275,20,FALSE)),"")</f>
        <v/>
      </c>
    </row>
    <row r="233" spans="3:25" s="4" customFormat="1" x14ac:dyDescent="0.25">
      <c r="C233" s="162">
        <v>181</v>
      </c>
      <c r="D233" s="668" t="str">
        <f>IF(Dades!E1022="","",Dades!E1022)</f>
        <v/>
      </c>
      <c r="E233" s="668"/>
      <c r="F233" s="388" t="str">
        <f>IF(D233="","",IF(VLOOKUP(D233,'0.1_Datos generales organiz.'!$E$44:$M$293,4,FALSE)="","",VLOOKUP(D233,'0.1_Datos generales organiz.'!$E$44:$M$293,4,FALSE)))</f>
        <v/>
      </c>
      <c r="G233" s="388" t="str">
        <f>IF(D233="","",IF(VLOOKUP(D233,'0.1_Datos generales organiz.'!$E$44:$M$293,5,FALSE)="","",VLOOKUP(D233,'0.1_Datos generales organiz.'!$E$44:$M$293,5,FALSE)))</f>
        <v/>
      </c>
      <c r="H233" s="388" t="str">
        <f>IF(D233="","",IF(VLOOKUP(D233,'0.1_Datos generales organiz.'!$E$44:$M$293,6,FALSE)="","",VLOOKUP(D233,'0.1_Datos generales organiz.'!$E$44:$M$293,6,FALSE)))</f>
        <v/>
      </c>
      <c r="I233" s="388" t="str">
        <f>IF(D233="","",IF(VLOOKUP(D233,'0.1_Datos generales organiz.'!$E$44:$M$293,7,FALSE)="","",VLOOKUP(D233,'0.1_Datos generales organiz.'!$E$44:$M$293,7,FALSE)))</f>
        <v/>
      </c>
      <c r="J233" s="388" t="str">
        <f>IF(D233="","",IF(VLOOKUP(D233,'0.1_Datos generales organiz.'!$E$44:$M$293,8,FALSE)="","",VLOOKUP(D233,'0.1_Datos generales organiz.'!$E$44:$M$293,8,FALSE)))</f>
        <v/>
      </c>
      <c r="K233" s="388" t="str">
        <f>IF(D233="","",IF(VLOOKUP(D233,'0.1_Datos generales organiz.'!$E$44:$M$293,9,FALSE)="","",VLOOKUP(D233,'0.1_Datos generales organiz.'!$E$44:$M$293,9,FALSE)))</f>
        <v/>
      </c>
      <c r="L233" s="386" t="str">
        <f>IF('4.1_Resultados Balears'!F234=0,"",'4.1_Resultados Balears'!F234)</f>
        <v/>
      </c>
      <c r="M233" s="386" t="str">
        <f>IF('4.1_Resultados Balears'!G234=0,"",'4.1_Resultados Balears'!G234)</f>
        <v/>
      </c>
      <c r="N233" s="386" t="str">
        <f>IF('4.1_Resultados Balears'!H234=0,"",'4.1_Resultados Balears'!H234)</f>
        <v/>
      </c>
      <c r="O233" s="386" t="str">
        <f>IF('4.1_Resultados Balears'!I234=0,"",'4.1_Resultados Balears'!I234)</f>
        <v/>
      </c>
      <c r="P233" s="386" t="str">
        <f>IF('4.1_Resultados Balears'!K234=0,"",'4.1_Resultados Balears'!K234)</f>
        <v/>
      </c>
      <c r="Q233" s="386" t="str">
        <f>IF('4.1_Resultados Balears'!M234=0,"",'4.1_Resultados Balears'!M234)</f>
        <v/>
      </c>
      <c r="R233" s="386" t="str">
        <f>IF('4.1_Resultados Balears'!O234=0,"",'4.1_Resultados Balears'!O234)</f>
        <v/>
      </c>
      <c r="S233" s="386" t="str">
        <f>IF('4.1_Resultados Balears'!P234=0,"",'4.1_Resultados Balears'!P234)</f>
        <v/>
      </c>
      <c r="T233" s="386" t="str">
        <f>IF('4.1_Resultados Balears'!Q234=0,"",'4.1_Resultados Balears'!Q234)</f>
        <v/>
      </c>
      <c r="U233" s="386" t="str">
        <f>IF('4.1_Resultados Balears'!S234=0,"",'4.1_Resultados Balears'!S234)</f>
        <v/>
      </c>
      <c r="V233" s="385" t="str">
        <f>_xlfn.IFNA(IF(VLOOKUP($D233,'3_Categorías 3-6'!$E$26:$X$275,8,FALSE)="","",VLOOKUP($D233,'3_Categorías 3-6'!$E$26:$X$275,8,FALSE)),"")</f>
        <v/>
      </c>
      <c r="W233" s="385" t="str">
        <f>_xlfn.IFNA(IF(VLOOKUP($D233,'3_Categorías 3-6'!$E$26:$X$275,14,FALSE)="","",VLOOKUP($D233,'3_Categorías 3-6'!$E$26:$X$275,14,FALSE)),"")</f>
        <v/>
      </c>
      <c r="X233" s="385" t="str">
        <f>_xlfn.IFNA(IF(VLOOKUP($D233,'3_Categorías 3-6'!$E$26:$X$275,19,FALSE)="","",VLOOKUP($D233,'3_Categorías 3-6'!$E$26:$X$275,19,FALSE)),"")</f>
        <v/>
      </c>
      <c r="Y233" s="385" t="str">
        <f>_xlfn.IFNA(IF(VLOOKUP($D233,'3_Categorías 3-6'!$E$26:$X$275,20,FALSE)="","",VLOOKUP($D233,'3_Categorías 3-6'!$E$26:$X$275,20,FALSE)),"")</f>
        <v/>
      </c>
    </row>
    <row r="234" spans="3:25" s="4" customFormat="1" x14ac:dyDescent="0.25">
      <c r="C234" s="162">
        <v>182</v>
      </c>
      <c r="D234" s="668" t="str">
        <f>IF(Dades!E1023="","",Dades!E1023)</f>
        <v/>
      </c>
      <c r="E234" s="668"/>
      <c r="F234" s="388" t="str">
        <f>IF(D234="","",IF(VLOOKUP(D234,'0.1_Datos generales organiz.'!$E$44:$M$293,4,FALSE)="","",VLOOKUP(D234,'0.1_Datos generales organiz.'!$E$44:$M$293,4,FALSE)))</f>
        <v/>
      </c>
      <c r="G234" s="388" t="str">
        <f>IF(D234="","",IF(VLOOKUP(D234,'0.1_Datos generales organiz.'!$E$44:$M$293,5,FALSE)="","",VLOOKUP(D234,'0.1_Datos generales organiz.'!$E$44:$M$293,5,FALSE)))</f>
        <v/>
      </c>
      <c r="H234" s="388" t="str">
        <f>IF(D234="","",IF(VLOOKUP(D234,'0.1_Datos generales organiz.'!$E$44:$M$293,6,FALSE)="","",VLOOKUP(D234,'0.1_Datos generales organiz.'!$E$44:$M$293,6,FALSE)))</f>
        <v/>
      </c>
      <c r="I234" s="388" t="str">
        <f>IF(D234="","",IF(VLOOKUP(D234,'0.1_Datos generales organiz.'!$E$44:$M$293,7,FALSE)="","",VLOOKUP(D234,'0.1_Datos generales organiz.'!$E$44:$M$293,7,FALSE)))</f>
        <v/>
      </c>
      <c r="J234" s="388" t="str">
        <f>IF(D234="","",IF(VLOOKUP(D234,'0.1_Datos generales organiz.'!$E$44:$M$293,8,FALSE)="","",VLOOKUP(D234,'0.1_Datos generales organiz.'!$E$44:$M$293,8,FALSE)))</f>
        <v/>
      </c>
      <c r="K234" s="388" t="str">
        <f>IF(D234="","",IF(VLOOKUP(D234,'0.1_Datos generales organiz.'!$E$44:$M$293,9,FALSE)="","",VLOOKUP(D234,'0.1_Datos generales organiz.'!$E$44:$M$293,9,FALSE)))</f>
        <v/>
      </c>
      <c r="L234" s="386" t="str">
        <f>IF('4.1_Resultados Balears'!F235=0,"",'4.1_Resultados Balears'!F235)</f>
        <v/>
      </c>
      <c r="M234" s="386" t="str">
        <f>IF('4.1_Resultados Balears'!G235=0,"",'4.1_Resultados Balears'!G235)</f>
        <v/>
      </c>
      <c r="N234" s="386" t="str">
        <f>IF('4.1_Resultados Balears'!H235=0,"",'4.1_Resultados Balears'!H235)</f>
        <v/>
      </c>
      <c r="O234" s="386" t="str">
        <f>IF('4.1_Resultados Balears'!I235=0,"",'4.1_Resultados Balears'!I235)</f>
        <v/>
      </c>
      <c r="P234" s="386" t="str">
        <f>IF('4.1_Resultados Balears'!K235=0,"",'4.1_Resultados Balears'!K235)</f>
        <v/>
      </c>
      <c r="Q234" s="386" t="str">
        <f>IF('4.1_Resultados Balears'!M235=0,"",'4.1_Resultados Balears'!M235)</f>
        <v/>
      </c>
      <c r="R234" s="386" t="str">
        <f>IF('4.1_Resultados Balears'!O235=0,"",'4.1_Resultados Balears'!O235)</f>
        <v/>
      </c>
      <c r="S234" s="386" t="str">
        <f>IF('4.1_Resultados Balears'!P235=0,"",'4.1_Resultados Balears'!P235)</f>
        <v/>
      </c>
      <c r="T234" s="386" t="str">
        <f>IF('4.1_Resultados Balears'!Q235=0,"",'4.1_Resultados Balears'!Q235)</f>
        <v/>
      </c>
      <c r="U234" s="386" t="str">
        <f>IF('4.1_Resultados Balears'!S235=0,"",'4.1_Resultados Balears'!S235)</f>
        <v/>
      </c>
      <c r="V234" s="385" t="str">
        <f>_xlfn.IFNA(IF(VLOOKUP($D234,'3_Categorías 3-6'!$E$26:$X$275,8,FALSE)="","",VLOOKUP($D234,'3_Categorías 3-6'!$E$26:$X$275,8,FALSE)),"")</f>
        <v/>
      </c>
      <c r="W234" s="385" t="str">
        <f>_xlfn.IFNA(IF(VLOOKUP($D234,'3_Categorías 3-6'!$E$26:$X$275,14,FALSE)="","",VLOOKUP($D234,'3_Categorías 3-6'!$E$26:$X$275,14,FALSE)),"")</f>
        <v/>
      </c>
      <c r="X234" s="385" t="str">
        <f>_xlfn.IFNA(IF(VLOOKUP($D234,'3_Categorías 3-6'!$E$26:$X$275,19,FALSE)="","",VLOOKUP($D234,'3_Categorías 3-6'!$E$26:$X$275,19,FALSE)),"")</f>
        <v/>
      </c>
      <c r="Y234" s="385" t="str">
        <f>_xlfn.IFNA(IF(VLOOKUP($D234,'3_Categorías 3-6'!$E$26:$X$275,20,FALSE)="","",VLOOKUP($D234,'3_Categorías 3-6'!$E$26:$X$275,20,FALSE)),"")</f>
        <v/>
      </c>
    </row>
    <row r="235" spans="3:25" s="4" customFormat="1" x14ac:dyDescent="0.25">
      <c r="C235" s="162">
        <v>183</v>
      </c>
      <c r="D235" s="668" t="str">
        <f>IF(Dades!E1024="","",Dades!E1024)</f>
        <v/>
      </c>
      <c r="E235" s="668"/>
      <c r="F235" s="388" t="str">
        <f>IF(D235="","",IF(VLOOKUP(D235,'0.1_Datos generales organiz.'!$E$44:$M$293,4,FALSE)="","",VLOOKUP(D235,'0.1_Datos generales organiz.'!$E$44:$M$293,4,FALSE)))</f>
        <v/>
      </c>
      <c r="G235" s="388" t="str">
        <f>IF(D235="","",IF(VLOOKUP(D235,'0.1_Datos generales organiz.'!$E$44:$M$293,5,FALSE)="","",VLOOKUP(D235,'0.1_Datos generales organiz.'!$E$44:$M$293,5,FALSE)))</f>
        <v/>
      </c>
      <c r="H235" s="388" t="str">
        <f>IF(D235="","",IF(VLOOKUP(D235,'0.1_Datos generales organiz.'!$E$44:$M$293,6,FALSE)="","",VLOOKUP(D235,'0.1_Datos generales organiz.'!$E$44:$M$293,6,FALSE)))</f>
        <v/>
      </c>
      <c r="I235" s="388" t="str">
        <f>IF(D235="","",IF(VLOOKUP(D235,'0.1_Datos generales organiz.'!$E$44:$M$293,7,FALSE)="","",VLOOKUP(D235,'0.1_Datos generales organiz.'!$E$44:$M$293,7,FALSE)))</f>
        <v/>
      </c>
      <c r="J235" s="388" t="str">
        <f>IF(D235="","",IF(VLOOKUP(D235,'0.1_Datos generales organiz.'!$E$44:$M$293,8,FALSE)="","",VLOOKUP(D235,'0.1_Datos generales organiz.'!$E$44:$M$293,8,FALSE)))</f>
        <v/>
      </c>
      <c r="K235" s="388" t="str">
        <f>IF(D235="","",IF(VLOOKUP(D235,'0.1_Datos generales organiz.'!$E$44:$M$293,9,FALSE)="","",VLOOKUP(D235,'0.1_Datos generales organiz.'!$E$44:$M$293,9,FALSE)))</f>
        <v/>
      </c>
      <c r="L235" s="386" t="str">
        <f>IF('4.1_Resultados Balears'!F236=0,"",'4.1_Resultados Balears'!F236)</f>
        <v/>
      </c>
      <c r="M235" s="386" t="str">
        <f>IF('4.1_Resultados Balears'!G236=0,"",'4.1_Resultados Balears'!G236)</f>
        <v/>
      </c>
      <c r="N235" s="386" t="str">
        <f>IF('4.1_Resultados Balears'!H236=0,"",'4.1_Resultados Balears'!H236)</f>
        <v/>
      </c>
      <c r="O235" s="386" t="str">
        <f>IF('4.1_Resultados Balears'!I236=0,"",'4.1_Resultados Balears'!I236)</f>
        <v/>
      </c>
      <c r="P235" s="386" t="str">
        <f>IF('4.1_Resultados Balears'!K236=0,"",'4.1_Resultados Balears'!K236)</f>
        <v/>
      </c>
      <c r="Q235" s="386" t="str">
        <f>IF('4.1_Resultados Balears'!M236=0,"",'4.1_Resultados Balears'!M236)</f>
        <v/>
      </c>
      <c r="R235" s="386" t="str">
        <f>IF('4.1_Resultados Balears'!O236=0,"",'4.1_Resultados Balears'!O236)</f>
        <v/>
      </c>
      <c r="S235" s="386" t="str">
        <f>IF('4.1_Resultados Balears'!P236=0,"",'4.1_Resultados Balears'!P236)</f>
        <v/>
      </c>
      <c r="T235" s="386" t="str">
        <f>IF('4.1_Resultados Balears'!Q236=0,"",'4.1_Resultados Balears'!Q236)</f>
        <v/>
      </c>
      <c r="U235" s="386" t="str">
        <f>IF('4.1_Resultados Balears'!S236=0,"",'4.1_Resultados Balears'!S236)</f>
        <v/>
      </c>
      <c r="V235" s="385" t="str">
        <f>_xlfn.IFNA(IF(VLOOKUP($D235,'3_Categorías 3-6'!$E$26:$X$275,8,FALSE)="","",VLOOKUP($D235,'3_Categorías 3-6'!$E$26:$X$275,8,FALSE)),"")</f>
        <v/>
      </c>
      <c r="W235" s="385" t="str">
        <f>_xlfn.IFNA(IF(VLOOKUP($D235,'3_Categorías 3-6'!$E$26:$X$275,14,FALSE)="","",VLOOKUP($D235,'3_Categorías 3-6'!$E$26:$X$275,14,FALSE)),"")</f>
        <v/>
      </c>
      <c r="X235" s="385" t="str">
        <f>_xlfn.IFNA(IF(VLOOKUP($D235,'3_Categorías 3-6'!$E$26:$X$275,19,FALSE)="","",VLOOKUP($D235,'3_Categorías 3-6'!$E$26:$X$275,19,FALSE)),"")</f>
        <v/>
      </c>
      <c r="Y235" s="385" t="str">
        <f>_xlfn.IFNA(IF(VLOOKUP($D235,'3_Categorías 3-6'!$E$26:$X$275,20,FALSE)="","",VLOOKUP($D235,'3_Categorías 3-6'!$E$26:$X$275,20,FALSE)),"")</f>
        <v/>
      </c>
    </row>
    <row r="236" spans="3:25" s="4" customFormat="1" x14ac:dyDescent="0.25">
      <c r="C236" s="162">
        <v>184</v>
      </c>
      <c r="D236" s="668" t="str">
        <f>IF(Dades!E1025="","",Dades!E1025)</f>
        <v/>
      </c>
      <c r="E236" s="668"/>
      <c r="F236" s="388" t="str">
        <f>IF(D236="","",IF(VLOOKUP(D236,'0.1_Datos generales organiz.'!$E$44:$M$293,4,FALSE)="","",VLOOKUP(D236,'0.1_Datos generales organiz.'!$E$44:$M$293,4,FALSE)))</f>
        <v/>
      </c>
      <c r="G236" s="388" t="str">
        <f>IF(D236="","",IF(VLOOKUP(D236,'0.1_Datos generales organiz.'!$E$44:$M$293,5,FALSE)="","",VLOOKUP(D236,'0.1_Datos generales organiz.'!$E$44:$M$293,5,FALSE)))</f>
        <v/>
      </c>
      <c r="H236" s="388" t="str">
        <f>IF(D236="","",IF(VLOOKUP(D236,'0.1_Datos generales organiz.'!$E$44:$M$293,6,FALSE)="","",VLOOKUP(D236,'0.1_Datos generales organiz.'!$E$44:$M$293,6,FALSE)))</f>
        <v/>
      </c>
      <c r="I236" s="388" t="str">
        <f>IF(D236="","",IF(VLOOKUP(D236,'0.1_Datos generales organiz.'!$E$44:$M$293,7,FALSE)="","",VLOOKUP(D236,'0.1_Datos generales organiz.'!$E$44:$M$293,7,FALSE)))</f>
        <v/>
      </c>
      <c r="J236" s="388" t="str">
        <f>IF(D236="","",IF(VLOOKUP(D236,'0.1_Datos generales organiz.'!$E$44:$M$293,8,FALSE)="","",VLOOKUP(D236,'0.1_Datos generales organiz.'!$E$44:$M$293,8,FALSE)))</f>
        <v/>
      </c>
      <c r="K236" s="388" t="str">
        <f>IF(D236="","",IF(VLOOKUP(D236,'0.1_Datos generales organiz.'!$E$44:$M$293,9,FALSE)="","",VLOOKUP(D236,'0.1_Datos generales organiz.'!$E$44:$M$293,9,FALSE)))</f>
        <v/>
      </c>
      <c r="L236" s="386" t="str">
        <f>IF('4.1_Resultados Balears'!F237=0,"",'4.1_Resultados Balears'!F237)</f>
        <v/>
      </c>
      <c r="M236" s="386" t="str">
        <f>IF('4.1_Resultados Balears'!G237=0,"",'4.1_Resultados Balears'!G237)</f>
        <v/>
      </c>
      <c r="N236" s="386" t="str">
        <f>IF('4.1_Resultados Balears'!H237=0,"",'4.1_Resultados Balears'!H237)</f>
        <v/>
      </c>
      <c r="O236" s="386" t="str">
        <f>IF('4.1_Resultados Balears'!I237=0,"",'4.1_Resultados Balears'!I237)</f>
        <v/>
      </c>
      <c r="P236" s="386" t="str">
        <f>IF('4.1_Resultados Balears'!K237=0,"",'4.1_Resultados Balears'!K237)</f>
        <v/>
      </c>
      <c r="Q236" s="386" t="str">
        <f>IF('4.1_Resultados Balears'!M237=0,"",'4.1_Resultados Balears'!M237)</f>
        <v/>
      </c>
      <c r="R236" s="386" t="str">
        <f>IF('4.1_Resultados Balears'!O237=0,"",'4.1_Resultados Balears'!O237)</f>
        <v/>
      </c>
      <c r="S236" s="386" t="str">
        <f>IF('4.1_Resultados Balears'!P237=0,"",'4.1_Resultados Balears'!P237)</f>
        <v/>
      </c>
      <c r="T236" s="386" t="str">
        <f>IF('4.1_Resultados Balears'!Q237=0,"",'4.1_Resultados Balears'!Q237)</f>
        <v/>
      </c>
      <c r="U236" s="386" t="str">
        <f>IF('4.1_Resultados Balears'!S237=0,"",'4.1_Resultados Balears'!S237)</f>
        <v/>
      </c>
      <c r="V236" s="385" t="str">
        <f>_xlfn.IFNA(IF(VLOOKUP($D236,'3_Categorías 3-6'!$E$26:$X$275,8,FALSE)="","",VLOOKUP($D236,'3_Categorías 3-6'!$E$26:$X$275,8,FALSE)),"")</f>
        <v/>
      </c>
      <c r="W236" s="385" t="str">
        <f>_xlfn.IFNA(IF(VLOOKUP($D236,'3_Categorías 3-6'!$E$26:$X$275,14,FALSE)="","",VLOOKUP($D236,'3_Categorías 3-6'!$E$26:$X$275,14,FALSE)),"")</f>
        <v/>
      </c>
      <c r="X236" s="385" t="str">
        <f>_xlfn.IFNA(IF(VLOOKUP($D236,'3_Categorías 3-6'!$E$26:$X$275,19,FALSE)="","",VLOOKUP($D236,'3_Categorías 3-6'!$E$26:$X$275,19,FALSE)),"")</f>
        <v/>
      </c>
      <c r="Y236" s="385" t="str">
        <f>_xlfn.IFNA(IF(VLOOKUP($D236,'3_Categorías 3-6'!$E$26:$X$275,20,FALSE)="","",VLOOKUP($D236,'3_Categorías 3-6'!$E$26:$X$275,20,FALSE)),"")</f>
        <v/>
      </c>
    </row>
    <row r="237" spans="3:25" s="4" customFormat="1" x14ac:dyDescent="0.25">
      <c r="C237" s="162">
        <v>185</v>
      </c>
      <c r="D237" s="668" t="str">
        <f>IF(Dades!E1026="","",Dades!E1026)</f>
        <v/>
      </c>
      <c r="E237" s="668"/>
      <c r="F237" s="388" t="str">
        <f>IF(D237="","",IF(VLOOKUP(D237,'0.1_Datos generales organiz.'!$E$44:$M$293,4,FALSE)="","",VLOOKUP(D237,'0.1_Datos generales organiz.'!$E$44:$M$293,4,FALSE)))</f>
        <v/>
      </c>
      <c r="G237" s="388" t="str">
        <f>IF(D237="","",IF(VLOOKUP(D237,'0.1_Datos generales organiz.'!$E$44:$M$293,5,FALSE)="","",VLOOKUP(D237,'0.1_Datos generales organiz.'!$E$44:$M$293,5,FALSE)))</f>
        <v/>
      </c>
      <c r="H237" s="388" t="str">
        <f>IF(D237="","",IF(VLOOKUP(D237,'0.1_Datos generales organiz.'!$E$44:$M$293,6,FALSE)="","",VLOOKUP(D237,'0.1_Datos generales organiz.'!$E$44:$M$293,6,FALSE)))</f>
        <v/>
      </c>
      <c r="I237" s="388" t="str">
        <f>IF(D237="","",IF(VLOOKUP(D237,'0.1_Datos generales organiz.'!$E$44:$M$293,7,FALSE)="","",VLOOKUP(D237,'0.1_Datos generales organiz.'!$E$44:$M$293,7,FALSE)))</f>
        <v/>
      </c>
      <c r="J237" s="388" t="str">
        <f>IF(D237="","",IF(VLOOKUP(D237,'0.1_Datos generales organiz.'!$E$44:$M$293,8,FALSE)="","",VLOOKUP(D237,'0.1_Datos generales organiz.'!$E$44:$M$293,8,FALSE)))</f>
        <v/>
      </c>
      <c r="K237" s="388" t="str">
        <f>IF(D237="","",IF(VLOOKUP(D237,'0.1_Datos generales organiz.'!$E$44:$M$293,9,FALSE)="","",VLOOKUP(D237,'0.1_Datos generales organiz.'!$E$44:$M$293,9,FALSE)))</f>
        <v/>
      </c>
      <c r="L237" s="386" t="str">
        <f>IF('4.1_Resultados Balears'!F238=0,"",'4.1_Resultados Balears'!F238)</f>
        <v/>
      </c>
      <c r="M237" s="386" t="str">
        <f>IF('4.1_Resultados Balears'!G238=0,"",'4.1_Resultados Balears'!G238)</f>
        <v/>
      </c>
      <c r="N237" s="386" t="str">
        <f>IF('4.1_Resultados Balears'!H238=0,"",'4.1_Resultados Balears'!H238)</f>
        <v/>
      </c>
      <c r="O237" s="386" t="str">
        <f>IF('4.1_Resultados Balears'!I238=0,"",'4.1_Resultados Balears'!I238)</f>
        <v/>
      </c>
      <c r="P237" s="386" t="str">
        <f>IF('4.1_Resultados Balears'!K238=0,"",'4.1_Resultados Balears'!K238)</f>
        <v/>
      </c>
      <c r="Q237" s="386" t="str">
        <f>IF('4.1_Resultados Balears'!M238=0,"",'4.1_Resultados Balears'!M238)</f>
        <v/>
      </c>
      <c r="R237" s="386" t="str">
        <f>IF('4.1_Resultados Balears'!O238=0,"",'4.1_Resultados Balears'!O238)</f>
        <v/>
      </c>
      <c r="S237" s="386" t="str">
        <f>IF('4.1_Resultados Balears'!P238=0,"",'4.1_Resultados Balears'!P238)</f>
        <v/>
      </c>
      <c r="T237" s="386" t="str">
        <f>IF('4.1_Resultados Balears'!Q238=0,"",'4.1_Resultados Balears'!Q238)</f>
        <v/>
      </c>
      <c r="U237" s="386" t="str">
        <f>IF('4.1_Resultados Balears'!S238=0,"",'4.1_Resultados Balears'!S238)</f>
        <v/>
      </c>
      <c r="V237" s="385" t="str">
        <f>_xlfn.IFNA(IF(VLOOKUP($D237,'3_Categorías 3-6'!$E$26:$X$275,8,FALSE)="","",VLOOKUP($D237,'3_Categorías 3-6'!$E$26:$X$275,8,FALSE)),"")</f>
        <v/>
      </c>
      <c r="W237" s="385" t="str">
        <f>_xlfn.IFNA(IF(VLOOKUP($D237,'3_Categorías 3-6'!$E$26:$X$275,14,FALSE)="","",VLOOKUP($D237,'3_Categorías 3-6'!$E$26:$X$275,14,FALSE)),"")</f>
        <v/>
      </c>
      <c r="X237" s="385" t="str">
        <f>_xlfn.IFNA(IF(VLOOKUP($D237,'3_Categorías 3-6'!$E$26:$X$275,19,FALSE)="","",VLOOKUP($D237,'3_Categorías 3-6'!$E$26:$X$275,19,FALSE)),"")</f>
        <v/>
      </c>
      <c r="Y237" s="385" t="str">
        <f>_xlfn.IFNA(IF(VLOOKUP($D237,'3_Categorías 3-6'!$E$26:$X$275,20,FALSE)="","",VLOOKUP($D237,'3_Categorías 3-6'!$E$26:$X$275,20,FALSE)),"")</f>
        <v/>
      </c>
    </row>
    <row r="238" spans="3:25" s="4" customFormat="1" x14ac:dyDescent="0.25">
      <c r="C238" s="162">
        <v>186</v>
      </c>
      <c r="D238" s="668" t="str">
        <f>IF(Dades!E1027="","",Dades!E1027)</f>
        <v/>
      </c>
      <c r="E238" s="668"/>
      <c r="F238" s="388" t="str">
        <f>IF(D238="","",IF(VLOOKUP(D238,'0.1_Datos generales organiz.'!$E$44:$M$293,4,FALSE)="","",VLOOKUP(D238,'0.1_Datos generales organiz.'!$E$44:$M$293,4,FALSE)))</f>
        <v/>
      </c>
      <c r="G238" s="388" t="str">
        <f>IF(D238="","",IF(VLOOKUP(D238,'0.1_Datos generales organiz.'!$E$44:$M$293,5,FALSE)="","",VLOOKUP(D238,'0.1_Datos generales organiz.'!$E$44:$M$293,5,FALSE)))</f>
        <v/>
      </c>
      <c r="H238" s="388" t="str">
        <f>IF(D238="","",IF(VLOOKUP(D238,'0.1_Datos generales organiz.'!$E$44:$M$293,6,FALSE)="","",VLOOKUP(D238,'0.1_Datos generales organiz.'!$E$44:$M$293,6,FALSE)))</f>
        <v/>
      </c>
      <c r="I238" s="388" t="str">
        <f>IF(D238="","",IF(VLOOKUP(D238,'0.1_Datos generales organiz.'!$E$44:$M$293,7,FALSE)="","",VLOOKUP(D238,'0.1_Datos generales organiz.'!$E$44:$M$293,7,FALSE)))</f>
        <v/>
      </c>
      <c r="J238" s="388" t="str">
        <f>IF(D238="","",IF(VLOOKUP(D238,'0.1_Datos generales organiz.'!$E$44:$M$293,8,FALSE)="","",VLOOKUP(D238,'0.1_Datos generales organiz.'!$E$44:$M$293,8,FALSE)))</f>
        <v/>
      </c>
      <c r="K238" s="388" t="str">
        <f>IF(D238="","",IF(VLOOKUP(D238,'0.1_Datos generales organiz.'!$E$44:$M$293,9,FALSE)="","",VLOOKUP(D238,'0.1_Datos generales organiz.'!$E$44:$M$293,9,FALSE)))</f>
        <v/>
      </c>
      <c r="L238" s="386" t="str">
        <f>IF('4.1_Resultados Balears'!F239=0,"",'4.1_Resultados Balears'!F239)</f>
        <v/>
      </c>
      <c r="M238" s="386" t="str">
        <f>IF('4.1_Resultados Balears'!G239=0,"",'4.1_Resultados Balears'!G239)</f>
        <v/>
      </c>
      <c r="N238" s="386" t="str">
        <f>IF('4.1_Resultados Balears'!H239=0,"",'4.1_Resultados Balears'!H239)</f>
        <v/>
      </c>
      <c r="O238" s="386" t="str">
        <f>IF('4.1_Resultados Balears'!I239=0,"",'4.1_Resultados Balears'!I239)</f>
        <v/>
      </c>
      <c r="P238" s="386" t="str">
        <f>IF('4.1_Resultados Balears'!K239=0,"",'4.1_Resultados Balears'!K239)</f>
        <v/>
      </c>
      <c r="Q238" s="386" t="str">
        <f>IF('4.1_Resultados Balears'!M239=0,"",'4.1_Resultados Balears'!M239)</f>
        <v/>
      </c>
      <c r="R238" s="386" t="str">
        <f>IF('4.1_Resultados Balears'!O239=0,"",'4.1_Resultados Balears'!O239)</f>
        <v/>
      </c>
      <c r="S238" s="386" t="str">
        <f>IF('4.1_Resultados Balears'!P239=0,"",'4.1_Resultados Balears'!P239)</f>
        <v/>
      </c>
      <c r="T238" s="386" t="str">
        <f>IF('4.1_Resultados Balears'!Q239=0,"",'4.1_Resultados Balears'!Q239)</f>
        <v/>
      </c>
      <c r="U238" s="386" t="str">
        <f>IF('4.1_Resultados Balears'!S239=0,"",'4.1_Resultados Balears'!S239)</f>
        <v/>
      </c>
      <c r="V238" s="385" t="str">
        <f>_xlfn.IFNA(IF(VLOOKUP($D238,'3_Categorías 3-6'!$E$26:$X$275,8,FALSE)="","",VLOOKUP($D238,'3_Categorías 3-6'!$E$26:$X$275,8,FALSE)),"")</f>
        <v/>
      </c>
      <c r="W238" s="385" t="str">
        <f>_xlfn.IFNA(IF(VLOOKUP($D238,'3_Categorías 3-6'!$E$26:$X$275,14,FALSE)="","",VLOOKUP($D238,'3_Categorías 3-6'!$E$26:$X$275,14,FALSE)),"")</f>
        <v/>
      </c>
      <c r="X238" s="385" t="str">
        <f>_xlfn.IFNA(IF(VLOOKUP($D238,'3_Categorías 3-6'!$E$26:$X$275,19,FALSE)="","",VLOOKUP($D238,'3_Categorías 3-6'!$E$26:$X$275,19,FALSE)),"")</f>
        <v/>
      </c>
      <c r="Y238" s="385" t="str">
        <f>_xlfn.IFNA(IF(VLOOKUP($D238,'3_Categorías 3-6'!$E$26:$X$275,20,FALSE)="","",VLOOKUP($D238,'3_Categorías 3-6'!$E$26:$X$275,20,FALSE)),"")</f>
        <v/>
      </c>
    </row>
    <row r="239" spans="3:25" s="4" customFormat="1" x14ac:dyDescent="0.25">
      <c r="C239" s="162">
        <v>187</v>
      </c>
      <c r="D239" s="668" t="str">
        <f>IF(Dades!E1028="","",Dades!E1028)</f>
        <v/>
      </c>
      <c r="E239" s="668"/>
      <c r="F239" s="388" t="str">
        <f>IF(D239="","",IF(VLOOKUP(D239,'0.1_Datos generales organiz.'!$E$44:$M$293,4,FALSE)="","",VLOOKUP(D239,'0.1_Datos generales organiz.'!$E$44:$M$293,4,FALSE)))</f>
        <v/>
      </c>
      <c r="G239" s="388" t="str">
        <f>IF(D239="","",IF(VLOOKUP(D239,'0.1_Datos generales organiz.'!$E$44:$M$293,5,FALSE)="","",VLOOKUP(D239,'0.1_Datos generales organiz.'!$E$44:$M$293,5,FALSE)))</f>
        <v/>
      </c>
      <c r="H239" s="388" t="str">
        <f>IF(D239="","",IF(VLOOKUP(D239,'0.1_Datos generales organiz.'!$E$44:$M$293,6,FALSE)="","",VLOOKUP(D239,'0.1_Datos generales organiz.'!$E$44:$M$293,6,FALSE)))</f>
        <v/>
      </c>
      <c r="I239" s="388" t="str">
        <f>IF(D239="","",IF(VLOOKUP(D239,'0.1_Datos generales organiz.'!$E$44:$M$293,7,FALSE)="","",VLOOKUP(D239,'0.1_Datos generales organiz.'!$E$44:$M$293,7,FALSE)))</f>
        <v/>
      </c>
      <c r="J239" s="388" t="str">
        <f>IF(D239="","",IF(VLOOKUP(D239,'0.1_Datos generales organiz.'!$E$44:$M$293,8,FALSE)="","",VLOOKUP(D239,'0.1_Datos generales organiz.'!$E$44:$M$293,8,FALSE)))</f>
        <v/>
      </c>
      <c r="K239" s="388" t="str">
        <f>IF(D239="","",IF(VLOOKUP(D239,'0.1_Datos generales organiz.'!$E$44:$M$293,9,FALSE)="","",VLOOKUP(D239,'0.1_Datos generales organiz.'!$E$44:$M$293,9,FALSE)))</f>
        <v/>
      </c>
      <c r="L239" s="386" t="str">
        <f>IF('4.1_Resultados Balears'!F240=0,"",'4.1_Resultados Balears'!F240)</f>
        <v/>
      </c>
      <c r="M239" s="386" t="str">
        <f>IF('4.1_Resultados Balears'!G240=0,"",'4.1_Resultados Balears'!G240)</f>
        <v/>
      </c>
      <c r="N239" s="386" t="str">
        <f>IF('4.1_Resultados Balears'!H240=0,"",'4.1_Resultados Balears'!H240)</f>
        <v/>
      </c>
      <c r="O239" s="386" t="str">
        <f>IF('4.1_Resultados Balears'!I240=0,"",'4.1_Resultados Balears'!I240)</f>
        <v/>
      </c>
      <c r="P239" s="386" t="str">
        <f>IF('4.1_Resultados Balears'!K240=0,"",'4.1_Resultados Balears'!K240)</f>
        <v/>
      </c>
      <c r="Q239" s="386" t="str">
        <f>IF('4.1_Resultados Balears'!M240=0,"",'4.1_Resultados Balears'!M240)</f>
        <v/>
      </c>
      <c r="R239" s="386" t="str">
        <f>IF('4.1_Resultados Balears'!O240=0,"",'4.1_Resultados Balears'!O240)</f>
        <v/>
      </c>
      <c r="S239" s="386" t="str">
        <f>IF('4.1_Resultados Balears'!P240=0,"",'4.1_Resultados Balears'!P240)</f>
        <v/>
      </c>
      <c r="T239" s="386" t="str">
        <f>IF('4.1_Resultados Balears'!Q240=0,"",'4.1_Resultados Balears'!Q240)</f>
        <v/>
      </c>
      <c r="U239" s="386" t="str">
        <f>IF('4.1_Resultados Balears'!S240=0,"",'4.1_Resultados Balears'!S240)</f>
        <v/>
      </c>
      <c r="V239" s="385" t="str">
        <f>_xlfn.IFNA(IF(VLOOKUP($D239,'3_Categorías 3-6'!$E$26:$X$275,8,FALSE)="","",VLOOKUP($D239,'3_Categorías 3-6'!$E$26:$X$275,8,FALSE)),"")</f>
        <v/>
      </c>
      <c r="W239" s="385" t="str">
        <f>_xlfn.IFNA(IF(VLOOKUP($D239,'3_Categorías 3-6'!$E$26:$X$275,14,FALSE)="","",VLOOKUP($D239,'3_Categorías 3-6'!$E$26:$X$275,14,FALSE)),"")</f>
        <v/>
      </c>
      <c r="X239" s="385" t="str">
        <f>_xlfn.IFNA(IF(VLOOKUP($D239,'3_Categorías 3-6'!$E$26:$X$275,19,FALSE)="","",VLOOKUP($D239,'3_Categorías 3-6'!$E$26:$X$275,19,FALSE)),"")</f>
        <v/>
      </c>
      <c r="Y239" s="385" t="str">
        <f>_xlfn.IFNA(IF(VLOOKUP($D239,'3_Categorías 3-6'!$E$26:$X$275,20,FALSE)="","",VLOOKUP($D239,'3_Categorías 3-6'!$E$26:$X$275,20,FALSE)),"")</f>
        <v/>
      </c>
    </row>
    <row r="240" spans="3:25" s="4" customFormat="1" x14ac:dyDescent="0.25">
      <c r="C240" s="162">
        <v>188</v>
      </c>
      <c r="D240" s="668" t="str">
        <f>IF(Dades!E1029="","",Dades!E1029)</f>
        <v/>
      </c>
      <c r="E240" s="668"/>
      <c r="F240" s="388" t="str">
        <f>IF(D240="","",IF(VLOOKUP(D240,'0.1_Datos generales organiz.'!$E$44:$M$293,4,FALSE)="","",VLOOKUP(D240,'0.1_Datos generales organiz.'!$E$44:$M$293,4,FALSE)))</f>
        <v/>
      </c>
      <c r="G240" s="388" t="str">
        <f>IF(D240="","",IF(VLOOKUP(D240,'0.1_Datos generales organiz.'!$E$44:$M$293,5,FALSE)="","",VLOOKUP(D240,'0.1_Datos generales organiz.'!$E$44:$M$293,5,FALSE)))</f>
        <v/>
      </c>
      <c r="H240" s="388" t="str">
        <f>IF(D240="","",IF(VLOOKUP(D240,'0.1_Datos generales organiz.'!$E$44:$M$293,6,FALSE)="","",VLOOKUP(D240,'0.1_Datos generales organiz.'!$E$44:$M$293,6,FALSE)))</f>
        <v/>
      </c>
      <c r="I240" s="388" t="str">
        <f>IF(D240="","",IF(VLOOKUP(D240,'0.1_Datos generales organiz.'!$E$44:$M$293,7,FALSE)="","",VLOOKUP(D240,'0.1_Datos generales organiz.'!$E$44:$M$293,7,FALSE)))</f>
        <v/>
      </c>
      <c r="J240" s="388" t="str">
        <f>IF(D240="","",IF(VLOOKUP(D240,'0.1_Datos generales organiz.'!$E$44:$M$293,8,FALSE)="","",VLOOKUP(D240,'0.1_Datos generales organiz.'!$E$44:$M$293,8,FALSE)))</f>
        <v/>
      </c>
      <c r="K240" s="388" t="str">
        <f>IF(D240="","",IF(VLOOKUP(D240,'0.1_Datos generales organiz.'!$E$44:$M$293,9,FALSE)="","",VLOOKUP(D240,'0.1_Datos generales organiz.'!$E$44:$M$293,9,FALSE)))</f>
        <v/>
      </c>
      <c r="L240" s="386" t="str">
        <f>IF('4.1_Resultados Balears'!F241=0,"",'4.1_Resultados Balears'!F241)</f>
        <v/>
      </c>
      <c r="M240" s="386" t="str">
        <f>IF('4.1_Resultados Balears'!G241=0,"",'4.1_Resultados Balears'!G241)</f>
        <v/>
      </c>
      <c r="N240" s="386" t="str">
        <f>IF('4.1_Resultados Balears'!H241=0,"",'4.1_Resultados Balears'!H241)</f>
        <v/>
      </c>
      <c r="O240" s="386" t="str">
        <f>IF('4.1_Resultados Balears'!I241=0,"",'4.1_Resultados Balears'!I241)</f>
        <v/>
      </c>
      <c r="P240" s="386" t="str">
        <f>IF('4.1_Resultados Balears'!K241=0,"",'4.1_Resultados Balears'!K241)</f>
        <v/>
      </c>
      <c r="Q240" s="386" t="str">
        <f>IF('4.1_Resultados Balears'!M241=0,"",'4.1_Resultados Balears'!M241)</f>
        <v/>
      </c>
      <c r="R240" s="386" t="str">
        <f>IF('4.1_Resultados Balears'!O241=0,"",'4.1_Resultados Balears'!O241)</f>
        <v/>
      </c>
      <c r="S240" s="386" t="str">
        <f>IF('4.1_Resultados Balears'!P241=0,"",'4.1_Resultados Balears'!P241)</f>
        <v/>
      </c>
      <c r="T240" s="386" t="str">
        <f>IF('4.1_Resultados Balears'!Q241=0,"",'4.1_Resultados Balears'!Q241)</f>
        <v/>
      </c>
      <c r="U240" s="386" t="str">
        <f>IF('4.1_Resultados Balears'!S241=0,"",'4.1_Resultados Balears'!S241)</f>
        <v/>
      </c>
      <c r="V240" s="385" t="str">
        <f>_xlfn.IFNA(IF(VLOOKUP($D240,'3_Categorías 3-6'!$E$26:$X$275,8,FALSE)="","",VLOOKUP($D240,'3_Categorías 3-6'!$E$26:$X$275,8,FALSE)),"")</f>
        <v/>
      </c>
      <c r="W240" s="385" t="str">
        <f>_xlfn.IFNA(IF(VLOOKUP($D240,'3_Categorías 3-6'!$E$26:$X$275,14,FALSE)="","",VLOOKUP($D240,'3_Categorías 3-6'!$E$26:$X$275,14,FALSE)),"")</f>
        <v/>
      </c>
      <c r="X240" s="385" t="str">
        <f>_xlfn.IFNA(IF(VLOOKUP($D240,'3_Categorías 3-6'!$E$26:$X$275,19,FALSE)="","",VLOOKUP($D240,'3_Categorías 3-6'!$E$26:$X$275,19,FALSE)),"")</f>
        <v/>
      </c>
      <c r="Y240" s="385" t="str">
        <f>_xlfn.IFNA(IF(VLOOKUP($D240,'3_Categorías 3-6'!$E$26:$X$275,20,FALSE)="","",VLOOKUP($D240,'3_Categorías 3-6'!$E$26:$X$275,20,FALSE)),"")</f>
        <v/>
      </c>
    </row>
    <row r="241" spans="3:25" s="4" customFormat="1" x14ac:dyDescent="0.25">
      <c r="C241" s="162">
        <v>189</v>
      </c>
      <c r="D241" s="668" t="str">
        <f>IF(Dades!E1030="","",Dades!E1030)</f>
        <v/>
      </c>
      <c r="E241" s="668"/>
      <c r="F241" s="388" t="str">
        <f>IF(D241="","",IF(VLOOKUP(D241,'0.1_Datos generales organiz.'!$E$44:$M$293,4,FALSE)="","",VLOOKUP(D241,'0.1_Datos generales organiz.'!$E$44:$M$293,4,FALSE)))</f>
        <v/>
      </c>
      <c r="G241" s="388" t="str">
        <f>IF(D241="","",IF(VLOOKUP(D241,'0.1_Datos generales organiz.'!$E$44:$M$293,5,FALSE)="","",VLOOKUP(D241,'0.1_Datos generales organiz.'!$E$44:$M$293,5,FALSE)))</f>
        <v/>
      </c>
      <c r="H241" s="388" t="str">
        <f>IF(D241="","",IF(VLOOKUP(D241,'0.1_Datos generales organiz.'!$E$44:$M$293,6,FALSE)="","",VLOOKUP(D241,'0.1_Datos generales organiz.'!$E$44:$M$293,6,FALSE)))</f>
        <v/>
      </c>
      <c r="I241" s="388" t="str">
        <f>IF(D241="","",IF(VLOOKUP(D241,'0.1_Datos generales organiz.'!$E$44:$M$293,7,FALSE)="","",VLOOKUP(D241,'0.1_Datos generales organiz.'!$E$44:$M$293,7,FALSE)))</f>
        <v/>
      </c>
      <c r="J241" s="388" t="str">
        <f>IF(D241="","",IF(VLOOKUP(D241,'0.1_Datos generales organiz.'!$E$44:$M$293,8,FALSE)="","",VLOOKUP(D241,'0.1_Datos generales organiz.'!$E$44:$M$293,8,FALSE)))</f>
        <v/>
      </c>
      <c r="K241" s="388" t="str">
        <f>IF(D241="","",IF(VLOOKUP(D241,'0.1_Datos generales organiz.'!$E$44:$M$293,9,FALSE)="","",VLOOKUP(D241,'0.1_Datos generales organiz.'!$E$44:$M$293,9,FALSE)))</f>
        <v/>
      </c>
      <c r="L241" s="386" t="str">
        <f>IF('4.1_Resultados Balears'!F242=0,"",'4.1_Resultados Balears'!F242)</f>
        <v/>
      </c>
      <c r="M241" s="386" t="str">
        <f>IF('4.1_Resultados Balears'!G242=0,"",'4.1_Resultados Balears'!G242)</f>
        <v/>
      </c>
      <c r="N241" s="386" t="str">
        <f>IF('4.1_Resultados Balears'!H242=0,"",'4.1_Resultados Balears'!H242)</f>
        <v/>
      </c>
      <c r="O241" s="386" t="str">
        <f>IF('4.1_Resultados Balears'!I242=0,"",'4.1_Resultados Balears'!I242)</f>
        <v/>
      </c>
      <c r="P241" s="386" t="str">
        <f>IF('4.1_Resultados Balears'!K242=0,"",'4.1_Resultados Balears'!K242)</f>
        <v/>
      </c>
      <c r="Q241" s="386" t="str">
        <f>IF('4.1_Resultados Balears'!M242=0,"",'4.1_Resultados Balears'!M242)</f>
        <v/>
      </c>
      <c r="R241" s="386" t="str">
        <f>IF('4.1_Resultados Balears'!O242=0,"",'4.1_Resultados Balears'!O242)</f>
        <v/>
      </c>
      <c r="S241" s="386" t="str">
        <f>IF('4.1_Resultados Balears'!P242=0,"",'4.1_Resultados Balears'!P242)</f>
        <v/>
      </c>
      <c r="T241" s="386" t="str">
        <f>IF('4.1_Resultados Balears'!Q242=0,"",'4.1_Resultados Balears'!Q242)</f>
        <v/>
      </c>
      <c r="U241" s="386" t="str">
        <f>IF('4.1_Resultados Balears'!S242=0,"",'4.1_Resultados Balears'!S242)</f>
        <v/>
      </c>
      <c r="V241" s="385" t="str">
        <f>_xlfn.IFNA(IF(VLOOKUP($D241,'3_Categorías 3-6'!$E$26:$X$275,8,FALSE)="","",VLOOKUP($D241,'3_Categorías 3-6'!$E$26:$X$275,8,FALSE)),"")</f>
        <v/>
      </c>
      <c r="W241" s="385" t="str">
        <f>_xlfn.IFNA(IF(VLOOKUP($D241,'3_Categorías 3-6'!$E$26:$X$275,14,FALSE)="","",VLOOKUP($D241,'3_Categorías 3-6'!$E$26:$X$275,14,FALSE)),"")</f>
        <v/>
      </c>
      <c r="X241" s="385" t="str">
        <f>_xlfn.IFNA(IF(VLOOKUP($D241,'3_Categorías 3-6'!$E$26:$X$275,19,FALSE)="","",VLOOKUP($D241,'3_Categorías 3-6'!$E$26:$X$275,19,FALSE)),"")</f>
        <v/>
      </c>
      <c r="Y241" s="385" t="str">
        <f>_xlfn.IFNA(IF(VLOOKUP($D241,'3_Categorías 3-6'!$E$26:$X$275,20,FALSE)="","",VLOOKUP($D241,'3_Categorías 3-6'!$E$26:$X$275,20,FALSE)),"")</f>
        <v/>
      </c>
    </row>
    <row r="242" spans="3:25" s="4" customFormat="1" x14ac:dyDescent="0.25">
      <c r="C242" s="162">
        <v>190</v>
      </c>
      <c r="D242" s="668" t="str">
        <f>IF(Dades!E1031="","",Dades!E1031)</f>
        <v/>
      </c>
      <c r="E242" s="668"/>
      <c r="F242" s="388" t="str">
        <f>IF(D242="","",IF(VLOOKUP(D242,'0.1_Datos generales organiz.'!$E$44:$M$293,4,FALSE)="","",VLOOKUP(D242,'0.1_Datos generales organiz.'!$E$44:$M$293,4,FALSE)))</f>
        <v/>
      </c>
      <c r="G242" s="388" t="str">
        <f>IF(D242="","",IF(VLOOKUP(D242,'0.1_Datos generales organiz.'!$E$44:$M$293,5,FALSE)="","",VLOOKUP(D242,'0.1_Datos generales organiz.'!$E$44:$M$293,5,FALSE)))</f>
        <v/>
      </c>
      <c r="H242" s="388" t="str">
        <f>IF(D242="","",IF(VLOOKUP(D242,'0.1_Datos generales organiz.'!$E$44:$M$293,6,FALSE)="","",VLOOKUP(D242,'0.1_Datos generales organiz.'!$E$44:$M$293,6,FALSE)))</f>
        <v/>
      </c>
      <c r="I242" s="388" t="str">
        <f>IF(D242="","",IF(VLOOKUP(D242,'0.1_Datos generales organiz.'!$E$44:$M$293,7,FALSE)="","",VLOOKUP(D242,'0.1_Datos generales organiz.'!$E$44:$M$293,7,FALSE)))</f>
        <v/>
      </c>
      <c r="J242" s="388" t="str">
        <f>IF(D242="","",IF(VLOOKUP(D242,'0.1_Datos generales organiz.'!$E$44:$M$293,8,FALSE)="","",VLOOKUP(D242,'0.1_Datos generales organiz.'!$E$44:$M$293,8,FALSE)))</f>
        <v/>
      </c>
      <c r="K242" s="388" t="str">
        <f>IF(D242="","",IF(VLOOKUP(D242,'0.1_Datos generales organiz.'!$E$44:$M$293,9,FALSE)="","",VLOOKUP(D242,'0.1_Datos generales organiz.'!$E$44:$M$293,9,FALSE)))</f>
        <v/>
      </c>
      <c r="L242" s="386" t="str">
        <f>IF('4.1_Resultados Balears'!F243=0,"",'4.1_Resultados Balears'!F243)</f>
        <v/>
      </c>
      <c r="M242" s="386" t="str">
        <f>IF('4.1_Resultados Balears'!G243=0,"",'4.1_Resultados Balears'!G243)</f>
        <v/>
      </c>
      <c r="N242" s="386" t="str">
        <f>IF('4.1_Resultados Balears'!H243=0,"",'4.1_Resultados Balears'!H243)</f>
        <v/>
      </c>
      <c r="O242" s="386" t="str">
        <f>IF('4.1_Resultados Balears'!I243=0,"",'4.1_Resultados Balears'!I243)</f>
        <v/>
      </c>
      <c r="P242" s="386" t="str">
        <f>IF('4.1_Resultados Balears'!K243=0,"",'4.1_Resultados Balears'!K243)</f>
        <v/>
      </c>
      <c r="Q242" s="386" t="str">
        <f>IF('4.1_Resultados Balears'!M243=0,"",'4.1_Resultados Balears'!M243)</f>
        <v/>
      </c>
      <c r="R242" s="386" t="str">
        <f>IF('4.1_Resultados Balears'!O243=0,"",'4.1_Resultados Balears'!O243)</f>
        <v/>
      </c>
      <c r="S242" s="386" t="str">
        <f>IF('4.1_Resultados Balears'!P243=0,"",'4.1_Resultados Balears'!P243)</f>
        <v/>
      </c>
      <c r="T242" s="386" t="str">
        <f>IF('4.1_Resultados Balears'!Q243=0,"",'4.1_Resultados Balears'!Q243)</f>
        <v/>
      </c>
      <c r="U242" s="386" t="str">
        <f>IF('4.1_Resultados Balears'!S243=0,"",'4.1_Resultados Balears'!S243)</f>
        <v/>
      </c>
      <c r="V242" s="385" t="str">
        <f>_xlfn.IFNA(IF(VLOOKUP($D242,'3_Categorías 3-6'!$E$26:$X$275,8,FALSE)="","",VLOOKUP($D242,'3_Categorías 3-6'!$E$26:$X$275,8,FALSE)),"")</f>
        <v/>
      </c>
      <c r="W242" s="385" t="str">
        <f>_xlfn.IFNA(IF(VLOOKUP($D242,'3_Categorías 3-6'!$E$26:$X$275,14,FALSE)="","",VLOOKUP($D242,'3_Categorías 3-6'!$E$26:$X$275,14,FALSE)),"")</f>
        <v/>
      </c>
      <c r="X242" s="385" t="str">
        <f>_xlfn.IFNA(IF(VLOOKUP($D242,'3_Categorías 3-6'!$E$26:$X$275,19,FALSE)="","",VLOOKUP($D242,'3_Categorías 3-6'!$E$26:$X$275,19,FALSE)),"")</f>
        <v/>
      </c>
      <c r="Y242" s="385" t="str">
        <f>_xlfn.IFNA(IF(VLOOKUP($D242,'3_Categorías 3-6'!$E$26:$X$275,20,FALSE)="","",VLOOKUP($D242,'3_Categorías 3-6'!$E$26:$X$275,20,FALSE)),"")</f>
        <v/>
      </c>
    </row>
    <row r="243" spans="3:25" s="4" customFormat="1" x14ac:dyDescent="0.25">
      <c r="C243" s="162">
        <v>191</v>
      </c>
      <c r="D243" s="668" t="str">
        <f>IF(Dades!E1032="","",Dades!E1032)</f>
        <v/>
      </c>
      <c r="E243" s="668"/>
      <c r="F243" s="388" t="str">
        <f>IF(D243="","",IF(VLOOKUP(D243,'0.1_Datos generales organiz.'!$E$44:$M$293,4,FALSE)="","",VLOOKUP(D243,'0.1_Datos generales organiz.'!$E$44:$M$293,4,FALSE)))</f>
        <v/>
      </c>
      <c r="G243" s="388" t="str">
        <f>IF(D243="","",IF(VLOOKUP(D243,'0.1_Datos generales organiz.'!$E$44:$M$293,5,FALSE)="","",VLOOKUP(D243,'0.1_Datos generales organiz.'!$E$44:$M$293,5,FALSE)))</f>
        <v/>
      </c>
      <c r="H243" s="388" t="str">
        <f>IF(D243="","",IF(VLOOKUP(D243,'0.1_Datos generales organiz.'!$E$44:$M$293,6,FALSE)="","",VLOOKUP(D243,'0.1_Datos generales organiz.'!$E$44:$M$293,6,FALSE)))</f>
        <v/>
      </c>
      <c r="I243" s="388" t="str">
        <f>IF(D243="","",IF(VLOOKUP(D243,'0.1_Datos generales organiz.'!$E$44:$M$293,7,FALSE)="","",VLOOKUP(D243,'0.1_Datos generales organiz.'!$E$44:$M$293,7,FALSE)))</f>
        <v/>
      </c>
      <c r="J243" s="388" t="str">
        <f>IF(D243="","",IF(VLOOKUP(D243,'0.1_Datos generales organiz.'!$E$44:$M$293,8,FALSE)="","",VLOOKUP(D243,'0.1_Datos generales organiz.'!$E$44:$M$293,8,FALSE)))</f>
        <v/>
      </c>
      <c r="K243" s="388" t="str">
        <f>IF(D243="","",IF(VLOOKUP(D243,'0.1_Datos generales organiz.'!$E$44:$M$293,9,FALSE)="","",VLOOKUP(D243,'0.1_Datos generales organiz.'!$E$44:$M$293,9,FALSE)))</f>
        <v/>
      </c>
      <c r="L243" s="386" t="str">
        <f>IF('4.1_Resultados Balears'!F244=0,"",'4.1_Resultados Balears'!F244)</f>
        <v/>
      </c>
      <c r="M243" s="386" t="str">
        <f>IF('4.1_Resultados Balears'!G244=0,"",'4.1_Resultados Balears'!G244)</f>
        <v/>
      </c>
      <c r="N243" s="386" t="str">
        <f>IF('4.1_Resultados Balears'!H244=0,"",'4.1_Resultados Balears'!H244)</f>
        <v/>
      </c>
      <c r="O243" s="386" t="str">
        <f>IF('4.1_Resultados Balears'!I244=0,"",'4.1_Resultados Balears'!I244)</f>
        <v/>
      </c>
      <c r="P243" s="386" t="str">
        <f>IF('4.1_Resultados Balears'!K244=0,"",'4.1_Resultados Balears'!K244)</f>
        <v/>
      </c>
      <c r="Q243" s="386" t="str">
        <f>IF('4.1_Resultados Balears'!M244=0,"",'4.1_Resultados Balears'!M244)</f>
        <v/>
      </c>
      <c r="R243" s="386" t="str">
        <f>IF('4.1_Resultados Balears'!O244=0,"",'4.1_Resultados Balears'!O244)</f>
        <v/>
      </c>
      <c r="S243" s="386" t="str">
        <f>IF('4.1_Resultados Balears'!P244=0,"",'4.1_Resultados Balears'!P244)</f>
        <v/>
      </c>
      <c r="T243" s="386" t="str">
        <f>IF('4.1_Resultados Balears'!Q244=0,"",'4.1_Resultados Balears'!Q244)</f>
        <v/>
      </c>
      <c r="U243" s="386" t="str">
        <f>IF('4.1_Resultados Balears'!S244=0,"",'4.1_Resultados Balears'!S244)</f>
        <v/>
      </c>
      <c r="V243" s="385" t="str">
        <f>_xlfn.IFNA(IF(VLOOKUP($D243,'3_Categorías 3-6'!$E$26:$X$275,8,FALSE)="","",VLOOKUP($D243,'3_Categorías 3-6'!$E$26:$X$275,8,FALSE)),"")</f>
        <v/>
      </c>
      <c r="W243" s="385" t="str">
        <f>_xlfn.IFNA(IF(VLOOKUP($D243,'3_Categorías 3-6'!$E$26:$X$275,14,FALSE)="","",VLOOKUP($D243,'3_Categorías 3-6'!$E$26:$X$275,14,FALSE)),"")</f>
        <v/>
      </c>
      <c r="X243" s="385" t="str">
        <f>_xlfn.IFNA(IF(VLOOKUP($D243,'3_Categorías 3-6'!$E$26:$X$275,19,FALSE)="","",VLOOKUP($D243,'3_Categorías 3-6'!$E$26:$X$275,19,FALSE)),"")</f>
        <v/>
      </c>
      <c r="Y243" s="385" t="str">
        <f>_xlfn.IFNA(IF(VLOOKUP($D243,'3_Categorías 3-6'!$E$26:$X$275,20,FALSE)="","",VLOOKUP($D243,'3_Categorías 3-6'!$E$26:$X$275,20,FALSE)),"")</f>
        <v/>
      </c>
    </row>
    <row r="244" spans="3:25" s="4" customFormat="1" x14ac:dyDescent="0.25">
      <c r="C244" s="162">
        <v>192</v>
      </c>
      <c r="D244" s="668" t="str">
        <f>IF(Dades!E1033="","",Dades!E1033)</f>
        <v/>
      </c>
      <c r="E244" s="668"/>
      <c r="F244" s="388" t="str">
        <f>IF(D244="","",IF(VLOOKUP(D244,'0.1_Datos generales organiz.'!$E$44:$M$293,4,FALSE)="","",VLOOKUP(D244,'0.1_Datos generales organiz.'!$E$44:$M$293,4,FALSE)))</f>
        <v/>
      </c>
      <c r="G244" s="388" t="str">
        <f>IF(D244="","",IF(VLOOKUP(D244,'0.1_Datos generales organiz.'!$E$44:$M$293,5,FALSE)="","",VLOOKUP(D244,'0.1_Datos generales organiz.'!$E$44:$M$293,5,FALSE)))</f>
        <v/>
      </c>
      <c r="H244" s="388" t="str">
        <f>IF(D244="","",IF(VLOOKUP(D244,'0.1_Datos generales organiz.'!$E$44:$M$293,6,FALSE)="","",VLOOKUP(D244,'0.1_Datos generales organiz.'!$E$44:$M$293,6,FALSE)))</f>
        <v/>
      </c>
      <c r="I244" s="388" t="str">
        <f>IF(D244="","",IF(VLOOKUP(D244,'0.1_Datos generales organiz.'!$E$44:$M$293,7,FALSE)="","",VLOOKUP(D244,'0.1_Datos generales organiz.'!$E$44:$M$293,7,FALSE)))</f>
        <v/>
      </c>
      <c r="J244" s="388" t="str">
        <f>IF(D244="","",IF(VLOOKUP(D244,'0.1_Datos generales organiz.'!$E$44:$M$293,8,FALSE)="","",VLOOKUP(D244,'0.1_Datos generales organiz.'!$E$44:$M$293,8,FALSE)))</f>
        <v/>
      </c>
      <c r="K244" s="388" t="str">
        <f>IF(D244="","",IF(VLOOKUP(D244,'0.1_Datos generales organiz.'!$E$44:$M$293,9,FALSE)="","",VLOOKUP(D244,'0.1_Datos generales organiz.'!$E$44:$M$293,9,FALSE)))</f>
        <v/>
      </c>
      <c r="L244" s="386" t="str">
        <f>IF('4.1_Resultados Balears'!F245=0,"",'4.1_Resultados Balears'!F245)</f>
        <v/>
      </c>
      <c r="M244" s="386" t="str">
        <f>IF('4.1_Resultados Balears'!G245=0,"",'4.1_Resultados Balears'!G245)</f>
        <v/>
      </c>
      <c r="N244" s="386" t="str">
        <f>IF('4.1_Resultados Balears'!H245=0,"",'4.1_Resultados Balears'!H245)</f>
        <v/>
      </c>
      <c r="O244" s="386" t="str">
        <f>IF('4.1_Resultados Balears'!I245=0,"",'4.1_Resultados Balears'!I245)</f>
        <v/>
      </c>
      <c r="P244" s="386" t="str">
        <f>IF('4.1_Resultados Balears'!K245=0,"",'4.1_Resultados Balears'!K245)</f>
        <v/>
      </c>
      <c r="Q244" s="386" t="str">
        <f>IF('4.1_Resultados Balears'!M245=0,"",'4.1_Resultados Balears'!M245)</f>
        <v/>
      </c>
      <c r="R244" s="386" t="str">
        <f>IF('4.1_Resultados Balears'!O245=0,"",'4.1_Resultados Balears'!O245)</f>
        <v/>
      </c>
      <c r="S244" s="386" t="str">
        <f>IF('4.1_Resultados Balears'!P245=0,"",'4.1_Resultados Balears'!P245)</f>
        <v/>
      </c>
      <c r="T244" s="386" t="str">
        <f>IF('4.1_Resultados Balears'!Q245=0,"",'4.1_Resultados Balears'!Q245)</f>
        <v/>
      </c>
      <c r="U244" s="386" t="str">
        <f>IF('4.1_Resultados Balears'!S245=0,"",'4.1_Resultados Balears'!S245)</f>
        <v/>
      </c>
      <c r="V244" s="385" t="str">
        <f>_xlfn.IFNA(IF(VLOOKUP($D244,'3_Categorías 3-6'!$E$26:$X$275,8,FALSE)="","",VLOOKUP($D244,'3_Categorías 3-6'!$E$26:$X$275,8,FALSE)),"")</f>
        <v/>
      </c>
      <c r="W244" s="385" t="str">
        <f>_xlfn.IFNA(IF(VLOOKUP($D244,'3_Categorías 3-6'!$E$26:$X$275,14,FALSE)="","",VLOOKUP($D244,'3_Categorías 3-6'!$E$26:$X$275,14,FALSE)),"")</f>
        <v/>
      </c>
      <c r="X244" s="385" t="str">
        <f>_xlfn.IFNA(IF(VLOOKUP($D244,'3_Categorías 3-6'!$E$26:$X$275,19,FALSE)="","",VLOOKUP($D244,'3_Categorías 3-6'!$E$26:$X$275,19,FALSE)),"")</f>
        <v/>
      </c>
      <c r="Y244" s="385" t="str">
        <f>_xlfn.IFNA(IF(VLOOKUP($D244,'3_Categorías 3-6'!$E$26:$X$275,20,FALSE)="","",VLOOKUP($D244,'3_Categorías 3-6'!$E$26:$X$275,20,FALSE)),"")</f>
        <v/>
      </c>
    </row>
    <row r="245" spans="3:25" s="4" customFormat="1" x14ac:dyDescent="0.25">
      <c r="C245" s="162">
        <v>193</v>
      </c>
      <c r="D245" s="668" t="str">
        <f>IF(Dades!E1034="","",Dades!E1034)</f>
        <v/>
      </c>
      <c r="E245" s="668"/>
      <c r="F245" s="388" t="str">
        <f>IF(D245="","",IF(VLOOKUP(D245,'0.1_Datos generales organiz.'!$E$44:$M$293,4,FALSE)="","",VLOOKUP(D245,'0.1_Datos generales organiz.'!$E$44:$M$293,4,FALSE)))</f>
        <v/>
      </c>
      <c r="G245" s="388" t="str">
        <f>IF(D245="","",IF(VLOOKUP(D245,'0.1_Datos generales organiz.'!$E$44:$M$293,5,FALSE)="","",VLOOKUP(D245,'0.1_Datos generales organiz.'!$E$44:$M$293,5,FALSE)))</f>
        <v/>
      </c>
      <c r="H245" s="388" t="str">
        <f>IF(D245="","",IF(VLOOKUP(D245,'0.1_Datos generales organiz.'!$E$44:$M$293,6,FALSE)="","",VLOOKUP(D245,'0.1_Datos generales organiz.'!$E$44:$M$293,6,FALSE)))</f>
        <v/>
      </c>
      <c r="I245" s="388" t="str">
        <f>IF(D245="","",IF(VLOOKUP(D245,'0.1_Datos generales organiz.'!$E$44:$M$293,7,FALSE)="","",VLOOKUP(D245,'0.1_Datos generales organiz.'!$E$44:$M$293,7,FALSE)))</f>
        <v/>
      </c>
      <c r="J245" s="388" t="str">
        <f>IF(D245="","",IF(VLOOKUP(D245,'0.1_Datos generales organiz.'!$E$44:$M$293,8,FALSE)="","",VLOOKUP(D245,'0.1_Datos generales organiz.'!$E$44:$M$293,8,FALSE)))</f>
        <v/>
      </c>
      <c r="K245" s="388" t="str">
        <f>IF(D245="","",IF(VLOOKUP(D245,'0.1_Datos generales organiz.'!$E$44:$M$293,9,FALSE)="","",VLOOKUP(D245,'0.1_Datos generales organiz.'!$E$44:$M$293,9,FALSE)))</f>
        <v/>
      </c>
      <c r="L245" s="386" t="str">
        <f>IF('4.1_Resultados Balears'!F246=0,"",'4.1_Resultados Balears'!F246)</f>
        <v/>
      </c>
      <c r="M245" s="386" t="str">
        <f>IF('4.1_Resultados Balears'!G246=0,"",'4.1_Resultados Balears'!G246)</f>
        <v/>
      </c>
      <c r="N245" s="386" t="str">
        <f>IF('4.1_Resultados Balears'!H246=0,"",'4.1_Resultados Balears'!H246)</f>
        <v/>
      </c>
      <c r="O245" s="386" t="str">
        <f>IF('4.1_Resultados Balears'!I246=0,"",'4.1_Resultados Balears'!I246)</f>
        <v/>
      </c>
      <c r="P245" s="386" t="str">
        <f>IF('4.1_Resultados Balears'!K246=0,"",'4.1_Resultados Balears'!K246)</f>
        <v/>
      </c>
      <c r="Q245" s="386" t="str">
        <f>IF('4.1_Resultados Balears'!M246=0,"",'4.1_Resultados Balears'!M246)</f>
        <v/>
      </c>
      <c r="R245" s="386" t="str">
        <f>IF('4.1_Resultados Balears'!O246=0,"",'4.1_Resultados Balears'!O246)</f>
        <v/>
      </c>
      <c r="S245" s="386" t="str">
        <f>IF('4.1_Resultados Balears'!P246=0,"",'4.1_Resultados Balears'!P246)</f>
        <v/>
      </c>
      <c r="T245" s="386" t="str">
        <f>IF('4.1_Resultados Balears'!Q246=0,"",'4.1_Resultados Balears'!Q246)</f>
        <v/>
      </c>
      <c r="U245" s="386" t="str">
        <f>IF('4.1_Resultados Balears'!S246=0,"",'4.1_Resultados Balears'!S246)</f>
        <v/>
      </c>
      <c r="V245" s="385" t="str">
        <f>_xlfn.IFNA(IF(VLOOKUP($D245,'3_Categorías 3-6'!$E$26:$X$275,8,FALSE)="","",VLOOKUP($D245,'3_Categorías 3-6'!$E$26:$X$275,8,FALSE)),"")</f>
        <v/>
      </c>
      <c r="W245" s="385" t="str">
        <f>_xlfn.IFNA(IF(VLOOKUP($D245,'3_Categorías 3-6'!$E$26:$X$275,14,FALSE)="","",VLOOKUP($D245,'3_Categorías 3-6'!$E$26:$X$275,14,FALSE)),"")</f>
        <v/>
      </c>
      <c r="X245" s="385" t="str">
        <f>_xlfn.IFNA(IF(VLOOKUP($D245,'3_Categorías 3-6'!$E$26:$X$275,19,FALSE)="","",VLOOKUP($D245,'3_Categorías 3-6'!$E$26:$X$275,19,FALSE)),"")</f>
        <v/>
      </c>
      <c r="Y245" s="385" t="str">
        <f>_xlfn.IFNA(IF(VLOOKUP($D245,'3_Categorías 3-6'!$E$26:$X$275,20,FALSE)="","",VLOOKUP($D245,'3_Categorías 3-6'!$E$26:$X$275,20,FALSE)),"")</f>
        <v/>
      </c>
    </row>
    <row r="246" spans="3:25" s="4" customFormat="1" x14ac:dyDescent="0.25">
      <c r="C246" s="162">
        <v>194</v>
      </c>
      <c r="D246" s="668" t="str">
        <f>IF(Dades!E1035="","",Dades!E1035)</f>
        <v/>
      </c>
      <c r="E246" s="668"/>
      <c r="F246" s="388" t="str">
        <f>IF(D246="","",IF(VLOOKUP(D246,'0.1_Datos generales organiz.'!$E$44:$M$293,4,FALSE)="","",VLOOKUP(D246,'0.1_Datos generales organiz.'!$E$44:$M$293,4,FALSE)))</f>
        <v/>
      </c>
      <c r="G246" s="388" t="str">
        <f>IF(D246="","",IF(VLOOKUP(D246,'0.1_Datos generales organiz.'!$E$44:$M$293,5,FALSE)="","",VLOOKUP(D246,'0.1_Datos generales organiz.'!$E$44:$M$293,5,FALSE)))</f>
        <v/>
      </c>
      <c r="H246" s="388" t="str">
        <f>IF(D246="","",IF(VLOOKUP(D246,'0.1_Datos generales organiz.'!$E$44:$M$293,6,FALSE)="","",VLOOKUP(D246,'0.1_Datos generales organiz.'!$E$44:$M$293,6,FALSE)))</f>
        <v/>
      </c>
      <c r="I246" s="388" t="str">
        <f>IF(D246="","",IF(VLOOKUP(D246,'0.1_Datos generales organiz.'!$E$44:$M$293,7,FALSE)="","",VLOOKUP(D246,'0.1_Datos generales organiz.'!$E$44:$M$293,7,FALSE)))</f>
        <v/>
      </c>
      <c r="J246" s="388" t="str">
        <f>IF(D246="","",IF(VLOOKUP(D246,'0.1_Datos generales organiz.'!$E$44:$M$293,8,FALSE)="","",VLOOKUP(D246,'0.1_Datos generales organiz.'!$E$44:$M$293,8,FALSE)))</f>
        <v/>
      </c>
      <c r="K246" s="388" t="str">
        <f>IF(D246="","",IF(VLOOKUP(D246,'0.1_Datos generales organiz.'!$E$44:$M$293,9,FALSE)="","",VLOOKUP(D246,'0.1_Datos generales organiz.'!$E$44:$M$293,9,FALSE)))</f>
        <v/>
      </c>
      <c r="L246" s="386" t="str">
        <f>IF('4.1_Resultados Balears'!F247=0,"",'4.1_Resultados Balears'!F247)</f>
        <v/>
      </c>
      <c r="M246" s="386" t="str">
        <f>IF('4.1_Resultados Balears'!G247=0,"",'4.1_Resultados Balears'!G247)</f>
        <v/>
      </c>
      <c r="N246" s="386" t="str">
        <f>IF('4.1_Resultados Balears'!H247=0,"",'4.1_Resultados Balears'!H247)</f>
        <v/>
      </c>
      <c r="O246" s="386" t="str">
        <f>IF('4.1_Resultados Balears'!I247=0,"",'4.1_Resultados Balears'!I247)</f>
        <v/>
      </c>
      <c r="P246" s="386" t="str">
        <f>IF('4.1_Resultados Balears'!K247=0,"",'4.1_Resultados Balears'!K247)</f>
        <v/>
      </c>
      <c r="Q246" s="386" t="str">
        <f>IF('4.1_Resultados Balears'!M247=0,"",'4.1_Resultados Balears'!M247)</f>
        <v/>
      </c>
      <c r="R246" s="386" t="str">
        <f>IF('4.1_Resultados Balears'!O247=0,"",'4.1_Resultados Balears'!O247)</f>
        <v/>
      </c>
      <c r="S246" s="386" t="str">
        <f>IF('4.1_Resultados Balears'!P247=0,"",'4.1_Resultados Balears'!P247)</f>
        <v/>
      </c>
      <c r="T246" s="386" t="str">
        <f>IF('4.1_Resultados Balears'!Q247=0,"",'4.1_Resultados Balears'!Q247)</f>
        <v/>
      </c>
      <c r="U246" s="386" t="str">
        <f>IF('4.1_Resultados Balears'!S247=0,"",'4.1_Resultados Balears'!S247)</f>
        <v/>
      </c>
      <c r="V246" s="385" t="str">
        <f>_xlfn.IFNA(IF(VLOOKUP($D246,'3_Categorías 3-6'!$E$26:$X$275,8,FALSE)="","",VLOOKUP($D246,'3_Categorías 3-6'!$E$26:$X$275,8,FALSE)),"")</f>
        <v/>
      </c>
      <c r="W246" s="385" t="str">
        <f>_xlfn.IFNA(IF(VLOOKUP($D246,'3_Categorías 3-6'!$E$26:$X$275,14,FALSE)="","",VLOOKUP($D246,'3_Categorías 3-6'!$E$26:$X$275,14,FALSE)),"")</f>
        <v/>
      </c>
      <c r="X246" s="385" t="str">
        <f>_xlfn.IFNA(IF(VLOOKUP($D246,'3_Categorías 3-6'!$E$26:$X$275,19,FALSE)="","",VLOOKUP($D246,'3_Categorías 3-6'!$E$26:$X$275,19,FALSE)),"")</f>
        <v/>
      </c>
      <c r="Y246" s="385" t="str">
        <f>_xlfn.IFNA(IF(VLOOKUP($D246,'3_Categorías 3-6'!$E$26:$X$275,20,FALSE)="","",VLOOKUP($D246,'3_Categorías 3-6'!$E$26:$X$275,20,FALSE)),"")</f>
        <v/>
      </c>
    </row>
    <row r="247" spans="3:25" s="4" customFormat="1" x14ac:dyDescent="0.25">
      <c r="C247" s="162">
        <v>195</v>
      </c>
      <c r="D247" s="668" t="str">
        <f>IF(Dades!E1036="","",Dades!E1036)</f>
        <v/>
      </c>
      <c r="E247" s="668"/>
      <c r="F247" s="388" t="str">
        <f>IF(D247="","",IF(VLOOKUP(D247,'0.1_Datos generales organiz.'!$E$44:$M$293,4,FALSE)="","",VLOOKUP(D247,'0.1_Datos generales organiz.'!$E$44:$M$293,4,FALSE)))</f>
        <v/>
      </c>
      <c r="G247" s="388" t="str">
        <f>IF(D247="","",IF(VLOOKUP(D247,'0.1_Datos generales organiz.'!$E$44:$M$293,5,FALSE)="","",VLOOKUP(D247,'0.1_Datos generales organiz.'!$E$44:$M$293,5,FALSE)))</f>
        <v/>
      </c>
      <c r="H247" s="388" t="str">
        <f>IF(D247="","",IF(VLOOKUP(D247,'0.1_Datos generales organiz.'!$E$44:$M$293,6,FALSE)="","",VLOOKUP(D247,'0.1_Datos generales organiz.'!$E$44:$M$293,6,FALSE)))</f>
        <v/>
      </c>
      <c r="I247" s="388" t="str">
        <f>IF(D247="","",IF(VLOOKUP(D247,'0.1_Datos generales organiz.'!$E$44:$M$293,7,FALSE)="","",VLOOKUP(D247,'0.1_Datos generales organiz.'!$E$44:$M$293,7,FALSE)))</f>
        <v/>
      </c>
      <c r="J247" s="388" t="str">
        <f>IF(D247="","",IF(VLOOKUP(D247,'0.1_Datos generales organiz.'!$E$44:$M$293,8,FALSE)="","",VLOOKUP(D247,'0.1_Datos generales organiz.'!$E$44:$M$293,8,FALSE)))</f>
        <v/>
      </c>
      <c r="K247" s="388" t="str">
        <f>IF(D247="","",IF(VLOOKUP(D247,'0.1_Datos generales organiz.'!$E$44:$M$293,9,FALSE)="","",VLOOKUP(D247,'0.1_Datos generales organiz.'!$E$44:$M$293,9,FALSE)))</f>
        <v/>
      </c>
      <c r="L247" s="386" t="str">
        <f>IF('4.1_Resultados Balears'!F248=0,"",'4.1_Resultados Balears'!F248)</f>
        <v/>
      </c>
      <c r="M247" s="386" t="str">
        <f>IF('4.1_Resultados Balears'!G248=0,"",'4.1_Resultados Balears'!G248)</f>
        <v/>
      </c>
      <c r="N247" s="386" t="str">
        <f>IF('4.1_Resultados Balears'!H248=0,"",'4.1_Resultados Balears'!H248)</f>
        <v/>
      </c>
      <c r="O247" s="386" t="str">
        <f>IF('4.1_Resultados Balears'!I248=0,"",'4.1_Resultados Balears'!I248)</f>
        <v/>
      </c>
      <c r="P247" s="386" t="str">
        <f>IF('4.1_Resultados Balears'!K248=0,"",'4.1_Resultados Balears'!K248)</f>
        <v/>
      </c>
      <c r="Q247" s="386" t="str">
        <f>IF('4.1_Resultados Balears'!M248=0,"",'4.1_Resultados Balears'!M248)</f>
        <v/>
      </c>
      <c r="R247" s="386" t="str">
        <f>IF('4.1_Resultados Balears'!O248=0,"",'4.1_Resultados Balears'!O248)</f>
        <v/>
      </c>
      <c r="S247" s="386" t="str">
        <f>IF('4.1_Resultados Balears'!P248=0,"",'4.1_Resultados Balears'!P248)</f>
        <v/>
      </c>
      <c r="T247" s="386" t="str">
        <f>IF('4.1_Resultados Balears'!Q248=0,"",'4.1_Resultados Balears'!Q248)</f>
        <v/>
      </c>
      <c r="U247" s="386" t="str">
        <f>IF('4.1_Resultados Balears'!S248=0,"",'4.1_Resultados Balears'!S248)</f>
        <v/>
      </c>
      <c r="V247" s="385" t="str">
        <f>_xlfn.IFNA(IF(VLOOKUP($D247,'3_Categorías 3-6'!$E$26:$X$275,8,FALSE)="","",VLOOKUP($D247,'3_Categorías 3-6'!$E$26:$X$275,8,FALSE)),"")</f>
        <v/>
      </c>
      <c r="W247" s="385" t="str">
        <f>_xlfn.IFNA(IF(VLOOKUP($D247,'3_Categorías 3-6'!$E$26:$X$275,14,FALSE)="","",VLOOKUP($D247,'3_Categorías 3-6'!$E$26:$X$275,14,FALSE)),"")</f>
        <v/>
      </c>
      <c r="X247" s="385" t="str">
        <f>_xlfn.IFNA(IF(VLOOKUP($D247,'3_Categorías 3-6'!$E$26:$X$275,19,FALSE)="","",VLOOKUP($D247,'3_Categorías 3-6'!$E$26:$X$275,19,FALSE)),"")</f>
        <v/>
      </c>
      <c r="Y247" s="385" t="str">
        <f>_xlfn.IFNA(IF(VLOOKUP($D247,'3_Categorías 3-6'!$E$26:$X$275,20,FALSE)="","",VLOOKUP($D247,'3_Categorías 3-6'!$E$26:$X$275,20,FALSE)),"")</f>
        <v/>
      </c>
    </row>
    <row r="248" spans="3:25" s="4" customFormat="1" x14ac:dyDescent="0.25">
      <c r="C248" s="162">
        <v>196</v>
      </c>
      <c r="D248" s="668" t="str">
        <f>IF(Dades!E1037="","",Dades!E1037)</f>
        <v/>
      </c>
      <c r="E248" s="668"/>
      <c r="F248" s="388" t="str">
        <f>IF(D248="","",IF(VLOOKUP(D248,'0.1_Datos generales organiz.'!$E$44:$M$293,4,FALSE)="","",VLOOKUP(D248,'0.1_Datos generales organiz.'!$E$44:$M$293,4,FALSE)))</f>
        <v/>
      </c>
      <c r="G248" s="388" t="str">
        <f>IF(D248="","",IF(VLOOKUP(D248,'0.1_Datos generales organiz.'!$E$44:$M$293,5,FALSE)="","",VLOOKUP(D248,'0.1_Datos generales organiz.'!$E$44:$M$293,5,FALSE)))</f>
        <v/>
      </c>
      <c r="H248" s="388" t="str">
        <f>IF(D248="","",IF(VLOOKUP(D248,'0.1_Datos generales organiz.'!$E$44:$M$293,6,FALSE)="","",VLOOKUP(D248,'0.1_Datos generales organiz.'!$E$44:$M$293,6,FALSE)))</f>
        <v/>
      </c>
      <c r="I248" s="388" t="str">
        <f>IF(D248="","",IF(VLOOKUP(D248,'0.1_Datos generales organiz.'!$E$44:$M$293,7,FALSE)="","",VLOOKUP(D248,'0.1_Datos generales organiz.'!$E$44:$M$293,7,FALSE)))</f>
        <v/>
      </c>
      <c r="J248" s="388" t="str">
        <f>IF(D248="","",IF(VLOOKUP(D248,'0.1_Datos generales organiz.'!$E$44:$M$293,8,FALSE)="","",VLOOKUP(D248,'0.1_Datos generales organiz.'!$E$44:$M$293,8,FALSE)))</f>
        <v/>
      </c>
      <c r="K248" s="388" t="str">
        <f>IF(D248="","",IF(VLOOKUP(D248,'0.1_Datos generales organiz.'!$E$44:$M$293,9,FALSE)="","",VLOOKUP(D248,'0.1_Datos generales organiz.'!$E$44:$M$293,9,FALSE)))</f>
        <v/>
      </c>
      <c r="L248" s="386" t="str">
        <f>IF('4.1_Resultados Balears'!F249=0,"",'4.1_Resultados Balears'!F249)</f>
        <v/>
      </c>
      <c r="M248" s="386" t="str">
        <f>IF('4.1_Resultados Balears'!G249=0,"",'4.1_Resultados Balears'!G249)</f>
        <v/>
      </c>
      <c r="N248" s="386" t="str">
        <f>IF('4.1_Resultados Balears'!H249=0,"",'4.1_Resultados Balears'!H249)</f>
        <v/>
      </c>
      <c r="O248" s="386" t="str">
        <f>IF('4.1_Resultados Balears'!I249=0,"",'4.1_Resultados Balears'!I249)</f>
        <v/>
      </c>
      <c r="P248" s="386" t="str">
        <f>IF('4.1_Resultados Balears'!K249=0,"",'4.1_Resultados Balears'!K249)</f>
        <v/>
      </c>
      <c r="Q248" s="386" t="str">
        <f>IF('4.1_Resultados Balears'!M249=0,"",'4.1_Resultados Balears'!M249)</f>
        <v/>
      </c>
      <c r="R248" s="386" t="str">
        <f>IF('4.1_Resultados Balears'!O249=0,"",'4.1_Resultados Balears'!O249)</f>
        <v/>
      </c>
      <c r="S248" s="386" t="str">
        <f>IF('4.1_Resultados Balears'!P249=0,"",'4.1_Resultados Balears'!P249)</f>
        <v/>
      </c>
      <c r="T248" s="386" t="str">
        <f>IF('4.1_Resultados Balears'!Q249=0,"",'4.1_Resultados Balears'!Q249)</f>
        <v/>
      </c>
      <c r="U248" s="386" t="str">
        <f>IF('4.1_Resultados Balears'!S249=0,"",'4.1_Resultados Balears'!S249)</f>
        <v/>
      </c>
      <c r="V248" s="385" t="str">
        <f>_xlfn.IFNA(IF(VLOOKUP($D248,'3_Categorías 3-6'!$E$26:$X$275,8,FALSE)="","",VLOOKUP($D248,'3_Categorías 3-6'!$E$26:$X$275,8,FALSE)),"")</f>
        <v/>
      </c>
      <c r="W248" s="385" t="str">
        <f>_xlfn.IFNA(IF(VLOOKUP($D248,'3_Categorías 3-6'!$E$26:$X$275,14,FALSE)="","",VLOOKUP($D248,'3_Categorías 3-6'!$E$26:$X$275,14,FALSE)),"")</f>
        <v/>
      </c>
      <c r="X248" s="385" t="str">
        <f>_xlfn.IFNA(IF(VLOOKUP($D248,'3_Categorías 3-6'!$E$26:$X$275,19,FALSE)="","",VLOOKUP($D248,'3_Categorías 3-6'!$E$26:$X$275,19,FALSE)),"")</f>
        <v/>
      </c>
      <c r="Y248" s="385" t="str">
        <f>_xlfn.IFNA(IF(VLOOKUP($D248,'3_Categorías 3-6'!$E$26:$X$275,20,FALSE)="","",VLOOKUP($D248,'3_Categorías 3-6'!$E$26:$X$275,20,FALSE)),"")</f>
        <v/>
      </c>
    </row>
    <row r="249" spans="3:25" s="4" customFormat="1" x14ac:dyDescent="0.25">
      <c r="C249" s="162">
        <v>197</v>
      </c>
      <c r="D249" s="668" t="str">
        <f>IF(Dades!E1038="","",Dades!E1038)</f>
        <v/>
      </c>
      <c r="E249" s="668"/>
      <c r="F249" s="388" t="str">
        <f>IF(D249="","",IF(VLOOKUP(D249,'0.1_Datos generales organiz.'!$E$44:$M$293,4,FALSE)="","",VLOOKUP(D249,'0.1_Datos generales organiz.'!$E$44:$M$293,4,FALSE)))</f>
        <v/>
      </c>
      <c r="G249" s="388" t="str">
        <f>IF(D249="","",IF(VLOOKUP(D249,'0.1_Datos generales organiz.'!$E$44:$M$293,5,FALSE)="","",VLOOKUP(D249,'0.1_Datos generales organiz.'!$E$44:$M$293,5,FALSE)))</f>
        <v/>
      </c>
      <c r="H249" s="388" t="str">
        <f>IF(D249="","",IF(VLOOKUP(D249,'0.1_Datos generales organiz.'!$E$44:$M$293,6,FALSE)="","",VLOOKUP(D249,'0.1_Datos generales organiz.'!$E$44:$M$293,6,FALSE)))</f>
        <v/>
      </c>
      <c r="I249" s="388" t="str">
        <f>IF(D249="","",IF(VLOOKUP(D249,'0.1_Datos generales organiz.'!$E$44:$M$293,7,FALSE)="","",VLOOKUP(D249,'0.1_Datos generales organiz.'!$E$44:$M$293,7,FALSE)))</f>
        <v/>
      </c>
      <c r="J249" s="388" t="str">
        <f>IF(D249="","",IF(VLOOKUP(D249,'0.1_Datos generales organiz.'!$E$44:$M$293,8,FALSE)="","",VLOOKUP(D249,'0.1_Datos generales organiz.'!$E$44:$M$293,8,FALSE)))</f>
        <v/>
      </c>
      <c r="K249" s="388" t="str">
        <f>IF(D249="","",IF(VLOOKUP(D249,'0.1_Datos generales organiz.'!$E$44:$M$293,9,FALSE)="","",VLOOKUP(D249,'0.1_Datos generales organiz.'!$E$44:$M$293,9,FALSE)))</f>
        <v/>
      </c>
      <c r="L249" s="386" t="str">
        <f>IF('4.1_Resultados Balears'!F250=0,"",'4.1_Resultados Balears'!F250)</f>
        <v/>
      </c>
      <c r="M249" s="386" t="str">
        <f>IF('4.1_Resultados Balears'!G250=0,"",'4.1_Resultados Balears'!G250)</f>
        <v/>
      </c>
      <c r="N249" s="386" t="str">
        <f>IF('4.1_Resultados Balears'!H250=0,"",'4.1_Resultados Balears'!H250)</f>
        <v/>
      </c>
      <c r="O249" s="386" t="str">
        <f>IF('4.1_Resultados Balears'!I250=0,"",'4.1_Resultados Balears'!I250)</f>
        <v/>
      </c>
      <c r="P249" s="386" t="str">
        <f>IF('4.1_Resultados Balears'!K250=0,"",'4.1_Resultados Balears'!K250)</f>
        <v/>
      </c>
      <c r="Q249" s="386" t="str">
        <f>IF('4.1_Resultados Balears'!M250=0,"",'4.1_Resultados Balears'!M250)</f>
        <v/>
      </c>
      <c r="R249" s="386" t="str">
        <f>IF('4.1_Resultados Balears'!O250=0,"",'4.1_Resultados Balears'!O250)</f>
        <v/>
      </c>
      <c r="S249" s="386" t="str">
        <f>IF('4.1_Resultados Balears'!P250=0,"",'4.1_Resultados Balears'!P250)</f>
        <v/>
      </c>
      <c r="T249" s="386" t="str">
        <f>IF('4.1_Resultados Balears'!Q250=0,"",'4.1_Resultados Balears'!Q250)</f>
        <v/>
      </c>
      <c r="U249" s="386" t="str">
        <f>IF('4.1_Resultados Balears'!S250=0,"",'4.1_Resultados Balears'!S250)</f>
        <v/>
      </c>
      <c r="V249" s="385" t="str">
        <f>_xlfn.IFNA(IF(VLOOKUP($D249,'3_Categorías 3-6'!$E$26:$X$275,8,FALSE)="","",VLOOKUP($D249,'3_Categorías 3-6'!$E$26:$X$275,8,FALSE)),"")</f>
        <v/>
      </c>
      <c r="W249" s="385" t="str">
        <f>_xlfn.IFNA(IF(VLOOKUP($D249,'3_Categorías 3-6'!$E$26:$X$275,14,FALSE)="","",VLOOKUP($D249,'3_Categorías 3-6'!$E$26:$X$275,14,FALSE)),"")</f>
        <v/>
      </c>
      <c r="X249" s="385" t="str">
        <f>_xlfn.IFNA(IF(VLOOKUP($D249,'3_Categorías 3-6'!$E$26:$X$275,19,FALSE)="","",VLOOKUP($D249,'3_Categorías 3-6'!$E$26:$X$275,19,FALSE)),"")</f>
        <v/>
      </c>
      <c r="Y249" s="385" t="str">
        <f>_xlfn.IFNA(IF(VLOOKUP($D249,'3_Categorías 3-6'!$E$26:$X$275,20,FALSE)="","",VLOOKUP($D249,'3_Categorías 3-6'!$E$26:$X$275,20,FALSE)),"")</f>
        <v/>
      </c>
    </row>
    <row r="250" spans="3:25" s="4" customFormat="1" x14ac:dyDescent="0.25">
      <c r="C250" s="162">
        <v>198</v>
      </c>
      <c r="D250" s="668" t="str">
        <f>IF(Dades!E1039="","",Dades!E1039)</f>
        <v/>
      </c>
      <c r="E250" s="668"/>
      <c r="F250" s="388" t="str">
        <f>IF(D250="","",IF(VLOOKUP(D250,'0.1_Datos generales organiz.'!$E$44:$M$293,4,FALSE)="","",VLOOKUP(D250,'0.1_Datos generales organiz.'!$E$44:$M$293,4,FALSE)))</f>
        <v/>
      </c>
      <c r="G250" s="388" t="str">
        <f>IF(D250="","",IF(VLOOKUP(D250,'0.1_Datos generales organiz.'!$E$44:$M$293,5,FALSE)="","",VLOOKUP(D250,'0.1_Datos generales organiz.'!$E$44:$M$293,5,FALSE)))</f>
        <v/>
      </c>
      <c r="H250" s="388" t="str">
        <f>IF(D250="","",IF(VLOOKUP(D250,'0.1_Datos generales organiz.'!$E$44:$M$293,6,FALSE)="","",VLOOKUP(D250,'0.1_Datos generales organiz.'!$E$44:$M$293,6,FALSE)))</f>
        <v/>
      </c>
      <c r="I250" s="388" t="str">
        <f>IF(D250="","",IF(VLOOKUP(D250,'0.1_Datos generales organiz.'!$E$44:$M$293,7,FALSE)="","",VLOOKUP(D250,'0.1_Datos generales organiz.'!$E$44:$M$293,7,FALSE)))</f>
        <v/>
      </c>
      <c r="J250" s="388" t="str">
        <f>IF(D250="","",IF(VLOOKUP(D250,'0.1_Datos generales organiz.'!$E$44:$M$293,8,FALSE)="","",VLOOKUP(D250,'0.1_Datos generales organiz.'!$E$44:$M$293,8,FALSE)))</f>
        <v/>
      </c>
      <c r="K250" s="388" t="str">
        <f>IF(D250="","",IF(VLOOKUP(D250,'0.1_Datos generales organiz.'!$E$44:$M$293,9,FALSE)="","",VLOOKUP(D250,'0.1_Datos generales organiz.'!$E$44:$M$293,9,FALSE)))</f>
        <v/>
      </c>
      <c r="L250" s="386" t="str">
        <f>IF('4.1_Resultados Balears'!F251=0,"",'4.1_Resultados Balears'!F251)</f>
        <v/>
      </c>
      <c r="M250" s="386" t="str">
        <f>IF('4.1_Resultados Balears'!G251=0,"",'4.1_Resultados Balears'!G251)</f>
        <v/>
      </c>
      <c r="N250" s="386" t="str">
        <f>IF('4.1_Resultados Balears'!H251=0,"",'4.1_Resultados Balears'!H251)</f>
        <v/>
      </c>
      <c r="O250" s="386" t="str">
        <f>IF('4.1_Resultados Balears'!I251=0,"",'4.1_Resultados Balears'!I251)</f>
        <v/>
      </c>
      <c r="P250" s="386" t="str">
        <f>IF('4.1_Resultados Balears'!K251=0,"",'4.1_Resultados Balears'!K251)</f>
        <v/>
      </c>
      <c r="Q250" s="386" t="str">
        <f>IF('4.1_Resultados Balears'!M251=0,"",'4.1_Resultados Balears'!M251)</f>
        <v/>
      </c>
      <c r="R250" s="386" t="str">
        <f>IF('4.1_Resultados Balears'!O251=0,"",'4.1_Resultados Balears'!O251)</f>
        <v/>
      </c>
      <c r="S250" s="386" t="str">
        <f>IF('4.1_Resultados Balears'!P251=0,"",'4.1_Resultados Balears'!P251)</f>
        <v/>
      </c>
      <c r="T250" s="386" t="str">
        <f>IF('4.1_Resultados Balears'!Q251=0,"",'4.1_Resultados Balears'!Q251)</f>
        <v/>
      </c>
      <c r="U250" s="386" t="str">
        <f>IF('4.1_Resultados Balears'!S251=0,"",'4.1_Resultados Balears'!S251)</f>
        <v/>
      </c>
      <c r="V250" s="385" t="str">
        <f>_xlfn.IFNA(IF(VLOOKUP($D250,'3_Categorías 3-6'!$E$26:$X$275,8,FALSE)="","",VLOOKUP($D250,'3_Categorías 3-6'!$E$26:$X$275,8,FALSE)),"")</f>
        <v/>
      </c>
      <c r="W250" s="385" t="str">
        <f>_xlfn.IFNA(IF(VLOOKUP($D250,'3_Categorías 3-6'!$E$26:$X$275,14,FALSE)="","",VLOOKUP($D250,'3_Categorías 3-6'!$E$26:$X$275,14,FALSE)),"")</f>
        <v/>
      </c>
      <c r="X250" s="385" t="str">
        <f>_xlfn.IFNA(IF(VLOOKUP($D250,'3_Categorías 3-6'!$E$26:$X$275,19,FALSE)="","",VLOOKUP($D250,'3_Categorías 3-6'!$E$26:$X$275,19,FALSE)),"")</f>
        <v/>
      </c>
      <c r="Y250" s="385" t="str">
        <f>_xlfn.IFNA(IF(VLOOKUP($D250,'3_Categorías 3-6'!$E$26:$X$275,20,FALSE)="","",VLOOKUP($D250,'3_Categorías 3-6'!$E$26:$X$275,20,FALSE)),"")</f>
        <v/>
      </c>
    </row>
    <row r="251" spans="3:25" s="4" customFormat="1" x14ac:dyDescent="0.25">
      <c r="C251" s="162">
        <v>199</v>
      </c>
      <c r="D251" s="668" t="str">
        <f>IF(Dades!E1040="","",Dades!E1040)</f>
        <v/>
      </c>
      <c r="E251" s="668"/>
      <c r="F251" s="388" t="str">
        <f>IF(D251="","",IF(VLOOKUP(D251,'0.1_Datos generales organiz.'!$E$44:$M$293,4,FALSE)="","",VLOOKUP(D251,'0.1_Datos generales organiz.'!$E$44:$M$293,4,FALSE)))</f>
        <v/>
      </c>
      <c r="G251" s="388" t="str">
        <f>IF(D251="","",IF(VLOOKUP(D251,'0.1_Datos generales organiz.'!$E$44:$M$293,5,FALSE)="","",VLOOKUP(D251,'0.1_Datos generales organiz.'!$E$44:$M$293,5,FALSE)))</f>
        <v/>
      </c>
      <c r="H251" s="388" t="str">
        <f>IF(D251="","",IF(VLOOKUP(D251,'0.1_Datos generales organiz.'!$E$44:$M$293,6,FALSE)="","",VLOOKUP(D251,'0.1_Datos generales organiz.'!$E$44:$M$293,6,FALSE)))</f>
        <v/>
      </c>
      <c r="I251" s="388" t="str">
        <f>IF(D251="","",IF(VLOOKUP(D251,'0.1_Datos generales organiz.'!$E$44:$M$293,7,FALSE)="","",VLOOKUP(D251,'0.1_Datos generales organiz.'!$E$44:$M$293,7,FALSE)))</f>
        <v/>
      </c>
      <c r="J251" s="388" t="str">
        <f>IF(D251="","",IF(VLOOKUP(D251,'0.1_Datos generales organiz.'!$E$44:$M$293,8,FALSE)="","",VLOOKUP(D251,'0.1_Datos generales organiz.'!$E$44:$M$293,8,FALSE)))</f>
        <v/>
      </c>
      <c r="K251" s="388" t="str">
        <f>IF(D251="","",IF(VLOOKUP(D251,'0.1_Datos generales organiz.'!$E$44:$M$293,9,FALSE)="","",VLOOKUP(D251,'0.1_Datos generales organiz.'!$E$44:$M$293,9,FALSE)))</f>
        <v/>
      </c>
      <c r="L251" s="386" t="str">
        <f>IF('4.1_Resultados Balears'!F252=0,"",'4.1_Resultados Balears'!F252)</f>
        <v/>
      </c>
      <c r="M251" s="386" t="str">
        <f>IF('4.1_Resultados Balears'!G252=0,"",'4.1_Resultados Balears'!G252)</f>
        <v/>
      </c>
      <c r="N251" s="386" t="str">
        <f>IF('4.1_Resultados Balears'!H252=0,"",'4.1_Resultados Balears'!H252)</f>
        <v/>
      </c>
      <c r="O251" s="386" t="str">
        <f>IF('4.1_Resultados Balears'!I252=0,"",'4.1_Resultados Balears'!I252)</f>
        <v/>
      </c>
      <c r="P251" s="386" t="str">
        <f>IF('4.1_Resultados Balears'!K252=0,"",'4.1_Resultados Balears'!K252)</f>
        <v/>
      </c>
      <c r="Q251" s="386" t="str">
        <f>IF('4.1_Resultados Balears'!M252=0,"",'4.1_Resultados Balears'!M252)</f>
        <v/>
      </c>
      <c r="R251" s="386" t="str">
        <f>IF('4.1_Resultados Balears'!O252=0,"",'4.1_Resultados Balears'!O252)</f>
        <v/>
      </c>
      <c r="S251" s="386" t="str">
        <f>IF('4.1_Resultados Balears'!P252=0,"",'4.1_Resultados Balears'!P252)</f>
        <v/>
      </c>
      <c r="T251" s="386" t="str">
        <f>IF('4.1_Resultados Balears'!Q252=0,"",'4.1_Resultados Balears'!Q252)</f>
        <v/>
      </c>
      <c r="U251" s="386" t="str">
        <f>IF('4.1_Resultados Balears'!S252=0,"",'4.1_Resultados Balears'!S252)</f>
        <v/>
      </c>
      <c r="V251" s="385" t="str">
        <f>_xlfn.IFNA(IF(VLOOKUP($D251,'3_Categorías 3-6'!$E$26:$X$275,8,FALSE)="","",VLOOKUP($D251,'3_Categorías 3-6'!$E$26:$X$275,8,FALSE)),"")</f>
        <v/>
      </c>
      <c r="W251" s="385" t="str">
        <f>_xlfn.IFNA(IF(VLOOKUP($D251,'3_Categorías 3-6'!$E$26:$X$275,14,FALSE)="","",VLOOKUP($D251,'3_Categorías 3-6'!$E$26:$X$275,14,FALSE)),"")</f>
        <v/>
      </c>
      <c r="X251" s="385" t="str">
        <f>_xlfn.IFNA(IF(VLOOKUP($D251,'3_Categorías 3-6'!$E$26:$X$275,19,FALSE)="","",VLOOKUP($D251,'3_Categorías 3-6'!$E$26:$X$275,19,FALSE)),"")</f>
        <v/>
      </c>
      <c r="Y251" s="385" t="str">
        <f>_xlfn.IFNA(IF(VLOOKUP($D251,'3_Categorías 3-6'!$E$26:$X$275,20,FALSE)="","",VLOOKUP($D251,'3_Categorías 3-6'!$E$26:$X$275,20,FALSE)),"")</f>
        <v/>
      </c>
    </row>
    <row r="252" spans="3:25" s="4" customFormat="1" x14ac:dyDescent="0.25">
      <c r="C252" s="162">
        <v>200</v>
      </c>
      <c r="D252" s="668" t="str">
        <f>IF(Dades!E1041="","",Dades!E1041)</f>
        <v/>
      </c>
      <c r="E252" s="668"/>
      <c r="F252" s="388" t="str">
        <f>IF(D252="","",IF(VLOOKUP(D252,'0.1_Datos generales organiz.'!$E$44:$M$293,4,FALSE)="","",VLOOKUP(D252,'0.1_Datos generales organiz.'!$E$44:$M$293,4,FALSE)))</f>
        <v/>
      </c>
      <c r="G252" s="388" t="str">
        <f>IF(D252="","",IF(VLOOKUP(D252,'0.1_Datos generales organiz.'!$E$44:$M$293,5,FALSE)="","",VLOOKUP(D252,'0.1_Datos generales organiz.'!$E$44:$M$293,5,FALSE)))</f>
        <v/>
      </c>
      <c r="H252" s="388" t="str">
        <f>IF(D252="","",IF(VLOOKUP(D252,'0.1_Datos generales organiz.'!$E$44:$M$293,6,FALSE)="","",VLOOKUP(D252,'0.1_Datos generales organiz.'!$E$44:$M$293,6,FALSE)))</f>
        <v/>
      </c>
      <c r="I252" s="388" t="str">
        <f>IF(D252="","",IF(VLOOKUP(D252,'0.1_Datos generales organiz.'!$E$44:$M$293,7,FALSE)="","",VLOOKUP(D252,'0.1_Datos generales organiz.'!$E$44:$M$293,7,FALSE)))</f>
        <v/>
      </c>
      <c r="J252" s="388" t="str">
        <f>IF(D252="","",IF(VLOOKUP(D252,'0.1_Datos generales organiz.'!$E$44:$M$293,8,FALSE)="","",VLOOKUP(D252,'0.1_Datos generales organiz.'!$E$44:$M$293,8,FALSE)))</f>
        <v/>
      </c>
      <c r="K252" s="388" t="str">
        <f>IF(D252="","",IF(VLOOKUP(D252,'0.1_Datos generales organiz.'!$E$44:$M$293,9,FALSE)="","",VLOOKUP(D252,'0.1_Datos generales organiz.'!$E$44:$M$293,9,FALSE)))</f>
        <v/>
      </c>
      <c r="L252" s="386" t="str">
        <f>IF('4.1_Resultados Balears'!F253=0,"",'4.1_Resultados Balears'!F253)</f>
        <v/>
      </c>
      <c r="M252" s="386" t="str">
        <f>IF('4.1_Resultados Balears'!G253=0,"",'4.1_Resultados Balears'!G253)</f>
        <v/>
      </c>
      <c r="N252" s="386" t="str">
        <f>IF('4.1_Resultados Balears'!H253=0,"",'4.1_Resultados Balears'!H253)</f>
        <v/>
      </c>
      <c r="O252" s="386" t="str">
        <f>IF('4.1_Resultados Balears'!I253=0,"",'4.1_Resultados Balears'!I253)</f>
        <v/>
      </c>
      <c r="P252" s="386" t="str">
        <f>IF('4.1_Resultados Balears'!K253=0,"",'4.1_Resultados Balears'!K253)</f>
        <v/>
      </c>
      <c r="Q252" s="386" t="str">
        <f>IF('4.1_Resultados Balears'!M253=0,"",'4.1_Resultados Balears'!M253)</f>
        <v/>
      </c>
      <c r="R252" s="386" t="str">
        <f>IF('4.1_Resultados Balears'!O253=0,"",'4.1_Resultados Balears'!O253)</f>
        <v/>
      </c>
      <c r="S252" s="386" t="str">
        <f>IF('4.1_Resultados Balears'!P253=0,"",'4.1_Resultados Balears'!P253)</f>
        <v/>
      </c>
      <c r="T252" s="386" t="str">
        <f>IF('4.1_Resultados Balears'!Q253=0,"",'4.1_Resultados Balears'!Q253)</f>
        <v/>
      </c>
      <c r="U252" s="386" t="str">
        <f>IF('4.1_Resultados Balears'!S253=0,"",'4.1_Resultados Balears'!S253)</f>
        <v/>
      </c>
      <c r="V252" s="385" t="str">
        <f>_xlfn.IFNA(IF(VLOOKUP($D252,'3_Categorías 3-6'!$E$26:$X$275,8,FALSE)="","",VLOOKUP($D252,'3_Categorías 3-6'!$E$26:$X$275,8,FALSE)),"")</f>
        <v/>
      </c>
      <c r="W252" s="385" t="str">
        <f>_xlfn.IFNA(IF(VLOOKUP($D252,'3_Categorías 3-6'!$E$26:$X$275,14,FALSE)="","",VLOOKUP($D252,'3_Categorías 3-6'!$E$26:$X$275,14,FALSE)),"")</f>
        <v/>
      </c>
      <c r="X252" s="385" t="str">
        <f>_xlfn.IFNA(IF(VLOOKUP($D252,'3_Categorías 3-6'!$E$26:$X$275,19,FALSE)="","",VLOOKUP($D252,'3_Categorías 3-6'!$E$26:$X$275,19,FALSE)),"")</f>
        <v/>
      </c>
      <c r="Y252" s="385" t="str">
        <f>_xlfn.IFNA(IF(VLOOKUP($D252,'3_Categorías 3-6'!$E$26:$X$275,20,FALSE)="","",VLOOKUP($D252,'3_Categorías 3-6'!$E$26:$X$275,20,FALSE)),"")</f>
        <v/>
      </c>
    </row>
    <row r="253" spans="3:25" s="4" customFormat="1" x14ac:dyDescent="0.25">
      <c r="C253" s="162">
        <v>201</v>
      </c>
      <c r="D253" s="668" t="str">
        <f>IF(Dades!E1042="","",Dades!E1042)</f>
        <v/>
      </c>
      <c r="E253" s="668"/>
      <c r="F253" s="388" t="str">
        <f>IF(D253="","",IF(VLOOKUP(D253,'0.1_Datos generales organiz.'!$E$44:$M$293,4,FALSE)="","",VLOOKUP(D253,'0.1_Datos generales organiz.'!$E$44:$M$293,4,FALSE)))</f>
        <v/>
      </c>
      <c r="G253" s="388" t="str">
        <f>IF(D253="","",IF(VLOOKUP(D253,'0.1_Datos generales organiz.'!$E$44:$M$293,5,FALSE)="","",VLOOKUP(D253,'0.1_Datos generales organiz.'!$E$44:$M$293,5,FALSE)))</f>
        <v/>
      </c>
      <c r="H253" s="388" t="str">
        <f>IF(D253="","",IF(VLOOKUP(D253,'0.1_Datos generales organiz.'!$E$44:$M$293,6,FALSE)="","",VLOOKUP(D253,'0.1_Datos generales organiz.'!$E$44:$M$293,6,FALSE)))</f>
        <v/>
      </c>
      <c r="I253" s="388" t="str">
        <f>IF(D253="","",IF(VLOOKUP(D253,'0.1_Datos generales organiz.'!$E$44:$M$293,7,FALSE)="","",VLOOKUP(D253,'0.1_Datos generales organiz.'!$E$44:$M$293,7,FALSE)))</f>
        <v/>
      </c>
      <c r="J253" s="388" t="str">
        <f>IF(D253="","",IF(VLOOKUP(D253,'0.1_Datos generales organiz.'!$E$44:$M$293,8,FALSE)="","",VLOOKUP(D253,'0.1_Datos generales organiz.'!$E$44:$M$293,8,FALSE)))</f>
        <v/>
      </c>
      <c r="K253" s="388" t="str">
        <f>IF(D253="","",IF(VLOOKUP(D253,'0.1_Datos generales organiz.'!$E$44:$M$293,9,FALSE)="","",VLOOKUP(D253,'0.1_Datos generales organiz.'!$E$44:$M$293,9,FALSE)))</f>
        <v/>
      </c>
      <c r="L253" s="386" t="str">
        <f>IF('4.1_Resultados Balears'!F254=0,"",'4.1_Resultados Balears'!F254)</f>
        <v/>
      </c>
      <c r="M253" s="386" t="str">
        <f>IF('4.1_Resultados Balears'!G254=0,"",'4.1_Resultados Balears'!G254)</f>
        <v/>
      </c>
      <c r="N253" s="386" t="str">
        <f>IF('4.1_Resultados Balears'!H254=0,"",'4.1_Resultados Balears'!H254)</f>
        <v/>
      </c>
      <c r="O253" s="386" t="str">
        <f>IF('4.1_Resultados Balears'!I254=0,"",'4.1_Resultados Balears'!I254)</f>
        <v/>
      </c>
      <c r="P253" s="386" t="str">
        <f>IF('4.1_Resultados Balears'!K254=0,"",'4.1_Resultados Balears'!K254)</f>
        <v/>
      </c>
      <c r="Q253" s="386" t="str">
        <f>IF('4.1_Resultados Balears'!M254=0,"",'4.1_Resultados Balears'!M254)</f>
        <v/>
      </c>
      <c r="R253" s="386" t="str">
        <f>IF('4.1_Resultados Balears'!O254=0,"",'4.1_Resultados Balears'!O254)</f>
        <v/>
      </c>
      <c r="S253" s="386" t="str">
        <f>IF('4.1_Resultados Balears'!P254=0,"",'4.1_Resultados Balears'!P254)</f>
        <v/>
      </c>
      <c r="T253" s="386" t="str">
        <f>IF('4.1_Resultados Balears'!Q254=0,"",'4.1_Resultados Balears'!Q254)</f>
        <v/>
      </c>
      <c r="U253" s="386" t="str">
        <f>IF('4.1_Resultados Balears'!S254=0,"",'4.1_Resultados Balears'!S254)</f>
        <v/>
      </c>
      <c r="V253" s="385" t="str">
        <f>_xlfn.IFNA(IF(VLOOKUP($D253,'3_Categorías 3-6'!$E$26:$X$275,8,FALSE)="","",VLOOKUP($D253,'3_Categorías 3-6'!$E$26:$X$275,8,FALSE)),"")</f>
        <v/>
      </c>
      <c r="W253" s="385" t="str">
        <f>_xlfn.IFNA(IF(VLOOKUP($D253,'3_Categorías 3-6'!$E$26:$X$275,14,FALSE)="","",VLOOKUP($D253,'3_Categorías 3-6'!$E$26:$X$275,14,FALSE)),"")</f>
        <v/>
      </c>
      <c r="X253" s="385" t="str">
        <f>_xlfn.IFNA(IF(VLOOKUP($D253,'3_Categorías 3-6'!$E$26:$X$275,19,FALSE)="","",VLOOKUP($D253,'3_Categorías 3-6'!$E$26:$X$275,19,FALSE)),"")</f>
        <v/>
      </c>
      <c r="Y253" s="385" t="str">
        <f>_xlfn.IFNA(IF(VLOOKUP($D253,'3_Categorías 3-6'!$E$26:$X$275,20,FALSE)="","",VLOOKUP($D253,'3_Categorías 3-6'!$E$26:$X$275,20,FALSE)),"")</f>
        <v/>
      </c>
    </row>
    <row r="254" spans="3:25" s="4" customFormat="1" x14ac:dyDescent="0.25">
      <c r="C254" s="162">
        <v>202</v>
      </c>
      <c r="D254" s="668" t="str">
        <f>IF(Dades!E1043="","",Dades!E1043)</f>
        <v/>
      </c>
      <c r="E254" s="668"/>
      <c r="F254" s="388" t="str">
        <f>IF(D254="","",IF(VLOOKUP(D254,'0.1_Datos generales organiz.'!$E$44:$M$293,4,FALSE)="","",VLOOKUP(D254,'0.1_Datos generales organiz.'!$E$44:$M$293,4,FALSE)))</f>
        <v/>
      </c>
      <c r="G254" s="388" t="str">
        <f>IF(D254="","",IF(VLOOKUP(D254,'0.1_Datos generales organiz.'!$E$44:$M$293,5,FALSE)="","",VLOOKUP(D254,'0.1_Datos generales organiz.'!$E$44:$M$293,5,FALSE)))</f>
        <v/>
      </c>
      <c r="H254" s="388" t="str">
        <f>IF(D254="","",IF(VLOOKUP(D254,'0.1_Datos generales organiz.'!$E$44:$M$293,6,FALSE)="","",VLOOKUP(D254,'0.1_Datos generales organiz.'!$E$44:$M$293,6,FALSE)))</f>
        <v/>
      </c>
      <c r="I254" s="388" t="str">
        <f>IF(D254="","",IF(VLOOKUP(D254,'0.1_Datos generales organiz.'!$E$44:$M$293,7,FALSE)="","",VLOOKUP(D254,'0.1_Datos generales organiz.'!$E$44:$M$293,7,FALSE)))</f>
        <v/>
      </c>
      <c r="J254" s="388" t="str">
        <f>IF(D254="","",IF(VLOOKUP(D254,'0.1_Datos generales organiz.'!$E$44:$M$293,8,FALSE)="","",VLOOKUP(D254,'0.1_Datos generales organiz.'!$E$44:$M$293,8,FALSE)))</f>
        <v/>
      </c>
      <c r="K254" s="388" t="str">
        <f>IF(D254="","",IF(VLOOKUP(D254,'0.1_Datos generales organiz.'!$E$44:$M$293,9,FALSE)="","",VLOOKUP(D254,'0.1_Datos generales organiz.'!$E$44:$M$293,9,FALSE)))</f>
        <v/>
      </c>
      <c r="L254" s="386" t="str">
        <f>IF('4.1_Resultados Balears'!F255=0,"",'4.1_Resultados Balears'!F255)</f>
        <v/>
      </c>
      <c r="M254" s="386" t="str">
        <f>IF('4.1_Resultados Balears'!G255=0,"",'4.1_Resultados Balears'!G255)</f>
        <v/>
      </c>
      <c r="N254" s="386" t="str">
        <f>IF('4.1_Resultados Balears'!H255=0,"",'4.1_Resultados Balears'!H255)</f>
        <v/>
      </c>
      <c r="O254" s="386" t="str">
        <f>IF('4.1_Resultados Balears'!I255=0,"",'4.1_Resultados Balears'!I255)</f>
        <v/>
      </c>
      <c r="P254" s="386" t="str">
        <f>IF('4.1_Resultados Balears'!K255=0,"",'4.1_Resultados Balears'!K255)</f>
        <v/>
      </c>
      <c r="Q254" s="386" t="str">
        <f>IF('4.1_Resultados Balears'!M255=0,"",'4.1_Resultados Balears'!M255)</f>
        <v/>
      </c>
      <c r="R254" s="386" t="str">
        <f>IF('4.1_Resultados Balears'!O255=0,"",'4.1_Resultados Balears'!O255)</f>
        <v/>
      </c>
      <c r="S254" s="386" t="str">
        <f>IF('4.1_Resultados Balears'!P255=0,"",'4.1_Resultados Balears'!P255)</f>
        <v/>
      </c>
      <c r="T254" s="386" t="str">
        <f>IF('4.1_Resultados Balears'!Q255=0,"",'4.1_Resultados Balears'!Q255)</f>
        <v/>
      </c>
      <c r="U254" s="386" t="str">
        <f>IF('4.1_Resultados Balears'!S255=0,"",'4.1_Resultados Balears'!S255)</f>
        <v/>
      </c>
      <c r="V254" s="385" t="str">
        <f>_xlfn.IFNA(IF(VLOOKUP($D254,'3_Categorías 3-6'!$E$26:$X$275,8,FALSE)="","",VLOOKUP($D254,'3_Categorías 3-6'!$E$26:$X$275,8,FALSE)),"")</f>
        <v/>
      </c>
      <c r="W254" s="385" t="str">
        <f>_xlfn.IFNA(IF(VLOOKUP($D254,'3_Categorías 3-6'!$E$26:$X$275,14,FALSE)="","",VLOOKUP($D254,'3_Categorías 3-6'!$E$26:$X$275,14,FALSE)),"")</f>
        <v/>
      </c>
      <c r="X254" s="385" t="str">
        <f>_xlfn.IFNA(IF(VLOOKUP($D254,'3_Categorías 3-6'!$E$26:$X$275,19,FALSE)="","",VLOOKUP($D254,'3_Categorías 3-6'!$E$26:$X$275,19,FALSE)),"")</f>
        <v/>
      </c>
      <c r="Y254" s="385" t="str">
        <f>_xlfn.IFNA(IF(VLOOKUP($D254,'3_Categorías 3-6'!$E$26:$X$275,20,FALSE)="","",VLOOKUP($D254,'3_Categorías 3-6'!$E$26:$X$275,20,FALSE)),"")</f>
        <v/>
      </c>
    </row>
    <row r="255" spans="3:25" s="4" customFormat="1" x14ac:dyDescent="0.25">
      <c r="C255" s="162">
        <v>203</v>
      </c>
      <c r="D255" s="668" t="str">
        <f>IF(Dades!E1044="","",Dades!E1044)</f>
        <v/>
      </c>
      <c r="E255" s="668"/>
      <c r="F255" s="388" t="str">
        <f>IF(D255="","",IF(VLOOKUP(D255,'0.1_Datos generales organiz.'!$E$44:$M$293,4,FALSE)="","",VLOOKUP(D255,'0.1_Datos generales organiz.'!$E$44:$M$293,4,FALSE)))</f>
        <v/>
      </c>
      <c r="G255" s="388" t="str">
        <f>IF(D255="","",IF(VLOOKUP(D255,'0.1_Datos generales organiz.'!$E$44:$M$293,5,FALSE)="","",VLOOKUP(D255,'0.1_Datos generales organiz.'!$E$44:$M$293,5,FALSE)))</f>
        <v/>
      </c>
      <c r="H255" s="388" t="str">
        <f>IF(D255="","",IF(VLOOKUP(D255,'0.1_Datos generales organiz.'!$E$44:$M$293,6,FALSE)="","",VLOOKUP(D255,'0.1_Datos generales organiz.'!$E$44:$M$293,6,FALSE)))</f>
        <v/>
      </c>
      <c r="I255" s="388" t="str">
        <f>IF(D255="","",IF(VLOOKUP(D255,'0.1_Datos generales organiz.'!$E$44:$M$293,7,FALSE)="","",VLOOKUP(D255,'0.1_Datos generales organiz.'!$E$44:$M$293,7,FALSE)))</f>
        <v/>
      </c>
      <c r="J255" s="388" t="str">
        <f>IF(D255="","",IF(VLOOKUP(D255,'0.1_Datos generales organiz.'!$E$44:$M$293,8,FALSE)="","",VLOOKUP(D255,'0.1_Datos generales organiz.'!$E$44:$M$293,8,FALSE)))</f>
        <v/>
      </c>
      <c r="K255" s="388" t="str">
        <f>IF(D255="","",IF(VLOOKUP(D255,'0.1_Datos generales organiz.'!$E$44:$M$293,9,FALSE)="","",VLOOKUP(D255,'0.1_Datos generales organiz.'!$E$44:$M$293,9,FALSE)))</f>
        <v/>
      </c>
      <c r="L255" s="386" t="str">
        <f>IF('4.1_Resultados Balears'!F256=0,"",'4.1_Resultados Balears'!F256)</f>
        <v/>
      </c>
      <c r="M255" s="386" t="str">
        <f>IF('4.1_Resultados Balears'!G256=0,"",'4.1_Resultados Balears'!G256)</f>
        <v/>
      </c>
      <c r="N255" s="386" t="str">
        <f>IF('4.1_Resultados Balears'!H256=0,"",'4.1_Resultados Balears'!H256)</f>
        <v/>
      </c>
      <c r="O255" s="386" t="str">
        <f>IF('4.1_Resultados Balears'!I256=0,"",'4.1_Resultados Balears'!I256)</f>
        <v/>
      </c>
      <c r="P255" s="386" t="str">
        <f>IF('4.1_Resultados Balears'!K256=0,"",'4.1_Resultados Balears'!K256)</f>
        <v/>
      </c>
      <c r="Q255" s="386" t="str">
        <f>IF('4.1_Resultados Balears'!M256=0,"",'4.1_Resultados Balears'!M256)</f>
        <v/>
      </c>
      <c r="R255" s="386" t="str">
        <f>IF('4.1_Resultados Balears'!O256=0,"",'4.1_Resultados Balears'!O256)</f>
        <v/>
      </c>
      <c r="S255" s="386" t="str">
        <f>IF('4.1_Resultados Balears'!P256=0,"",'4.1_Resultados Balears'!P256)</f>
        <v/>
      </c>
      <c r="T255" s="386" t="str">
        <f>IF('4.1_Resultados Balears'!Q256=0,"",'4.1_Resultados Balears'!Q256)</f>
        <v/>
      </c>
      <c r="U255" s="386" t="str">
        <f>IF('4.1_Resultados Balears'!S256=0,"",'4.1_Resultados Balears'!S256)</f>
        <v/>
      </c>
      <c r="V255" s="385" t="str">
        <f>_xlfn.IFNA(IF(VLOOKUP($D255,'3_Categorías 3-6'!$E$26:$X$275,8,FALSE)="","",VLOOKUP($D255,'3_Categorías 3-6'!$E$26:$X$275,8,FALSE)),"")</f>
        <v/>
      </c>
      <c r="W255" s="385" t="str">
        <f>_xlfn.IFNA(IF(VLOOKUP($D255,'3_Categorías 3-6'!$E$26:$X$275,14,FALSE)="","",VLOOKUP($D255,'3_Categorías 3-6'!$E$26:$X$275,14,FALSE)),"")</f>
        <v/>
      </c>
      <c r="X255" s="385" t="str">
        <f>_xlfn.IFNA(IF(VLOOKUP($D255,'3_Categorías 3-6'!$E$26:$X$275,19,FALSE)="","",VLOOKUP($D255,'3_Categorías 3-6'!$E$26:$X$275,19,FALSE)),"")</f>
        <v/>
      </c>
      <c r="Y255" s="385" t="str">
        <f>_xlfn.IFNA(IF(VLOOKUP($D255,'3_Categorías 3-6'!$E$26:$X$275,20,FALSE)="","",VLOOKUP($D255,'3_Categorías 3-6'!$E$26:$X$275,20,FALSE)),"")</f>
        <v/>
      </c>
    </row>
    <row r="256" spans="3:25" s="4" customFormat="1" x14ac:dyDescent="0.25">
      <c r="C256" s="162">
        <v>204</v>
      </c>
      <c r="D256" s="668" t="str">
        <f>IF(Dades!E1045="","",Dades!E1045)</f>
        <v/>
      </c>
      <c r="E256" s="668"/>
      <c r="F256" s="388" t="str">
        <f>IF(D256="","",IF(VLOOKUP(D256,'0.1_Datos generales organiz.'!$E$44:$M$293,4,FALSE)="","",VLOOKUP(D256,'0.1_Datos generales organiz.'!$E$44:$M$293,4,FALSE)))</f>
        <v/>
      </c>
      <c r="G256" s="388" t="str">
        <f>IF(D256="","",IF(VLOOKUP(D256,'0.1_Datos generales organiz.'!$E$44:$M$293,5,FALSE)="","",VLOOKUP(D256,'0.1_Datos generales organiz.'!$E$44:$M$293,5,FALSE)))</f>
        <v/>
      </c>
      <c r="H256" s="388" t="str">
        <f>IF(D256="","",IF(VLOOKUP(D256,'0.1_Datos generales organiz.'!$E$44:$M$293,6,FALSE)="","",VLOOKUP(D256,'0.1_Datos generales organiz.'!$E$44:$M$293,6,FALSE)))</f>
        <v/>
      </c>
      <c r="I256" s="388" t="str">
        <f>IF(D256="","",IF(VLOOKUP(D256,'0.1_Datos generales organiz.'!$E$44:$M$293,7,FALSE)="","",VLOOKUP(D256,'0.1_Datos generales organiz.'!$E$44:$M$293,7,FALSE)))</f>
        <v/>
      </c>
      <c r="J256" s="388" t="str">
        <f>IF(D256="","",IF(VLOOKUP(D256,'0.1_Datos generales organiz.'!$E$44:$M$293,8,FALSE)="","",VLOOKUP(D256,'0.1_Datos generales organiz.'!$E$44:$M$293,8,FALSE)))</f>
        <v/>
      </c>
      <c r="K256" s="388" t="str">
        <f>IF(D256="","",IF(VLOOKUP(D256,'0.1_Datos generales organiz.'!$E$44:$M$293,9,FALSE)="","",VLOOKUP(D256,'0.1_Datos generales organiz.'!$E$44:$M$293,9,FALSE)))</f>
        <v/>
      </c>
      <c r="L256" s="386" t="str">
        <f>IF('4.1_Resultados Balears'!F257=0,"",'4.1_Resultados Balears'!F257)</f>
        <v/>
      </c>
      <c r="M256" s="386" t="str">
        <f>IF('4.1_Resultados Balears'!G257=0,"",'4.1_Resultados Balears'!G257)</f>
        <v/>
      </c>
      <c r="N256" s="386" t="str">
        <f>IF('4.1_Resultados Balears'!H257=0,"",'4.1_Resultados Balears'!H257)</f>
        <v/>
      </c>
      <c r="O256" s="386" t="str">
        <f>IF('4.1_Resultados Balears'!I257=0,"",'4.1_Resultados Balears'!I257)</f>
        <v/>
      </c>
      <c r="P256" s="386" t="str">
        <f>IF('4.1_Resultados Balears'!K257=0,"",'4.1_Resultados Balears'!K257)</f>
        <v/>
      </c>
      <c r="Q256" s="386" t="str">
        <f>IF('4.1_Resultados Balears'!M257=0,"",'4.1_Resultados Balears'!M257)</f>
        <v/>
      </c>
      <c r="R256" s="386" t="str">
        <f>IF('4.1_Resultados Balears'!O257=0,"",'4.1_Resultados Balears'!O257)</f>
        <v/>
      </c>
      <c r="S256" s="386" t="str">
        <f>IF('4.1_Resultados Balears'!P257=0,"",'4.1_Resultados Balears'!P257)</f>
        <v/>
      </c>
      <c r="T256" s="386" t="str">
        <f>IF('4.1_Resultados Balears'!Q257=0,"",'4.1_Resultados Balears'!Q257)</f>
        <v/>
      </c>
      <c r="U256" s="386" t="str">
        <f>IF('4.1_Resultados Balears'!S257=0,"",'4.1_Resultados Balears'!S257)</f>
        <v/>
      </c>
      <c r="V256" s="385" t="str">
        <f>_xlfn.IFNA(IF(VLOOKUP($D256,'3_Categorías 3-6'!$E$26:$X$275,8,FALSE)="","",VLOOKUP($D256,'3_Categorías 3-6'!$E$26:$X$275,8,FALSE)),"")</f>
        <v/>
      </c>
      <c r="W256" s="385" t="str">
        <f>_xlfn.IFNA(IF(VLOOKUP($D256,'3_Categorías 3-6'!$E$26:$X$275,14,FALSE)="","",VLOOKUP($D256,'3_Categorías 3-6'!$E$26:$X$275,14,FALSE)),"")</f>
        <v/>
      </c>
      <c r="X256" s="385" t="str">
        <f>_xlfn.IFNA(IF(VLOOKUP($D256,'3_Categorías 3-6'!$E$26:$X$275,19,FALSE)="","",VLOOKUP($D256,'3_Categorías 3-6'!$E$26:$X$275,19,FALSE)),"")</f>
        <v/>
      </c>
      <c r="Y256" s="385" t="str">
        <f>_xlfn.IFNA(IF(VLOOKUP($D256,'3_Categorías 3-6'!$E$26:$X$275,20,FALSE)="","",VLOOKUP($D256,'3_Categorías 3-6'!$E$26:$X$275,20,FALSE)),"")</f>
        <v/>
      </c>
    </row>
    <row r="257" spans="3:25" s="4" customFormat="1" x14ac:dyDescent="0.25">
      <c r="C257" s="162">
        <v>205</v>
      </c>
      <c r="D257" s="668" t="str">
        <f>IF(Dades!E1046="","",Dades!E1046)</f>
        <v/>
      </c>
      <c r="E257" s="668"/>
      <c r="F257" s="388" t="str">
        <f>IF(D257="","",IF(VLOOKUP(D257,'0.1_Datos generales organiz.'!$E$44:$M$293,4,FALSE)="","",VLOOKUP(D257,'0.1_Datos generales organiz.'!$E$44:$M$293,4,FALSE)))</f>
        <v/>
      </c>
      <c r="G257" s="388" t="str">
        <f>IF(D257="","",IF(VLOOKUP(D257,'0.1_Datos generales organiz.'!$E$44:$M$293,5,FALSE)="","",VLOOKUP(D257,'0.1_Datos generales organiz.'!$E$44:$M$293,5,FALSE)))</f>
        <v/>
      </c>
      <c r="H257" s="388" t="str">
        <f>IF(D257="","",IF(VLOOKUP(D257,'0.1_Datos generales organiz.'!$E$44:$M$293,6,FALSE)="","",VLOOKUP(D257,'0.1_Datos generales organiz.'!$E$44:$M$293,6,FALSE)))</f>
        <v/>
      </c>
      <c r="I257" s="388" t="str">
        <f>IF(D257="","",IF(VLOOKUP(D257,'0.1_Datos generales organiz.'!$E$44:$M$293,7,FALSE)="","",VLOOKUP(D257,'0.1_Datos generales organiz.'!$E$44:$M$293,7,FALSE)))</f>
        <v/>
      </c>
      <c r="J257" s="388" t="str">
        <f>IF(D257="","",IF(VLOOKUP(D257,'0.1_Datos generales organiz.'!$E$44:$M$293,8,FALSE)="","",VLOOKUP(D257,'0.1_Datos generales organiz.'!$E$44:$M$293,8,FALSE)))</f>
        <v/>
      </c>
      <c r="K257" s="388" t="str">
        <f>IF(D257="","",IF(VLOOKUP(D257,'0.1_Datos generales organiz.'!$E$44:$M$293,9,FALSE)="","",VLOOKUP(D257,'0.1_Datos generales organiz.'!$E$44:$M$293,9,FALSE)))</f>
        <v/>
      </c>
      <c r="L257" s="386" t="str">
        <f>IF('4.1_Resultados Balears'!F258=0,"",'4.1_Resultados Balears'!F258)</f>
        <v/>
      </c>
      <c r="M257" s="386" t="str">
        <f>IF('4.1_Resultados Balears'!G258=0,"",'4.1_Resultados Balears'!G258)</f>
        <v/>
      </c>
      <c r="N257" s="386" t="str">
        <f>IF('4.1_Resultados Balears'!H258=0,"",'4.1_Resultados Balears'!H258)</f>
        <v/>
      </c>
      <c r="O257" s="386" t="str">
        <f>IF('4.1_Resultados Balears'!I258=0,"",'4.1_Resultados Balears'!I258)</f>
        <v/>
      </c>
      <c r="P257" s="386" t="str">
        <f>IF('4.1_Resultados Balears'!K258=0,"",'4.1_Resultados Balears'!K258)</f>
        <v/>
      </c>
      <c r="Q257" s="386" t="str">
        <f>IF('4.1_Resultados Balears'!M258=0,"",'4.1_Resultados Balears'!M258)</f>
        <v/>
      </c>
      <c r="R257" s="386" t="str">
        <f>IF('4.1_Resultados Balears'!O258=0,"",'4.1_Resultados Balears'!O258)</f>
        <v/>
      </c>
      <c r="S257" s="386" t="str">
        <f>IF('4.1_Resultados Balears'!P258=0,"",'4.1_Resultados Balears'!P258)</f>
        <v/>
      </c>
      <c r="T257" s="386" t="str">
        <f>IF('4.1_Resultados Balears'!Q258=0,"",'4.1_Resultados Balears'!Q258)</f>
        <v/>
      </c>
      <c r="U257" s="386" t="str">
        <f>IF('4.1_Resultados Balears'!S258=0,"",'4.1_Resultados Balears'!S258)</f>
        <v/>
      </c>
      <c r="V257" s="385" t="str">
        <f>_xlfn.IFNA(IF(VLOOKUP($D257,'3_Categorías 3-6'!$E$26:$X$275,8,FALSE)="","",VLOOKUP($D257,'3_Categorías 3-6'!$E$26:$X$275,8,FALSE)),"")</f>
        <v/>
      </c>
      <c r="W257" s="385" t="str">
        <f>_xlfn.IFNA(IF(VLOOKUP($D257,'3_Categorías 3-6'!$E$26:$X$275,14,FALSE)="","",VLOOKUP($D257,'3_Categorías 3-6'!$E$26:$X$275,14,FALSE)),"")</f>
        <v/>
      </c>
      <c r="X257" s="385" t="str">
        <f>_xlfn.IFNA(IF(VLOOKUP($D257,'3_Categorías 3-6'!$E$26:$X$275,19,FALSE)="","",VLOOKUP($D257,'3_Categorías 3-6'!$E$26:$X$275,19,FALSE)),"")</f>
        <v/>
      </c>
      <c r="Y257" s="385" t="str">
        <f>_xlfn.IFNA(IF(VLOOKUP($D257,'3_Categorías 3-6'!$E$26:$X$275,20,FALSE)="","",VLOOKUP($D257,'3_Categorías 3-6'!$E$26:$X$275,20,FALSE)),"")</f>
        <v/>
      </c>
    </row>
    <row r="258" spans="3:25" s="4" customFormat="1" x14ac:dyDescent="0.25">
      <c r="C258" s="162">
        <v>206</v>
      </c>
      <c r="D258" s="668" t="str">
        <f>IF(Dades!E1047="","",Dades!E1047)</f>
        <v/>
      </c>
      <c r="E258" s="668"/>
      <c r="F258" s="388" t="str">
        <f>IF(D258="","",IF(VLOOKUP(D258,'0.1_Datos generales organiz.'!$E$44:$M$293,4,FALSE)="","",VLOOKUP(D258,'0.1_Datos generales organiz.'!$E$44:$M$293,4,FALSE)))</f>
        <v/>
      </c>
      <c r="G258" s="388" t="str">
        <f>IF(D258="","",IF(VLOOKUP(D258,'0.1_Datos generales organiz.'!$E$44:$M$293,5,FALSE)="","",VLOOKUP(D258,'0.1_Datos generales organiz.'!$E$44:$M$293,5,FALSE)))</f>
        <v/>
      </c>
      <c r="H258" s="388" t="str">
        <f>IF(D258="","",IF(VLOOKUP(D258,'0.1_Datos generales organiz.'!$E$44:$M$293,6,FALSE)="","",VLOOKUP(D258,'0.1_Datos generales organiz.'!$E$44:$M$293,6,FALSE)))</f>
        <v/>
      </c>
      <c r="I258" s="388" t="str">
        <f>IF(D258="","",IF(VLOOKUP(D258,'0.1_Datos generales organiz.'!$E$44:$M$293,7,FALSE)="","",VLOOKUP(D258,'0.1_Datos generales organiz.'!$E$44:$M$293,7,FALSE)))</f>
        <v/>
      </c>
      <c r="J258" s="388" t="str">
        <f>IF(D258="","",IF(VLOOKUP(D258,'0.1_Datos generales organiz.'!$E$44:$M$293,8,FALSE)="","",VLOOKUP(D258,'0.1_Datos generales organiz.'!$E$44:$M$293,8,FALSE)))</f>
        <v/>
      </c>
      <c r="K258" s="388" t="str">
        <f>IF(D258="","",IF(VLOOKUP(D258,'0.1_Datos generales organiz.'!$E$44:$M$293,9,FALSE)="","",VLOOKUP(D258,'0.1_Datos generales organiz.'!$E$44:$M$293,9,FALSE)))</f>
        <v/>
      </c>
      <c r="L258" s="386" t="str">
        <f>IF('4.1_Resultados Balears'!F259=0,"",'4.1_Resultados Balears'!F259)</f>
        <v/>
      </c>
      <c r="M258" s="386" t="str">
        <f>IF('4.1_Resultados Balears'!G259=0,"",'4.1_Resultados Balears'!G259)</f>
        <v/>
      </c>
      <c r="N258" s="386" t="str">
        <f>IF('4.1_Resultados Balears'!H259=0,"",'4.1_Resultados Balears'!H259)</f>
        <v/>
      </c>
      <c r="O258" s="386" t="str">
        <f>IF('4.1_Resultados Balears'!I259=0,"",'4.1_Resultados Balears'!I259)</f>
        <v/>
      </c>
      <c r="P258" s="386" t="str">
        <f>IF('4.1_Resultados Balears'!K259=0,"",'4.1_Resultados Balears'!K259)</f>
        <v/>
      </c>
      <c r="Q258" s="386" t="str">
        <f>IF('4.1_Resultados Balears'!M259=0,"",'4.1_Resultados Balears'!M259)</f>
        <v/>
      </c>
      <c r="R258" s="386" t="str">
        <f>IF('4.1_Resultados Balears'!O259=0,"",'4.1_Resultados Balears'!O259)</f>
        <v/>
      </c>
      <c r="S258" s="386" t="str">
        <f>IF('4.1_Resultados Balears'!P259=0,"",'4.1_Resultados Balears'!P259)</f>
        <v/>
      </c>
      <c r="T258" s="386" t="str">
        <f>IF('4.1_Resultados Balears'!Q259=0,"",'4.1_Resultados Balears'!Q259)</f>
        <v/>
      </c>
      <c r="U258" s="386" t="str">
        <f>IF('4.1_Resultados Balears'!S259=0,"",'4.1_Resultados Balears'!S259)</f>
        <v/>
      </c>
      <c r="V258" s="385" t="str">
        <f>_xlfn.IFNA(IF(VLOOKUP($D258,'3_Categorías 3-6'!$E$26:$X$275,8,FALSE)="","",VLOOKUP($D258,'3_Categorías 3-6'!$E$26:$X$275,8,FALSE)),"")</f>
        <v/>
      </c>
      <c r="W258" s="385" t="str">
        <f>_xlfn.IFNA(IF(VLOOKUP($D258,'3_Categorías 3-6'!$E$26:$X$275,14,FALSE)="","",VLOOKUP($D258,'3_Categorías 3-6'!$E$26:$X$275,14,FALSE)),"")</f>
        <v/>
      </c>
      <c r="X258" s="385" t="str">
        <f>_xlfn.IFNA(IF(VLOOKUP($D258,'3_Categorías 3-6'!$E$26:$X$275,19,FALSE)="","",VLOOKUP($D258,'3_Categorías 3-6'!$E$26:$X$275,19,FALSE)),"")</f>
        <v/>
      </c>
      <c r="Y258" s="385" t="str">
        <f>_xlfn.IFNA(IF(VLOOKUP($D258,'3_Categorías 3-6'!$E$26:$X$275,20,FALSE)="","",VLOOKUP($D258,'3_Categorías 3-6'!$E$26:$X$275,20,FALSE)),"")</f>
        <v/>
      </c>
    </row>
    <row r="259" spans="3:25" s="4" customFormat="1" x14ac:dyDescent="0.25">
      <c r="C259" s="162">
        <v>207</v>
      </c>
      <c r="D259" s="668" t="str">
        <f>IF(Dades!E1048="","",Dades!E1048)</f>
        <v/>
      </c>
      <c r="E259" s="668"/>
      <c r="F259" s="388" t="str">
        <f>IF(D259="","",IF(VLOOKUP(D259,'0.1_Datos generales organiz.'!$E$44:$M$293,4,FALSE)="","",VLOOKUP(D259,'0.1_Datos generales organiz.'!$E$44:$M$293,4,FALSE)))</f>
        <v/>
      </c>
      <c r="G259" s="388" t="str">
        <f>IF(D259="","",IF(VLOOKUP(D259,'0.1_Datos generales organiz.'!$E$44:$M$293,5,FALSE)="","",VLOOKUP(D259,'0.1_Datos generales organiz.'!$E$44:$M$293,5,FALSE)))</f>
        <v/>
      </c>
      <c r="H259" s="388" t="str">
        <f>IF(D259="","",IF(VLOOKUP(D259,'0.1_Datos generales organiz.'!$E$44:$M$293,6,FALSE)="","",VLOOKUP(D259,'0.1_Datos generales organiz.'!$E$44:$M$293,6,FALSE)))</f>
        <v/>
      </c>
      <c r="I259" s="388" t="str">
        <f>IF(D259="","",IF(VLOOKUP(D259,'0.1_Datos generales organiz.'!$E$44:$M$293,7,FALSE)="","",VLOOKUP(D259,'0.1_Datos generales organiz.'!$E$44:$M$293,7,FALSE)))</f>
        <v/>
      </c>
      <c r="J259" s="388" t="str">
        <f>IF(D259="","",IF(VLOOKUP(D259,'0.1_Datos generales organiz.'!$E$44:$M$293,8,FALSE)="","",VLOOKUP(D259,'0.1_Datos generales organiz.'!$E$44:$M$293,8,FALSE)))</f>
        <v/>
      </c>
      <c r="K259" s="388" t="str">
        <f>IF(D259="","",IF(VLOOKUP(D259,'0.1_Datos generales organiz.'!$E$44:$M$293,9,FALSE)="","",VLOOKUP(D259,'0.1_Datos generales organiz.'!$E$44:$M$293,9,FALSE)))</f>
        <v/>
      </c>
      <c r="L259" s="386" t="str">
        <f>IF('4.1_Resultados Balears'!F260=0,"",'4.1_Resultados Balears'!F260)</f>
        <v/>
      </c>
      <c r="M259" s="386" t="str">
        <f>IF('4.1_Resultados Balears'!G260=0,"",'4.1_Resultados Balears'!G260)</f>
        <v/>
      </c>
      <c r="N259" s="386" t="str">
        <f>IF('4.1_Resultados Balears'!H260=0,"",'4.1_Resultados Balears'!H260)</f>
        <v/>
      </c>
      <c r="O259" s="386" t="str">
        <f>IF('4.1_Resultados Balears'!I260=0,"",'4.1_Resultados Balears'!I260)</f>
        <v/>
      </c>
      <c r="P259" s="386" t="str">
        <f>IF('4.1_Resultados Balears'!K260=0,"",'4.1_Resultados Balears'!K260)</f>
        <v/>
      </c>
      <c r="Q259" s="386" t="str">
        <f>IF('4.1_Resultados Balears'!M260=0,"",'4.1_Resultados Balears'!M260)</f>
        <v/>
      </c>
      <c r="R259" s="386" t="str">
        <f>IF('4.1_Resultados Balears'!O260=0,"",'4.1_Resultados Balears'!O260)</f>
        <v/>
      </c>
      <c r="S259" s="386" t="str">
        <f>IF('4.1_Resultados Balears'!P260=0,"",'4.1_Resultados Balears'!P260)</f>
        <v/>
      </c>
      <c r="T259" s="386" t="str">
        <f>IF('4.1_Resultados Balears'!Q260=0,"",'4.1_Resultados Balears'!Q260)</f>
        <v/>
      </c>
      <c r="U259" s="386" t="str">
        <f>IF('4.1_Resultados Balears'!S260=0,"",'4.1_Resultados Balears'!S260)</f>
        <v/>
      </c>
      <c r="V259" s="385" t="str">
        <f>_xlfn.IFNA(IF(VLOOKUP($D259,'3_Categorías 3-6'!$E$26:$X$275,8,FALSE)="","",VLOOKUP($D259,'3_Categorías 3-6'!$E$26:$X$275,8,FALSE)),"")</f>
        <v/>
      </c>
      <c r="W259" s="385" t="str">
        <f>_xlfn.IFNA(IF(VLOOKUP($D259,'3_Categorías 3-6'!$E$26:$X$275,14,FALSE)="","",VLOOKUP($D259,'3_Categorías 3-6'!$E$26:$X$275,14,FALSE)),"")</f>
        <v/>
      </c>
      <c r="X259" s="385" t="str">
        <f>_xlfn.IFNA(IF(VLOOKUP($D259,'3_Categorías 3-6'!$E$26:$X$275,19,FALSE)="","",VLOOKUP($D259,'3_Categorías 3-6'!$E$26:$X$275,19,FALSE)),"")</f>
        <v/>
      </c>
      <c r="Y259" s="385" t="str">
        <f>_xlfn.IFNA(IF(VLOOKUP($D259,'3_Categorías 3-6'!$E$26:$X$275,20,FALSE)="","",VLOOKUP($D259,'3_Categorías 3-6'!$E$26:$X$275,20,FALSE)),"")</f>
        <v/>
      </c>
    </row>
    <row r="260" spans="3:25" s="4" customFormat="1" x14ac:dyDescent="0.25">
      <c r="C260" s="162">
        <v>208</v>
      </c>
      <c r="D260" s="668" t="str">
        <f>IF(Dades!E1049="","",Dades!E1049)</f>
        <v/>
      </c>
      <c r="E260" s="668"/>
      <c r="F260" s="388" t="str">
        <f>IF(D260="","",IF(VLOOKUP(D260,'0.1_Datos generales organiz.'!$E$44:$M$293,4,FALSE)="","",VLOOKUP(D260,'0.1_Datos generales organiz.'!$E$44:$M$293,4,FALSE)))</f>
        <v/>
      </c>
      <c r="G260" s="388" t="str">
        <f>IF(D260="","",IF(VLOOKUP(D260,'0.1_Datos generales organiz.'!$E$44:$M$293,5,FALSE)="","",VLOOKUP(D260,'0.1_Datos generales organiz.'!$E$44:$M$293,5,FALSE)))</f>
        <v/>
      </c>
      <c r="H260" s="388" t="str">
        <f>IF(D260="","",IF(VLOOKUP(D260,'0.1_Datos generales organiz.'!$E$44:$M$293,6,FALSE)="","",VLOOKUP(D260,'0.1_Datos generales organiz.'!$E$44:$M$293,6,FALSE)))</f>
        <v/>
      </c>
      <c r="I260" s="388" t="str">
        <f>IF(D260="","",IF(VLOOKUP(D260,'0.1_Datos generales organiz.'!$E$44:$M$293,7,FALSE)="","",VLOOKUP(D260,'0.1_Datos generales organiz.'!$E$44:$M$293,7,FALSE)))</f>
        <v/>
      </c>
      <c r="J260" s="388" t="str">
        <f>IF(D260="","",IF(VLOOKUP(D260,'0.1_Datos generales organiz.'!$E$44:$M$293,8,FALSE)="","",VLOOKUP(D260,'0.1_Datos generales organiz.'!$E$44:$M$293,8,FALSE)))</f>
        <v/>
      </c>
      <c r="K260" s="388" t="str">
        <f>IF(D260="","",IF(VLOOKUP(D260,'0.1_Datos generales organiz.'!$E$44:$M$293,9,FALSE)="","",VLOOKUP(D260,'0.1_Datos generales organiz.'!$E$44:$M$293,9,FALSE)))</f>
        <v/>
      </c>
      <c r="L260" s="386" t="str">
        <f>IF('4.1_Resultados Balears'!F261=0,"",'4.1_Resultados Balears'!F261)</f>
        <v/>
      </c>
      <c r="M260" s="386" t="str">
        <f>IF('4.1_Resultados Balears'!G261=0,"",'4.1_Resultados Balears'!G261)</f>
        <v/>
      </c>
      <c r="N260" s="386" t="str">
        <f>IF('4.1_Resultados Balears'!H261=0,"",'4.1_Resultados Balears'!H261)</f>
        <v/>
      </c>
      <c r="O260" s="386" t="str">
        <f>IF('4.1_Resultados Balears'!I261=0,"",'4.1_Resultados Balears'!I261)</f>
        <v/>
      </c>
      <c r="P260" s="386" t="str">
        <f>IF('4.1_Resultados Balears'!K261=0,"",'4.1_Resultados Balears'!K261)</f>
        <v/>
      </c>
      <c r="Q260" s="386" t="str">
        <f>IF('4.1_Resultados Balears'!M261=0,"",'4.1_Resultados Balears'!M261)</f>
        <v/>
      </c>
      <c r="R260" s="386" t="str">
        <f>IF('4.1_Resultados Balears'!O261=0,"",'4.1_Resultados Balears'!O261)</f>
        <v/>
      </c>
      <c r="S260" s="386" t="str">
        <f>IF('4.1_Resultados Balears'!P261=0,"",'4.1_Resultados Balears'!P261)</f>
        <v/>
      </c>
      <c r="T260" s="386" t="str">
        <f>IF('4.1_Resultados Balears'!Q261=0,"",'4.1_Resultados Balears'!Q261)</f>
        <v/>
      </c>
      <c r="U260" s="386" t="str">
        <f>IF('4.1_Resultados Balears'!S261=0,"",'4.1_Resultados Balears'!S261)</f>
        <v/>
      </c>
      <c r="V260" s="385" t="str">
        <f>_xlfn.IFNA(IF(VLOOKUP($D260,'3_Categorías 3-6'!$E$26:$X$275,8,FALSE)="","",VLOOKUP($D260,'3_Categorías 3-6'!$E$26:$X$275,8,FALSE)),"")</f>
        <v/>
      </c>
      <c r="W260" s="385" t="str">
        <f>_xlfn.IFNA(IF(VLOOKUP($D260,'3_Categorías 3-6'!$E$26:$X$275,14,FALSE)="","",VLOOKUP($D260,'3_Categorías 3-6'!$E$26:$X$275,14,FALSE)),"")</f>
        <v/>
      </c>
      <c r="X260" s="385" t="str">
        <f>_xlfn.IFNA(IF(VLOOKUP($D260,'3_Categorías 3-6'!$E$26:$X$275,19,FALSE)="","",VLOOKUP($D260,'3_Categorías 3-6'!$E$26:$X$275,19,FALSE)),"")</f>
        <v/>
      </c>
      <c r="Y260" s="385" t="str">
        <f>_xlfn.IFNA(IF(VLOOKUP($D260,'3_Categorías 3-6'!$E$26:$X$275,20,FALSE)="","",VLOOKUP($D260,'3_Categorías 3-6'!$E$26:$X$275,20,FALSE)),"")</f>
        <v/>
      </c>
    </row>
    <row r="261" spans="3:25" s="4" customFormat="1" x14ac:dyDescent="0.25">
      <c r="C261" s="162">
        <v>209</v>
      </c>
      <c r="D261" s="668" t="str">
        <f>IF(Dades!E1050="","",Dades!E1050)</f>
        <v/>
      </c>
      <c r="E261" s="668"/>
      <c r="F261" s="388" t="str">
        <f>IF(D261="","",IF(VLOOKUP(D261,'0.1_Datos generales organiz.'!$E$44:$M$293,4,FALSE)="","",VLOOKUP(D261,'0.1_Datos generales organiz.'!$E$44:$M$293,4,FALSE)))</f>
        <v/>
      </c>
      <c r="G261" s="388" t="str">
        <f>IF(D261="","",IF(VLOOKUP(D261,'0.1_Datos generales organiz.'!$E$44:$M$293,5,FALSE)="","",VLOOKUP(D261,'0.1_Datos generales organiz.'!$E$44:$M$293,5,FALSE)))</f>
        <v/>
      </c>
      <c r="H261" s="388" t="str">
        <f>IF(D261="","",IF(VLOOKUP(D261,'0.1_Datos generales organiz.'!$E$44:$M$293,6,FALSE)="","",VLOOKUP(D261,'0.1_Datos generales organiz.'!$E$44:$M$293,6,FALSE)))</f>
        <v/>
      </c>
      <c r="I261" s="388" t="str">
        <f>IF(D261="","",IF(VLOOKUP(D261,'0.1_Datos generales organiz.'!$E$44:$M$293,7,FALSE)="","",VLOOKUP(D261,'0.1_Datos generales organiz.'!$E$44:$M$293,7,FALSE)))</f>
        <v/>
      </c>
      <c r="J261" s="388" t="str">
        <f>IF(D261="","",IF(VLOOKUP(D261,'0.1_Datos generales organiz.'!$E$44:$M$293,8,FALSE)="","",VLOOKUP(D261,'0.1_Datos generales organiz.'!$E$44:$M$293,8,FALSE)))</f>
        <v/>
      </c>
      <c r="K261" s="388" t="str">
        <f>IF(D261="","",IF(VLOOKUP(D261,'0.1_Datos generales organiz.'!$E$44:$M$293,9,FALSE)="","",VLOOKUP(D261,'0.1_Datos generales organiz.'!$E$44:$M$293,9,FALSE)))</f>
        <v/>
      </c>
      <c r="L261" s="386" t="str">
        <f>IF('4.1_Resultados Balears'!F262=0,"",'4.1_Resultados Balears'!F262)</f>
        <v/>
      </c>
      <c r="M261" s="386" t="str">
        <f>IF('4.1_Resultados Balears'!G262=0,"",'4.1_Resultados Balears'!G262)</f>
        <v/>
      </c>
      <c r="N261" s="386" t="str">
        <f>IF('4.1_Resultados Balears'!H262=0,"",'4.1_Resultados Balears'!H262)</f>
        <v/>
      </c>
      <c r="O261" s="386" t="str">
        <f>IF('4.1_Resultados Balears'!I262=0,"",'4.1_Resultados Balears'!I262)</f>
        <v/>
      </c>
      <c r="P261" s="386" t="str">
        <f>IF('4.1_Resultados Balears'!K262=0,"",'4.1_Resultados Balears'!K262)</f>
        <v/>
      </c>
      <c r="Q261" s="386" t="str">
        <f>IF('4.1_Resultados Balears'!M262=0,"",'4.1_Resultados Balears'!M262)</f>
        <v/>
      </c>
      <c r="R261" s="386" t="str">
        <f>IF('4.1_Resultados Balears'!O262=0,"",'4.1_Resultados Balears'!O262)</f>
        <v/>
      </c>
      <c r="S261" s="386" t="str">
        <f>IF('4.1_Resultados Balears'!P262=0,"",'4.1_Resultados Balears'!P262)</f>
        <v/>
      </c>
      <c r="T261" s="386" t="str">
        <f>IF('4.1_Resultados Balears'!Q262=0,"",'4.1_Resultados Balears'!Q262)</f>
        <v/>
      </c>
      <c r="U261" s="386" t="str">
        <f>IF('4.1_Resultados Balears'!S262=0,"",'4.1_Resultados Balears'!S262)</f>
        <v/>
      </c>
      <c r="V261" s="385" t="str">
        <f>_xlfn.IFNA(IF(VLOOKUP($D261,'3_Categorías 3-6'!$E$26:$X$275,8,FALSE)="","",VLOOKUP($D261,'3_Categorías 3-6'!$E$26:$X$275,8,FALSE)),"")</f>
        <v/>
      </c>
      <c r="W261" s="385" t="str">
        <f>_xlfn.IFNA(IF(VLOOKUP($D261,'3_Categorías 3-6'!$E$26:$X$275,14,FALSE)="","",VLOOKUP($D261,'3_Categorías 3-6'!$E$26:$X$275,14,FALSE)),"")</f>
        <v/>
      </c>
      <c r="X261" s="385" t="str">
        <f>_xlfn.IFNA(IF(VLOOKUP($D261,'3_Categorías 3-6'!$E$26:$X$275,19,FALSE)="","",VLOOKUP($D261,'3_Categorías 3-6'!$E$26:$X$275,19,FALSE)),"")</f>
        <v/>
      </c>
      <c r="Y261" s="385" t="str">
        <f>_xlfn.IFNA(IF(VLOOKUP($D261,'3_Categorías 3-6'!$E$26:$X$275,20,FALSE)="","",VLOOKUP($D261,'3_Categorías 3-6'!$E$26:$X$275,20,FALSE)),"")</f>
        <v/>
      </c>
    </row>
    <row r="262" spans="3:25" s="4" customFormat="1" x14ac:dyDescent="0.25">
      <c r="C262" s="162">
        <v>210</v>
      </c>
      <c r="D262" s="668" t="str">
        <f>IF(Dades!E1051="","",Dades!E1051)</f>
        <v/>
      </c>
      <c r="E262" s="668"/>
      <c r="F262" s="388" t="str">
        <f>IF(D262="","",IF(VLOOKUP(D262,'0.1_Datos generales organiz.'!$E$44:$M$293,4,FALSE)="","",VLOOKUP(D262,'0.1_Datos generales organiz.'!$E$44:$M$293,4,FALSE)))</f>
        <v/>
      </c>
      <c r="G262" s="388" t="str">
        <f>IF(D262="","",IF(VLOOKUP(D262,'0.1_Datos generales organiz.'!$E$44:$M$293,5,FALSE)="","",VLOOKUP(D262,'0.1_Datos generales organiz.'!$E$44:$M$293,5,FALSE)))</f>
        <v/>
      </c>
      <c r="H262" s="388" t="str">
        <f>IF(D262="","",IF(VLOOKUP(D262,'0.1_Datos generales organiz.'!$E$44:$M$293,6,FALSE)="","",VLOOKUP(D262,'0.1_Datos generales organiz.'!$E$44:$M$293,6,FALSE)))</f>
        <v/>
      </c>
      <c r="I262" s="388" t="str">
        <f>IF(D262="","",IF(VLOOKUP(D262,'0.1_Datos generales organiz.'!$E$44:$M$293,7,FALSE)="","",VLOOKUP(D262,'0.1_Datos generales organiz.'!$E$44:$M$293,7,FALSE)))</f>
        <v/>
      </c>
      <c r="J262" s="388" t="str">
        <f>IF(D262="","",IF(VLOOKUP(D262,'0.1_Datos generales organiz.'!$E$44:$M$293,8,FALSE)="","",VLOOKUP(D262,'0.1_Datos generales organiz.'!$E$44:$M$293,8,FALSE)))</f>
        <v/>
      </c>
      <c r="K262" s="388" t="str">
        <f>IF(D262="","",IF(VLOOKUP(D262,'0.1_Datos generales organiz.'!$E$44:$M$293,9,FALSE)="","",VLOOKUP(D262,'0.1_Datos generales organiz.'!$E$44:$M$293,9,FALSE)))</f>
        <v/>
      </c>
      <c r="L262" s="386" t="str">
        <f>IF('4.1_Resultados Balears'!F263=0,"",'4.1_Resultados Balears'!F263)</f>
        <v/>
      </c>
      <c r="M262" s="386" t="str">
        <f>IF('4.1_Resultados Balears'!G263=0,"",'4.1_Resultados Balears'!G263)</f>
        <v/>
      </c>
      <c r="N262" s="386" t="str">
        <f>IF('4.1_Resultados Balears'!H263=0,"",'4.1_Resultados Balears'!H263)</f>
        <v/>
      </c>
      <c r="O262" s="386" t="str">
        <f>IF('4.1_Resultados Balears'!I263=0,"",'4.1_Resultados Balears'!I263)</f>
        <v/>
      </c>
      <c r="P262" s="386" t="str">
        <f>IF('4.1_Resultados Balears'!K263=0,"",'4.1_Resultados Balears'!K263)</f>
        <v/>
      </c>
      <c r="Q262" s="386" t="str">
        <f>IF('4.1_Resultados Balears'!M263=0,"",'4.1_Resultados Balears'!M263)</f>
        <v/>
      </c>
      <c r="R262" s="386" t="str">
        <f>IF('4.1_Resultados Balears'!O263=0,"",'4.1_Resultados Balears'!O263)</f>
        <v/>
      </c>
      <c r="S262" s="386" t="str">
        <f>IF('4.1_Resultados Balears'!P263=0,"",'4.1_Resultados Balears'!P263)</f>
        <v/>
      </c>
      <c r="T262" s="386" t="str">
        <f>IF('4.1_Resultados Balears'!Q263=0,"",'4.1_Resultados Balears'!Q263)</f>
        <v/>
      </c>
      <c r="U262" s="386" t="str">
        <f>IF('4.1_Resultados Balears'!S263=0,"",'4.1_Resultados Balears'!S263)</f>
        <v/>
      </c>
      <c r="V262" s="385" t="str">
        <f>_xlfn.IFNA(IF(VLOOKUP($D262,'3_Categorías 3-6'!$E$26:$X$275,8,FALSE)="","",VLOOKUP($D262,'3_Categorías 3-6'!$E$26:$X$275,8,FALSE)),"")</f>
        <v/>
      </c>
      <c r="W262" s="385" t="str">
        <f>_xlfn.IFNA(IF(VLOOKUP($D262,'3_Categorías 3-6'!$E$26:$X$275,14,FALSE)="","",VLOOKUP($D262,'3_Categorías 3-6'!$E$26:$X$275,14,FALSE)),"")</f>
        <v/>
      </c>
      <c r="X262" s="385" t="str">
        <f>_xlfn.IFNA(IF(VLOOKUP($D262,'3_Categorías 3-6'!$E$26:$X$275,19,FALSE)="","",VLOOKUP($D262,'3_Categorías 3-6'!$E$26:$X$275,19,FALSE)),"")</f>
        <v/>
      </c>
      <c r="Y262" s="385" t="str">
        <f>_xlfn.IFNA(IF(VLOOKUP($D262,'3_Categorías 3-6'!$E$26:$X$275,20,FALSE)="","",VLOOKUP($D262,'3_Categorías 3-6'!$E$26:$X$275,20,FALSE)),"")</f>
        <v/>
      </c>
    </row>
    <row r="263" spans="3:25" s="4" customFormat="1" x14ac:dyDescent="0.25">
      <c r="C263" s="162">
        <v>211</v>
      </c>
      <c r="D263" s="668" t="str">
        <f>IF(Dades!E1052="","",Dades!E1052)</f>
        <v/>
      </c>
      <c r="E263" s="668"/>
      <c r="F263" s="388" t="str">
        <f>IF(D263="","",IF(VLOOKUP(D263,'0.1_Datos generales organiz.'!$E$44:$M$293,4,FALSE)="","",VLOOKUP(D263,'0.1_Datos generales organiz.'!$E$44:$M$293,4,FALSE)))</f>
        <v/>
      </c>
      <c r="G263" s="388" t="str">
        <f>IF(D263="","",IF(VLOOKUP(D263,'0.1_Datos generales organiz.'!$E$44:$M$293,5,FALSE)="","",VLOOKUP(D263,'0.1_Datos generales organiz.'!$E$44:$M$293,5,FALSE)))</f>
        <v/>
      </c>
      <c r="H263" s="388" t="str">
        <f>IF(D263="","",IF(VLOOKUP(D263,'0.1_Datos generales organiz.'!$E$44:$M$293,6,FALSE)="","",VLOOKUP(D263,'0.1_Datos generales organiz.'!$E$44:$M$293,6,FALSE)))</f>
        <v/>
      </c>
      <c r="I263" s="388" t="str">
        <f>IF(D263="","",IF(VLOOKUP(D263,'0.1_Datos generales organiz.'!$E$44:$M$293,7,FALSE)="","",VLOOKUP(D263,'0.1_Datos generales organiz.'!$E$44:$M$293,7,FALSE)))</f>
        <v/>
      </c>
      <c r="J263" s="388" t="str">
        <f>IF(D263="","",IF(VLOOKUP(D263,'0.1_Datos generales organiz.'!$E$44:$M$293,8,FALSE)="","",VLOOKUP(D263,'0.1_Datos generales organiz.'!$E$44:$M$293,8,FALSE)))</f>
        <v/>
      </c>
      <c r="K263" s="388" t="str">
        <f>IF(D263="","",IF(VLOOKUP(D263,'0.1_Datos generales organiz.'!$E$44:$M$293,9,FALSE)="","",VLOOKUP(D263,'0.1_Datos generales organiz.'!$E$44:$M$293,9,FALSE)))</f>
        <v/>
      </c>
      <c r="L263" s="386" t="str">
        <f>IF('4.1_Resultados Balears'!F264=0,"",'4.1_Resultados Balears'!F264)</f>
        <v/>
      </c>
      <c r="M263" s="386" t="str">
        <f>IF('4.1_Resultados Balears'!G264=0,"",'4.1_Resultados Balears'!G264)</f>
        <v/>
      </c>
      <c r="N263" s="386" t="str">
        <f>IF('4.1_Resultados Balears'!H264=0,"",'4.1_Resultados Balears'!H264)</f>
        <v/>
      </c>
      <c r="O263" s="386" t="str">
        <f>IF('4.1_Resultados Balears'!I264=0,"",'4.1_Resultados Balears'!I264)</f>
        <v/>
      </c>
      <c r="P263" s="386" t="str">
        <f>IF('4.1_Resultados Balears'!K264=0,"",'4.1_Resultados Balears'!K264)</f>
        <v/>
      </c>
      <c r="Q263" s="386" t="str">
        <f>IF('4.1_Resultados Balears'!M264=0,"",'4.1_Resultados Balears'!M264)</f>
        <v/>
      </c>
      <c r="R263" s="386" t="str">
        <f>IF('4.1_Resultados Balears'!O264=0,"",'4.1_Resultados Balears'!O264)</f>
        <v/>
      </c>
      <c r="S263" s="386" t="str">
        <f>IF('4.1_Resultados Balears'!P264=0,"",'4.1_Resultados Balears'!P264)</f>
        <v/>
      </c>
      <c r="T263" s="386" t="str">
        <f>IF('4.1_Resultados Balears'!Q264=0,"",'4.1_Resultados Balears'!Q264)</f>
        <v/>
      </c>
      <c r="U263" s="386" t="str">
        <f>IF('4.1_Resultados Balears'!S264=0,"",'4.1_Resultados Balears'!S264)</f>
        <v/>
      </c>
      <c r="V263" s="385" t="str">
        <f>_xlfn.IFNA(IF(VLOOKUP($D263,'3_Categorías 3-6'!$E$26:$X$275,8,FALSE)="","",VLOOKUP($D263,'3_Categorías 3-6'!$E$26:$X$275,8,FALSE)),"")</f>
        <v/>
      </c>
      <c r="W263" s="385" t="str">
        <f>_xlfn.IFNA(IF(VLOOKUP($D263,'3_Categorías 3-6'!$E$26:$X$275,14,FALSE)="","",VLOOKUP($D263,'3_Categorías 3-6'!$E$26:$X$275,14,FALSE)),"")</f>
        <v/>
      </c>
      <c r="X263" s="385" t="str">
        <f>_xlfn.IFNA(IF(VLOOKUP($D263,'3_Categorías 3-6'!$E$26:$X$275,19,FALSE)="","",VLOOKUP($D263,'3_Categorías 3-6'!$E$26:$X$275,19,FALSE)),"")</f>
        <v/>
      </c>
      <c r="Y263" s="385" t="str">
        <f>_xlfn.IFNA(IF(VLOOKUP($D263,'3_Categorías 3-6'!$E$26:$X$275,20,FALSE)="","",VLOOKUP($D263,'3_Categorías 3-6'!$E$26:$X$275,20,FALSE)),"")</f>
        <v/>
      </c>
    </row>
    <row r="264" spans="3:25" s="4" customFormat="1" x14ac:dyDescent="0.25">
      <c r="C264" s="162">
        <v>212</v>
      </c>
      <c r="D264" s="668" t="str">
        <f>IF(Dades!E1053="","",Dades!E1053)</f>
        <v/>
      </c>
      <c r="E264" s="668"/>
      <c r="F264" s="388" t="str">
        <f>IF(D264="","",IF(VLOOKUP(D264,'0.1_Datos generales organiz.'!$E$44:$M$293,4,FALSE)="","",VLOOKUP(D264,'0.1_Datos generales organiz.'!$E$44:$M$293,4,FALSE)))</f>
        <v/>
      </c>
      <c r="G264" s="388" t="str">
        <f>IF(D264="","",IF(VLOOKUP(D264,'0.1_Datos generales organiz.'!$E$44:$M$293,5,FALSE)="","",VLOOKUP(D264,'0.1_Datos generales organiz.'!$E$44:$M$293,5,FALSE)))</f>
        <v/>
      </c>
      <c r="H264" s="388" t="str">
        <f>IF(D264="","",IF(VLOOKUP(D264,'0.1_Datos generales organiz.'!$E$44:$M$293,6,FALSE)="","",VLOOKUP(D264,'0.1_Datos generales organiz.'!$E$44:$M$293,6,FALSE)))</f>
        <v/>
      </c>
      <c r="I264" s="388" t="str">
        <f>IF(D264="","",IF(VLOOKUP(D264,'0.1_Datos generales organiz.'!$E$44:$M$293,7,FALSE)="","",VLOOKUP(D264,'0.1_Datos generales organiz.'!$E$44:$M$293,7,FALSE)))</f>
        <v/>
      </c>
      <c r="J264" s="388" t="str">
        <f>IF(D264="","",IF(VLOOKUP(D264,'0.1_Datos generales organiz.'!$E$44:$M$293,8,FALSE)="","",VLOOKUP(D264,'0.1_Datos generales organiz.'!$E$44:$M$293,8,FALSE)))</f>
        <v/>
      </c>
      <c r="K264" s="388" t="str">
        <f>IF(D264="","",IF(VLOOKUP(D264,'0.1_Datos generales organiz.'!$E$44:$M$293,9,FALSE)="","",VLOOKUP(D264,'0.1_Datos generales organiz.'!$E$44:$M$293,9,FALSE)))</f>
        <v/>
      </c>
      <c r="L264" s="386" t="str">
        <f>IF('4.1_Resultados Balears'!F265=0,"",'4.1_Resultados Balears'!F265)</f>
        <v/>
      </c>
      <c r="M264" s="386" t="str">
        <f>IF('4.1_Resultados Balears'!G265=0,"",'4.1_Resultados Balears'!G265)</f>
        <v/>
      </c>
      <c r="N264" s="386" t="str">
        <f>IF('4.1_Resultados Balears'!H265=0,"",'4.1_Resultados Balears'!H265)</f>
        <v/>
      </c>
      <c r="O264" s="386" t="str">
        <f>IF('4.1_Resultados Balears'!I265=0,"",'4.1_Resultados Balears'!I265)</f>
        <v/>
      </c>
      <c r="P264" s="386" t="str">
        <f>IF('4.1_Resultados Balears'!K265=0,"",'4.1_Resultados Balears'!K265)</f>
        <v/>
      </c>
      <c r="Q264" s="386" t="str">
        <f>IF('4.1_Resultados Balears'!M265=0,"",'4.1_Resultados Balears'!M265)</f>
        <v/>
      </c>
      <c r="R264" s="386" t="str">
        <f>IF('4.1_Resultados Balears'!O265=0,"",'4.1_Resultados Balears'!O265)</f>
        <v/>
      </c>
      <c r="S264" s="386" t="str">
        <f>IF('4.1_Resultados Balears'!P265=0,"",'4.1_Resultados Balears'!P265)</f>
        <v/>
      </c>
      <c r="T264" s="386" t="str">
        <f>IF('4.1_Resultados Balears'!Q265=0,"",'4.1_Resultados Balears'!Q265)</f>
        <v/>
      </c>
      <c r="U264" s="386" t="str">
        <f>IF('4.1_Resultados Balears'!S265=0,"",'4.1_Resultados Balears'!S265)</f>
        <v/>
      </c>
      <c r="V264" s="385" t="str">
        <f>_xlfn.IFNA(IF(VLOOKUP($D264,'3_Categorías 3-6'!$E$26:$X$275,8,FALSE)="","",VLOOKUP($D264,'3_Categorías 3-6'!$E$26:$X$275,8,FALSE)),"")</f>
        <v/>
      </c>
      <c r="W264" s="385" t="str">
        <f>_xlfn.IFNA(IF(VLOOKUP($D264,'3_Categorías 3-6'!$E$26:$X$275,14,FALSE)="","",VLOOKUP($D264,'3_Categorías 3-6'!$E$26:$X$275,14,FALSE)),"")</f>
        <v/>
      </c>
      <c r="X264" s="385" t="str">
        <f>_xlfn.IFNA(IF(VLOOKUP($D264,'3_Categorías 3-6'!$E$26:$X$275,19,FALSE)="","",VLOOKUP($D264,'3_Categorías 3-6'!$E$26:$X$275,19,FALSE)),"")</f>
        <v/>
      </c>
      <c r="Y264" s="385" t="str">
        <f>_xlfn.IFNA(IF(VLOOKUP($D264,'3_Categorías 3-6'!$E$26:$X$275,20,FALSE)="","",VLOOKUP($D264,'3_Categorías 3-6'!$E$26:$X$275,20,FALSE)),"")</f>
        <v/>
      </c>
    </row>
    <row r="265" spans="3:25" s="4" customFormat="1" x14ac:dyDescent="0.25">
      <c r="C265" s="162">
        <v>213</v>
      </c>
      <c r="D265" s="668" t="str">
        <f>IF(Dades!E1054="","",Dades!E1054)</f>
        <v/>
      </c>
      <c r="E265" s="668"/>
      <c r="F265" s="388" t="str">
        <f>IF(D265="","",IF(VLOOKUP(D265,'0.1_Datos generales organiz.'!$E$44:$M$293,4,FALSE)="","",VLOOKUP(D265,'0.1_Datos generales organiz.'!$E$44:$M$293,4,FALSE)))</f>
        <v/>
      </c>
      <c r="G265" s="388" t="str">
        <f>IF(D265="","",IF(VLOOKUP(D265,'0.1_Datos generales organiz.'!$E$44:$M$293,5,FALSE)="","",VLOOKUP(D265,'0.1_Datos generales organiz.'!$E$44:$M$293,5,FALSE)))</f>
        <v/>
      </c>
      <c r="H265" s="388" t="str">
        <f>IF(D265="","",IF(VLOOKUP(D265,'0.1_Datos generales organiz.'!$E$44:$M$293,6,FALSE)="","",VLOOKUP(D265,'0.1_Datos generales organiz.'!$E$44:$M$293,6,FALSE)))</f>
        <v/>
      </c>
      <c r="I265" s="388" t="str">
        <f>IF(D265="","",IF(VLOOKUP(D265,'0.1_Datos generales organiz.'!$E$44:$M$293,7,FALSE)="","",VLOOKUP(D265,'0.1_Datos generales organiz.'!$E$44:$M$293,7,FALSE)))</f>
        <v/>
      </c>
      <c r="J265" s="388" t="str">
        <f>IF(D265="","",IF(VLOOKUP(D265,'0.1_Datos generales organiz.'!$E$44:$M$293,8,FALSE)="","",VLOOKUP(D265,'0.1_Datos generales organiz.'!$E$44:$M$293,8,FALSE)))</f>
        <v/>
      </c>
      <c r="K265" s="388" t="str">
        <f>IF(D265="","",IF(VLOOKUP(D265,'0.1_Datos generales organiz.'!$E$44:$M$293,9,FALSE)="","",VLOOKUP(D265,'0.1_Datos generales organiz.'!$E$44:$M$293,9,FALSE)))</f>
        <v/>
      </c>
      <c r="L265" s="386" t="str">
        <f>IF('4.1_Resultados Balears'!F266=0,"",'4.1_Resultados Balears'!F266)</f>
        <v/>
      </c>
      <c r="M265" s="386" t="str">
        <f>IF('4.1_Resultados Balears'!G266=0,"",'4.1_Resultados Balears'!G266)</f>
        <v/>
      </c>
      <c r="N265" s="386" t="str">
        <f>IF('4.1_Resultados Balears'!H266=0,"",'4.1_Resultados Balears'!H266)</f>
        <v/>
      </c>
      <c r="O265" s="386" t="str">
        <f>IF('4.1_Resultados Balears'!I266=0,"",'4.1_Resultados Balears'!I266)</f>
        <v/>
      </c>
      <c r="P265" s="386" t="str">
        <f>IF('4.1_Resultados Balears'!K266=0,"",'4.1_Resultados Balears'!K266)</f>
        <v/>
      </c>
      <c r="Q265" s="386" t="str">
        <f>IF('4.1_Resultados Balears'!M266=0,"",'4.1_Resultados Balears'!M266)</f>
        <v/>
      </c>
      <c r="R265" s="386" t="str">
        <f>IF('4.1_Resultados Balears'!O266=0,"",'4.1_Resultados Balears'!O266)</f>
        <v/>
      </c>
      <c r="S265" s="386" t="str">
        <f>IF('4.1_Resultados Balears'!P266=0,"",'4.1_Resultados Balears'!P266)</f>
        <v/>
      </c>
      <c r="T265" s="386" t="str">
        <f>IF('4.1_Resultados Balears'!Q266=0,"",'4.1_Resultados Balears'!Q266)</f>
        <v/>
      </c>
      <c r="U265" s="386" t="str">
        <f>IF('4.1_Resultados Balears'!S266=0,"",'4.1_Resultados Balears'!S266)</f>
        <v/>
      </c>
      <c r="V265" s="385" t="str">
        <f>_xlfn.IFNA(IF(VLOOKUP($D265,'3_Categorías 3-6'!$E$26:$X$275,8,FALSE)="","",VLOOKUP($D265,'3_Categorías 3-6'!$E$26:$X$275,8,FALSE)),"")</f>
        <v/>
      </c>
      <c r="W265" s="385" t="str">
        <f>_xlfn.IFNA(IF(VLOOKUP($D265,'3_Categorías 3-6'!$E$26:$X$275,14,FALSE)="","",VLOOKUP($D265,'3_Categorías 3-6'!$E$26:$X$275,14,FALSE)),"")</f>
        <v/>
      </c>
      <c r="X265" s="385" t="str">
        <f>_xlfn.IFNA(IF(VLOOKUP($D265,'3_Categorías 3-6'!$E$26:$X$275,19,FALSE)="","",VLOOKUP($D265,'3_Categorías 3-6'!$E$26:$X$275,19,FALSE)),"")</f>
        <v/>
      </c>
      <c r="Y265" s="385" t="str">
        <f>_xlfn.IFNA(IF(VLOOKUP($D265,'3_Categorías 3-6'!$E$26:$X$275,20,FALSE)="","",VLOOKUP($D265,'3_Categorías 3-6'!$E$26:$X$275,20,FALSE)),"")</f>
        <v/>
      </c>
    </row>
    <row r="266" spans="3:25" s="4" customFormat="1" x14ac:dyDescent="0.25">
      <c r="C266" s="162">
        <v>214</v>
      </c>
      <c r="D266" s="668" t="str">
        <f>IF(Dades!E1055="","",Dades!E1055)</f>
        <v/>
      </c>
      <c r="E266" s="668"/>
      <c r="F266" s="388" t="str">
        <f>IF(D266="","",IF(VLOOKUP(D266,'0.1_Datos generales organiz.'!$E$44:$M$293,4,FALSE)="","",VLOOKUP(D266,'0.1_Datos generales organiz.'!$E$44:$M$293,4,FALSE)))</f>
        <v/>
      </c>
      <c r="G266" s="388" t="str">
        <f>IF(D266="","",IF(VLOOKUP(D266,'0.1_Datos generales organiz.'!$E$44:$M$293,5,FALSE)="","",VLOOKUP(D266,'0.1_Datos generales organiz.'!$E$44:$M$293,5,FALSE)))</f>
        <v/>
      </c>
      <c r="H266" s="388" t="str">
        <f>IF(D266="","",IF(VLOOKUP(D266,'0.1_Datos generales organiz.'!$E$44:$M$293,6,FALSE)="","",VLOOKUP(D266,'0.1_Datos generales organiz.'!$E$44:$M$293,6,FALSE)))</f>
        <v/>
      </c>
      <c r="I266" s="388" t="str">
        <f>IF(D266="","",IF(VLOOKUP(D266,'0.1_Datos generales organiz.'!$E$44:$M$293,7,FALSE)="","",VLOOKUP(D266,'0.1_Datos generales organiz.'!$E$44:$M$293,7,FALSE)))</f>
        <v/>
      </c>
      <c r="J266" s="388" t="str">
        <f>IF(D266="","",IF(VLOOKUP(D266,'0.1_Datos generales organiz.'!$E$44:$M$293,8,FALSE)="","",VLOOKUP(D266,'0.1_Datos generales organiz.'!$E$44:$M$293,8,FALSE)))</f>
        <v/>
      </c>
      <c r="K266" s="388" t="str">
        <f>IF(D266="","",IF(VLOOKUP(D266,'0.1_Datos generales organiz.'!$E$44:$M$293,9,FALSE)="","",VLOOKUP(D266,'0.1_Datos generales organiz.'!$E$44:$M$293,9,FALSE)))</f>
        <v/>
      </c>
      <c r="L266" s="386" t="str">
        <f>IF('4.1_Resultados Balears'!F267=0,"",'4.1_Resultados Balears'!F267)</f>
        <v/>
      </c>
      <c r="M266" s="386" t="str">
        <f>IF('4.1_Resultados Balears'!G267=0,"",'4.1_Resultados Balears'!G267)</f>
        <v/>
      </c>
      <c r="N266" s="386" t="str">
        <f>IF('4.1_Resultados Balears'!H267=0,"",'4.1_Resultados Balears'!H267)</f>
        <v/>
      </c>
      <c r="O266" s="386" t="str">
        <f>IF('4.1_Resultados Balears'!I267=0,"",'4.1_Resultados Balears'!I267)</f>
        <v/>
      </c>
      <c r="P266" s="386" t="str">
        <f>IF('4.1_Resultados Balears'!K267=0,"",'4.1_Resultados Balears'!K267)</f>
        <v/>
      </c>
      <c r="Q266" s="386" t="str">
        <f>IF('4.1_Resultados Balears'!M267=0,"",'4.1_Resultados Balears'!M267)</f>
        <v/>
      </c>
      <c r="R266" s="386" t="str">
        <f>IF('4.1_Resultados Balears'!O267=0,"",'4.1_Resultados Balears'!O267)</f>
        <v/>
      </c>
      <c r="S266" s="386" t="str">
        <f>IF('4.1_Resultados Balears'!P267=0,"",'4.1_Resultados Balears'!P267)</f>
        <v/>
      </c>
      <c r="T266" s="386" t="str">
        <f>IF('4.1_Resultados Balears'!Q267=0,"",'4.1_Resultados Balears'!Q267)</f>
        <v/>
      </c>
      <c r="U266" s="386" t="str">
        <f>IF('4.1_Resultados Balears'!S267=0,"",'4.1_Resultados Balears'!S267)</f>
        <v/>
      </c>
      <c r="V266" s="385" t="str">
        <f>_xlfn.IFNA(IF(VLOOKUP($D266,'3_Categorías 3-6'!$E$26:$X$275,8,FALSE)="","",VLOOKUP($D266,'3_Categorías 3-6'!$E$26:$X$275,8,FALSE)),"")</f>
        <v/>
      </c>
      <c r="W266" s="385" t="str">
        <f>_xlfn.IFNA(IF(VLOOKUP($D266,'3_Categorías 3-6'!$E$26:$X$275,14,FALSE)="","",VLOOKUP($D266,'3_Categorías 3-6'!$E$26:$X$275,14,FALSE)),"")</f>
        <v/>
      </c>
      <c r="X266" s="385" t="str">
        <f>_xlfn.IFNA(IF(VLOOKUP($D266,'3_Categorías 3-6'!$E$26:$X$275,19,FALSE)="","",VLOOKUP($D266,'3_Categorías 3-6'!$E$26:$X$275,19,FALSE)),"")</f>
        <v/>
      </c>
      <c r="Y266" s="385" t="str">
        <f>_xlfn.IFNA(IF(VLOOKUP($D266,'3_Categorías 3-6'!$E$26:$X$275,20,FALSE)="","",VLOOKUP($D266,'3_Categorías 3-6'!$E$26:$X$275,20,FALSE)),"")</f>
        <v/>
      </c>
    </row>
    <row r="267" spans="3:25" s="4" customFormat="1" x14ac:dyDescent="0.25">
      <c r="C267" s="162">
        <v>215</v>
      </c>
      <c r="D267" s="668" t="str">
        <f>IF(Dades!E1056="","",Dades!E1056)</f>
        <v/>
      </c>
      <c r="E267" s="668"/>
      <c r="F267" s="388" t="str">
        <f>IF(D267="","",IF(VLOOKUP(D267,'0.1_Datos generales organiz.'!$E$44:$M$293,4,FALSE)="","",VLOOKUP(D267,'0.1_Datos generales organiz.'!$E$44:$M$293,4,FALSE)))</f>
        <v/>
      </c>
      <c r="G267" s="388" t="str">
        <f>IF(D267="","",IF(VLOOKUP(D267,'0.1_Datos generales organiz.'!$E$44:$M$293,5,FALSE)="","",VLOOKUP(D267,'0.1_Datos generales organiz.'!$E$44:$M$293,5,FALSE)))</f>
        <v/>
      </c>
      <c r="H267" s="388" t="str">
        <f>IF(D267="","",IF(VLOOKUP(D267,'0.1_Datos generales organiz.'!$E$44:$M$293,6,FALSE)="","",VLOOKUP(D267,'0.1_Datos generales organiz.'!$E$44:$M$293,6,FALSE)))</f>
        <v/>
      </c>
      <c r="I267" s="388" t="str">
        <f>IF(D267="","",IF(VLOOKUP(D267,'0.1_Datos generales organiz.'!$E$44:$M$293,7,FALSE)="","",VLOOKUP(D267,'0.1_Datos generales organiz.'!$E$44:$M$293,7,FALSE)))</f>
        <v/>
      </c>
      <c r="J267" s="388" t="str">
        <f>IF(D267="","",IF(VLOOKUP(D267,'0.1_Datos generales organiz.'!$E$44:$M$293,8,FALSE)="","",VLOOKUP(D267,'0.1_Datos generales organiz.'!$E$44:$M$293,8,FALSE)))</f>
        <v/>
      </c>
      <c r="K267" s="388" t="str">
        <f>IF(D267="","",IF(VLOOKUP(D267,'0.1_Datos generales organiz.'!$E$44:$M$293,9,FALSE)="","",VLOOKUP(D267,'0.1_Datos generales organiz.'!$E$44:$M$293,9,FALSE)))</f>
        <v/>
      </c>
      <c r="L267" s="386" t="str">
        <f>IF('4.1_Resultados Balears'!F268=0,"",'4.1_Resultados Balears'!F268)</f>
        <v/>
      </c>
      <c r="M267" s="386" t="str">
        <f>IF('4.1_Resultados Balears'!G268=0,"",'4.1_Resultados Balears'!G268)</f>
        <v/>
      </c>
      <c r="N267" s="386" t="str">
        <f>IF('4.1_Resultados Balears'!H268=0,"",'4.1_Resultados Balears'!H268)</f>
        <v/>
      </c>
      <c r="O267" s="386" t="str">
        <f>IF('4.1_Resultados Balears'!I268=0,"",'4.1_Resultados Balears'!I268)</f>
        <v/>
      </c>
      <c r="P267" s="386" t="str">
        <f>IF('4.1_Resultados Balears'!K268=0,"",'4.1_Resultados Balears'!K268)</f>
        <v/>
      </c>
      <c r="Q267" s="386" t="str">
        <f>IF('4.1_Resultados Balears'!M268=0,"",'4.1_Resultados Balears'!M268)</f>
        <v/>
      </c>
      <c r="R267" s="386" t="str">
        <f>IF('4.1_Resultados Balears'!O268=0,"",'4.1_Resultados Balears'!O268)</f>
        <v/>
      </c>
      <c r="S267" s="386" t="str">
        <f>IF('4.1_Resultados Balears'!P268=0,"",'4.1_Resultados Balears'!P268)</f>
        <v/>
      </c>
      <c r="T267" s="386" t="str">
        <f>IF('4.1_Resultados Balears'!Q268=0,"",'4.1_Resultados Balears'!Q268)</f>
        <v/>
      </c>
      <c r="U267" s="386" t="str">
        <f>IF('4.1_Resultados Balears'!S268=0,"",'4.1_Resultados Balears'!S268)</f>
        <v/>
      </c>
      <c r="V267" s="385" t="str">
        <f>_xlfn.IFNA(IF(VLOOKUP($D267,'3_Categorías 3-6'!$E$26:$X$275,8,FALSE)="","",VLOOKUP($D267,'3_Categorías 3-6'!$E$26:$X$275,8,FALSE)),"")</f>
        <v/>
      </c>
      <c r="W267" s="385" t="str">
        <f>_xlfn.IFNA(IF(VLOOKUP($D267,'3_Categorías 3-6'!$E$26:$X$275,14,FALSE)="","",VLOOKUP($D267,'3_Categorías 3-6'!$E$26:$X$275,14,FALSE)),"")</f>
        <v/>
      </c>
      <c r="X267" s="385" t="str">
        <f>_xlfn.IFNA(IF(VLOOKUP($D267,'3_Categorías 3-6'!$E$26:$X$275,19,FALSE)="","",VLOOKUP($D267,'3_Categorías 3-6'!$E$26:$X$275,19,FALSE)),"")</f>
        <v/>
      </c>
      <c r="Y267" s="385" t="str">
        <f>_xlfn.IFNA(IF(VLOOKUP($D267,'3_Categorías 3-6'!$E$26:$X$275,20,FALSE)="","",VLOOKUP($D267,'3_Categorías 3-6'!$E$26:$X$275,20,FALSE)),"")</f>
        <v/>
      </c>
    </row>
    <row r="268" spans="3:25" s="4" customFormat="1" x14ac:dyDescent="0.25">
      <c r="C268" s="162">
        <v>216</v>
      </c>
      <c r="D268" s="668" t="str">
        <f>IF(Dades!E1057="","",Dades!E1057)</f>
        <v/>
      </c>
      <c r="E268" s="668"/>
      <c r="F268" s="388" t="str">
        <f>IF(D268="","",IF(VLOOKUP(D268,'0.1_Datos generales organiz.'!$E$44:$M$293,4,FALSE)="","",VLOOKUP(D268,'0.1_Datos generales organiz.'!$E$44:$M$293,4,FALSE)))</f>
        <v/>
      </c>
      <c r="G268" s="388" t="str">
        <f>IF(D268="","",IF(VLOOKUP(D268,'0.1_Datos generales organiz.'!$E$44:$M$293,5,FALSE)="","",VLOOKUP(D268,'0.1_Datos generales organiz.'!$E$44:$M$293,5,FALSE)))</f>
        <v/>
      </c>
      <c r="H268" s="388" t="str">
        <f>IF(D268="","",IF(VLOOKUP(D268,'0.1_Datos generales organiz.'!$E$44:$M$293,6,FALSE)="","",VLOOKUP(D268,'0.1_Datos generales organiz.'!$E$44:$M$293,6,FALSE)))</f>
        <v/>
      </c>
      <c r="I268" s="388" t="str">
        <f>IF(D268="","",IF(VLOOKUP(D268,'0.1_Datos generales organiz.'!$E$44:$M$293,7,FALSE)="","",VLOOKUP(D268,'0.1_Datos generales organiz.'!$E$44:$M$293,7,FALSE)))</f>
        <v/>
      </c>
      <c r="J268" s="388" t="str">
        <f>IF(D268="","",IF(VLOOKUP(D268,'0.1_Datos generales organiz.'!$E$44:$M$293,8,FALSE)="","",VLOOKUP(D268,'0.1_Datos generales organiz.'!$E$44:$M$293,8,FALSE)))</f>
        <v/>
      </c>
      <c r="K268" s="388" t="str">
        <f>IF(D268="","",IF(VLOOKUP(D268,'0.1_Datos generales organiz.'!$E$44:$M$293,9,FALSE)="","",VLOOKUP(D268,'0.1_Datos generales organiz.'!$E$44:$M$293,9,FALSE)))</f>
        <v/>
      </c>
      <c r="L268" s="386" t="str">
        <f>IF('4.1_Resultados Balears'!F269=0,"",'4.1_Resultados Balears'!F269)</f>
        <v/>
      </c>
      <c r="M268" s="386" t="str">
        <f>IF('4.1_Resultados Balears'!G269=0,"",'4.1_Resultados Balears'!G269)</f>
        <v/>
      </c>
      <c r="N268" s="386" t="str">
        <f>IF('4.1_Resultados Balears'!H269=0,"",'4.1_Resultados Balears'!H269)</f>
        <v/>
      </c>
      <c r="O268" s="386" t="str">
        <f>IF('4.1_Resultados Balears'!I269=0,"",'4.1_Resultados Balears'!I269)</f>
        <v/>
      </c>
      <c r="P268" s="386" t="str">
        <f>IF('4.1_Resultados Balears'!K269=0,"",'4.1_Resultados Balears'!K269)</f>
        <v/>
      </c>
      <c r="Q268" s="386" t="str">
        <f>IF('4.1_Resultados Balears'!M269=0,"",'4.1_Resultados Balears'!M269)</f>
        <v/>
      </c>
      <c r="R268" s="386" t="str">
        <f>IF('4.1_Resultados Balears'!O269=0,"",'4.1_Resultados Balears'!O269)</f>
        <v/>
      </c>
      <c r="S268" s="386" t="str">
        <f>IF('4.1_Resultados Balears'!P269=0,"",'4.1_Resultados Balears'!P269)</f>
        <v/>
      </c>
      <c r="T268" s="386" t="str">
        <f>IF('4.1_Resultados Balears'!Q269=0,"",'4.1_Resultados Balears'!Q269)</f>
        <v/>
      </c>
      <c r="U268" s="386" t="str">
        <f>IF('4.1_Resultados Balears'!S269=0,"",'4.1_Resultados Balears'!S269)</f>
        <v/>
      </c>
      <c r="V268" s="385" t="str">
        <f>_xlfn.IFNA(IF(VLOOKUP($D268,'3_Categorías 3-6'!$E$26:$X$275,8,FALSE)="","",VLOOKUP($D268,'3_Categorías 3-6'!$E$26:$X$275,8,FALSE)),"")</f>
        <v/>
      </c>
      <c r="W268" s="385" t="str">
        <f>_xlfn.IFNA(IF(VLOOKUP($D268,'3_Categorías 3-6'!$E$26:$X$275,14,FALSE)="","",VLOOKUP($D268,'3_Categorías 3-6'!$E$26:$X$275,14,FALSE)),"")</f>
        <v/>
      </c>
      <c r="X268" s="385" t="str">
        <f>_xlfn.IFNA(IF(VLOOKUP($D268,'3_Categorías 3-6'!$E$26:$X$275,19,FALSE)="","",VLOOKUP($D268,'3_Categorías 3-6'!$E$26:$X$275,19,FALSE)),"")</f>
        <v/>
      </c>
      <c r="Y268" s="385" t="str">
        <f>_xlfn.IFNA(IF(VLOOKUP($D268,'3_Categorías 3-6'!$E$26:$X$275,20,FALSE)="","",VLOOKUP($D268,'3_Categorías 3-6'!$E$26:$X$275,20,FALSE)),"")</f>
        <v/>
      </c>
    </row>
    <row r="269" spans="3:25" s="4" customFormat="1" x14ac:dyDescent="0.25">
      <c r="C269" s="162">
        <v>217</v>
      </c>
      <c r="D269" s="668" t="str">
        <f>IF(Dades!E1058="","",Dades!E1058)</f>
        <v/>
      </c>
      <c r="E269" s="668"/>
      <c r="F269" s="388" t="str">
        <f>IF(D269="","",IF(VLOOKUP(D269,'0.1_Datos generales organiz.'!$E$44:$M$293,4,FALSE)="","",VLOOKUP(D269,'0.1_Datos generales organiz.'!$E$44:$M$293,4,FALSE)))</f>
        <v/>
      </c>
      <c r="G269" s="388" t="str">
        <f>IF(D269="","",IF(VLOOKUP(D269,'0.1_Datos generales organiz.'!$E$44:$M$293,5,FALSE)="","",VLOOKUP(D269,'0.1_Datos generales organiz.'!$E$44:$M$293,5,FALSE)))</f>
        <v/>
      </c>
      <c r="H269" s="388" t="str">
        <f>IF(D269="","",IF(VLOOKUP(D269,'0.1_Datos generales organiz.'!$E$44:$M$293,6,FALSE)="","",VLOOKUP(D269,'0.1_Datos generales organiz.'!$E$44:$M$293,6,FALSE)))</f>
        <v/>
      </c>
      <c r="I269" s="388" t="str">
        <f>IF(D269="","",IF(VLOOKUP(D269,'0.1_Datos generales organiz.'!$E$44:$M$293,7,FALSE)="","",VLOOKUP(D269,'0.1_Datos generales organiz.'!$E$44:$M$293,7,FALSE)))</f>
        <v/>
      </c>
      <c r="J269" s="388" t="str">
        <f>IF(D269="","",IF(VLOOKUP(D269,'0.1_Datos generales organiz.'!$E$44:$M$293,8,FALSE)="","",VLOOKUP(D269,'0.1_Datos generales organiz.'!$E$44:$M$293,8,FALSE)))</f>
        <v/>
      </c>
      <c r="K269" s="388" t="str">
        <f>IF(D269="","",IF(VLOOKUP(D269,'0.1_Datos generales organiz.'!$E$44:$M$293,9,FALSE)="","",VLOOKUP(D269,'0.1_Datos generales organiz.'!$E$44:$M$293,9,FALSE)))</f>
        <v/>
      </c>
      <c r="L269" s="386" t="str">
        <f>IF('4.1_Resultados Balears'!F270=0,"",'4.1_Resultados Balears'!F270)</f>
        <v/>
      </c>
      <c r="M269" s="386" t="str">
        <f>IF('4.1_Resultados Balears'!G270=0,"",'4.1_Resultados Balears'!G270)</f>
        <v/>
      </c>
      <c r="N269" s="386" t="str">
        <f>IF('4.1_Resultados Balears'!H270=0,"",'4.1_Resultados Balears'!H270)</f>
        <v/>
      </c>
      <c r="O269" s="386" t="str">
        <f>IF('4.1_Resultados Balears'!I270=0,"",'4.1_Resultados Balears'!I270)</f>
        <v/>
      </c>
      <c r="P269" s="386" t="str">
        <f>IF('4.1_Resultados Balears'!K270=0,"",'4.1_Resultados Balears'!K270)</f>
        <v/>
      </c>
      <c r="Q269" s="386" t="str">
        <f>IF('4.1_Resultados Balears'!M270=0,"",'4.1_Resultados Balears'!M270)</f>
        <v/>
      </c>
      <c r="R269" s="386" t="str">
        <f>IF('4.1_Resultados Balears'!O270=0,"",'4.1_Resultados Balears'!O270)</f>
        <v/>
      </c>
      <c r="S269" s="386" t="str">
        <f>IF('4.1_Resultados Balears'!P270=0,"",'4.1_Resultados Balears'!P270)</f>
        <v/>
      </c>
      <c r="T269" s="386" t="str">
        <f>IF('4.1_Resultados Balears'!Q270=0,"",'4.1_Resultados Balears'!Q270)</f>
        <v/>
      </c>
      <c r="U269" s="386" t="str">
        <f>IF('4.1_Resultados Balears'!S270=0,"",'4.1_Resultados Balears'!S270)</f>
        <v/>
      </c>
      <c r="V269" s="385" t="str">
        <f>_xlfn.IFNA(IF(VLOOKUP($D269,'3_Categorías 3-6'!$E$26:$X$275,8,FALSE)="","",VLOOKUP($D269,'3_Categorías 3-6'!$E$26:$X$275,8,FALSE)),"")</f>
        <v/>
      </c>
      <c r="W269" s="385" t="str">
        <f>_xlfn.IFNA(IF(VLOOKUP($D269,'3_Categorías 3-6'!$E$26:$X$275,14,FALSE)="","",VLOOKUP($D269,'3_Categorías 3-6'!$E$26:$X$275,14,FALSE)),"")</f>
        <v/>
      </c>
      <c r="X269" s="385" t="str">
        <f>_xlfn.IFNA(IF(VLOOKUP($D269,'3_Categorías 3-6'!$E$26:$X$275,19,FALSE)="","",VLOOKUP($D269,'3_Categorías 3-6'!$E$26:$X$275,19,FALSE)),"")</f>
        <v/>
      </c>
      <c r="Y269" s="385" t="str">
        <f>_xlfn.IFNA(IF(VLOOKUP($D269,'3_Categorías 3-6'!$E$26:$X$275,20,FALSE)="","",VLOOKUP($D269,'3_Categorías 3-6'!$E$26:$X$275,20,FALSE)),"")</f>
        <v/>
      </c>
    </row>
    <row r="270" spans="3:25" s="4" customFormat="1" x14ac:dyDescent="0.25">
      <c r="C270" s="162">
        <v>218</v>
      </c>
      <c r="D270" s="668" t="str">
        <f>IF(Dades!E1059="","",Dades!E1059)</f>
        <v/>
      </c>
      <c r="E270" s="668"/>
      <c r="F270" s="388" t="str">
        <f>IF(D270="","",IF(VLOOKUP(D270,'0.1_Datos generales organiz.'!$E$44:$M$293,4,FALSE)="","",VLOOKUP(D270,'0.1_Datos generales organiz.'!$E$44:$M$293,4,FALSE)))</f>
        <v/>
      </c>
      <c r="G270" s="388" t="str">
        <f>IF(D270="","",IF(VLOOKUP(D270,'0.1_Datos generales organiz.'!$E$44:$M$293,5,FALSE)="","",VLOOKUP(D270,'0.1_Datos generales organiz.'!$E$44:$M$293,5,FALSE)))</f>
        <v/>
      </c>
      <c r="H270" s="388" t="str">
        <f>IF(D270="","",IF(VLOOKUP(D270,'0.1_Datos generales organiz.'!$E$44:$M$293,6,FALSE)="","",VLOOKUP(D270,'0.1_Datos generales organiz.'!$E$44:$M$293,6,FALSE)))</f>
        <v/>
      </c>
      <c r="I270" s="388" t="str">
        <f>IF(D270="","",IF(VLOOKUP(D270,'0.1_Datos generales organiz.'!$E$44:$M$293,7,FALSE)="","",VLOOKUP(D270,'0.1_Datos generales organiz.'!$E$44:$M$293,7,FALSE)))</f>
        <v/>
      </c>
      <c r="J270" s="388" t="str">
        <f>IF(D270="","",IF(VLOOKUP(D270,'0.1_Datos generales organiz.'!$E$44:$M$293,8,FALSE)="","",VLOOKUP(D270,'0.1_Datos generales organiz.'!$E$44:$M$293,8,FALSE)))</f>
        <v/>
      </c>
      <c r="K270" s="388" t="str">
        <f>IF(D270="","",IF(VLOOKUP(D270,'0.1_Datos generales organiz.'!$E$44:$M$293,9,FALSE)="","",VLOOKUP(D270,'0.1_Datos generales organiz.'!$E$44:$M$293,9,FALSE)))</f>
        <v/>
      </c>
      <c r="L270" s="386" t="str">
        <f>IF('4.1_Resultados Balears'!F271=0,"",'4.1_Resultados Balears'!F271)</f>
        <v/>
      </c>
      <c r="M270" s="386" t="str">
        <f>IF('4.1_Resultados Balears'!G271=0,"",'4.1_Resultados Balears'!G271)</f>
        <v/>
      </c>
      <c r="N270" s="386" t="str">
        <f>IF('4.1_Resultados Balears'!H271=0,"",'4.1_Resultados Balears'!H271)</f>
        <v/>
      </c>
      <c r="O270" s="386" t="str">
        <f>IF('4.1_Resultados Balears'!I271=0,"",'4.1_Resultados Balears'!I271)</f>
        <v/>
      </c>
      <c r="P270" s="386" t="str">
        <f>IF('4.1_Resultados Balears'!K271=0,"",'4.1_Resultados Balears'!K271)</f>
        <v/>
      </c>
      <c r="Q270" s="386" t="str">
        <f>IF('4.1_Resultados Balears'!M271=0,"",'4.1_Resultados Balears'!M271)</f>
        <v/>
      </c>
      <c r="R270" s="386" t="str">
        <f>IF('4.1_Resultados Balears'!O271=0,"",'4.1_Resultados Balears'!O271)</f>
        <v/>
      </c>
      <c r="S270" s="386" t="str">
        <f>IF('4.1_Resultados Balears'!P271=0,"",'4.1_Resultados Balears'!P271)</f>
        <v/>
      </c>
      <c r="T270" s="386" t="str">
        <f>IF('4.1_Resultados Balears'!Q271=0,"",'4.1_Resultados Balears'!Q271)</f>
        <v/>
      </c>
      <c r="U270" s="386" t="str">
        <f>IF('4.1_Resultados Balears'!S271=0,"",'4.1_Resultados Balears'!S271)</f>
        <v/>
      </c>
      <c r="V270" s="385" t="str">
        <f>_xlfn.IFNA(IF(VLOOKUP($D270,'3_Categorías 3-6'!$E$26:$X$275,8,FALSE)="","",VLOOKUP($D270,'3_Categorías 3-6'!$E$26:$X$275,8,FALSE)),"")</f>
        <v/>
      </c>
      <c r="W270" s="385" t="str">
        <f>_xlfn.IFNA(IF(VLOOKUP($D270,'3_Categorías 3-6'!$E$26:$X$275,14,FALSE)="","",VLOOKUP($D270,'3_Categorías 3-6'!$E$26:$X$275,14,FALSE)),"")</f>
        <v/>
      </c>
      <c r="X270" s="385" t="str">
        <f>_xlfn.IFNA(IF(VLOOKUP($D270,'3_Categorías 3-6'!$E$26:$X$275,19,FALSE)="","",VLOOKUP($D270,'3_Categorías 3-6'!$E$26:$X$275,19,FALSE)),"")</f>
        <v/>
      </c>
      <c r="Y270" s="385" t="str">
        <f>_xlfn.IFNA(IF(VLOOKUP($D270,'3_Categorías 3-6'!$E$26:$X$275,20,FALSE)="","",VLOOKUP($D270,'3_Categorías 3-6'!$E$26:$X$275,20,FALSE)),"")</f>
        <v/>
      </c>
    </row>
    <row r="271" spans="3:25" s="4" customFormat="1" x14ac:dyDescent="0.25">
      <c r="C271" s="162">
        <v>219</v>
      </c>
      <c r="D271" s="668" t="str">
        <f>IF(Dades!E1060="","",Dades!E1060)</f>
        <v/>
      </c>
      <c r="E271" s="668"/>
      <c r="F271" s="388" t="str">
        <f>IF(D271="","",IF(VLOOKUP(D271,'0.1_Datos generales organiz.'!$E$44:$M$293,4,FALSE)="","",VLOOKUP(D271,'0.1_Datos generales organiz.'!$E$44:$M$293,4,FALSE)))</f>
        <v/>
      </c>
      <c r="G271" s="388" t="str">
        <f>IF(D271="","",IF(VLOOKUP(D271,'0.1_Datos generales organiz.'!$E$44:$M$293,5,FALSE)="","",VLOOKUP(D271,'0.1_Datos generales organiz.'!$E$44:$M$293,5,FALSE)))</f>
        <v/>
      </c>
      <c r="H271" s="388" t="str">
        <f>IF(D271="","",IF(VLOOKUP(D271,'0.1_Datos generales organiz.'!$E$44:$M$293,6,FALSE)="","",VLOOKUP(D271,'0.1_Datos generales organiz.'!$E$44:$M$293,6,FALSE)))</f>
        <v/>
      </c>
      <c r="I271" s="388" t="str">
        <f>IF(D271="","",IF(VLOOKUP(D271,'0.1_Datos generales organiz.'!$E$44:$M$293,7,FALSE)="","",VLOOKUP(D271,'0.1_Datos generales organiz.'!$E$44:$M$293,7,FALSE)))</f>
        <v/>
      </c>
      <c r="J271" s="388" t="str">
        <f>IF(D271="","",IF(VLOOKUP(D271,'0.1_Datos generales organiz.'!$E$44:$M$293,8,FALSE)="","",VLOOKUP(D271,'0.1_Datos generales organiz.'!$E$44:$M$293,8,FALSE)))</f>
        <v/>
      </c>
      <c r="K271" s="388" t="str">
        <f>IF(D271="","",IF(VLOOKUP(D271,'0.1_Datos generales organiz.'!$E$44:$M$293,9,FALSE)="","",VLOOKUP(D271,'0.1_Datos generales organiz.'!$E$44:$M$293,9,FALSE)))</f>
        <v/>
      </c>
      <c r="L271" s="386" t="str">
        <f>IF('4.1_Resultados Balears'!F272=0,"",'4.1_Resultados Balears'!F272)</f>
        <v/>
      </c>
      <c r="M271" s="386" t="str">
        <f>IF('4.1_Resultados Balears'!G272=0,"",'4.1_Resultados Balears'!G272)</f>
        <v/>
      </c>
      <c r="N271" s="386" t="str">
        <f>IF('4.1_Resultados Balears'!H272=0,"",'4.1_Resultados Balears'!H272)</f>
        <v/>
      </c>
      <c r="O271" s="386" t="str">
        <f>IF('4.1_Resultados Balears'!I272=0,"",'4.1_Resultados Balears'!I272)</f>
        <v/>
      </c>
      <c r="P271" s="386" t="str">
        <f>IF('4.1_Resultados Balears'!K272=0,"",'4.1_Resultados Balears'!K272)</f>
        <v/>
      </c>
      <c r="Q271" s="386" t="str">
        <f>IF('4.1_Resultados Balears'!M272=0,"",'4.1_Resultados Balears'!M272)</f>
        <v/>
      </c>
      <c r="R271" s="386" t="str">
        <f>IF('4.1_Resultados Balears'!O272=0,"",'4.1_Resultados Balears'!O272)</f>
        <v/>
      </c>
      <c r="S271" s="386" t="str">
        <f>IF('4.1_Resultados Balears'!P272=0,"",'4.1_Resultados Balears'!P272)</f>
        <v/>
      </c>
      <c r="T271" s="386" t="str">
        <f>IF('4.1_Resultados Balears'!Q272=0,"",'4.1_Resultados Balears'!Q272)</f>
        <v/>
      </c>
      <c r="U271" s="386" t="str">
        <f>IF('4.1_Resultados Balears'!S272=0,"",'4.1_Resultados Balears'!S272)</f>
        <v/>
      </c>
      <c r="V271" s="385" t="str">
        <f>_xlfn.IFNA(IF(VLOOKUP($D271,'3_Categorías 3-6'!$E$26:$X$275,8,FALSE)="","",VLOOKUP($D271,'3_Categorías 3-6'!$E$26:$X$275,8,FALSE)),"")</f>
        <v/>
      </c>
      <c r="W271" s="385" t="str">
        <f>_xlfn.IFNA(IF(VLOOKUP($D271,'3_Categorías 3-6'!$E$26:$X$275,14,FALSE)="","",VLOOKUP($D271,'3_Categorías 3-6'!$E$26:$X$275,14,FALSE)),"")</f>
        <v/>
      </c>
      <c r="X271" s="385" t="str">
        <f>_xlfn.IFNA(IF(VLOOKUP($D271,'3_Categorías 3-6'!$E$26:$X$275,19,FALSE)="","",VLOOKUP($D271,'3_Categorías 3-6'!$E$26:$X$275,19,FALSE)),"")</f>
        <v/>
      </c>
      <c r="Y271" s="385" t="str">
        <f>_xlfn.IFNA(IF(VLOOKUP($D271,'3_Categorías 3-6'!$E$26:$X$275,20,FALSE)="","",VLOOKUP($D271,'3_Categorías 3-6'!$E$26:$X$275,20,FALSE)),"")</f>
        <v/>
      </c>
    </row>
    <row r="272" spans="3:25" s="4" customFormat="1" x14ac:dyDescent="0.25">
      <c r="C272" s="162">
        <v>220</v>
      </c>
      <c r="D272" s="668" t="str">
        <f>IF(Dades!E1061="","",Dades!E1061)</f>
        <v/>
      </c>
      <c r="E272" s="668"/>
      <c r="F272" s="388" t="str">
        <f>IF(D272="","",IF(VLOOKUP(D272,'0.1_Datos generales organiz.'!$E$44:$M$293,4,FALSE)="","",VLOOKUP(D272,'0.1_Datos generales organiz.'!$E$44:$M$293,4,FALSE)))</f>
        <v/>
      </c>
      <c r="G272" s="388" t="str">
        <f>IF(D272="","",IF(VLOOKUP(D272,'0.1_Datos generales organiz.'!$E$44:$M$293,5,FALSE)="","",VLOOKUP(D272,'0.1_Datos generales organiz.'!$E$44:$M$293,5,FALSE)))</f>
        <v/>
      </c>
      <c r="H272" s="388" t="str">
        <f>IF(D272="","",IF(VLOOKUP(D272,'0.1_Datos generales organiz.'!$E$44:$M$293,6,FALSE)="","",VLOOKUP(D272,'0.1_Datos generales organiz.'!$E$44:$M$293,6,FALSE)))</f>
        <v/>
      </c>
      <c r="I272" s="388" t="str">
        <f>IF(D272="","",IF(VLOOKUP(D272,'0.1_Datos generales organiz.'!$E$44:$M$293,7,FALSE)="","",VLOOKUP(D272,'0.1_Datos generales organiz.'!$E$44:$M$293,7,FALSE)))</f>
        <v/>
      </c>
      <c r="J272" s="388" t="str">
        <f>IF(D272="","",IF(VLOOKUP(D272,'0.1_Datos generales organiz.'!$E$44:$M$293,8,FALSE)="","",VLOOKUP(D272,'0.1_Datos generales organiz.'!$E$44:$M$293,8,FALSE)))</f>
        <v/>
      </c>
      <c r="K272" s="388" t="str">
        <f>IF(D272="","",IF(VLOOKUP(D272,'0.1_Datos generales organiz.'!$E$44:$M$293,9,FALSE)="","",VLOOKUP(D272,'0.1_Datos generales organiz.'!$E$44:$M$293,9,FALSE)))</f>
        <v/>
      </c>
      <c r="L272" s="386" t="str">
        <f>IF('4.1_Resultados Balears'!F273=0,"",'4.1_Resultados Balears'!F273)</f>
        <v/>
      </c>
      <c r="M272" s="386" t="str">
        <f>IF('4.1_Resultados Balears'!G273=0,"",'4.1_Resultados Balears'!G273)</f>
        <v/>
      </c>
      <c r="N272" s="386" t="str">
        <f>IF('4.1_Resultados Balears'!H273=0,"",'4.1_Resultados Balears'!H273)</f>
        <v/>
      </c>
      <c r="O272" s="386" t="str">
        <f>IF('4.1_Resultados Balears'!I273=0,"",'4.1_Resultados Balears'!I273)</f>
        <v/>
      </c>
      <c r="P272" s="386" t="str">
        <f>IF('4.1_Resultados Balears'!K273=0,"",'4.1_Resultados Balears'!K273)</f>
        <v/>
      </c>
      <c r="Q272" s="386" t="str">
        <f>IF('4.1_Resultados Balears'!M273=0,"",'4.1_Resultados Balears'!M273)</f>
        <v/>
      </c>
      <c r="R272" s="386" t="str">
        <f>IF('4.1_Resultados Balears'!O273=0,"",'4.1_Resultados Balears'!O273)</f>
        <v/>
      </c>
      <c r="S272" s="386" t="str">
        <f>IF('4.1_Resultados Balears'!P273=0,"",'4.1_Resultados Balears'!P273)</f>
        <v/>
      </c>
      <c r="T272" s="386" t="str">
        <f>IF('4.1_Resultados Balears'!Q273=0,"",'4.1_Resultados Balears'!Q273)</f>
        <v/>
      </c>
      <c r="U272" s="386" t="str">
        <f>IF('4.1_Resultados Balears'!S273=0,"",'4.1_Resultados Balears'!S273)</f>
        <v/>
      </c>
      <c r="V272" s="385" t="str">
        <f>_xlfn.IFNA(IF(VLOOKUP($D272,'3_Categorías 3-6'!$E$26:$X$275,8,FALSE)="","",VLOOKUP($D272,'3_Categorías 3-6'!$E$26:$X$275,8,FALSE)),"")</f>
        <v/>
      </c>
      <c r="W272" s="385" t="str">
        <f>_xlfn.IFNA(IF(VLOOKUP($D272,'3_Categorías 3-6'!$E$26:$X$275,14,FALSE)="","",VLOOKUP($D272,'3_Categorías 3-6'!$E$26:$X$275,14,FALSE)),"")</f>
        <v/>
      </c>
      <c r="X272" s="385" t="str">
        <f>_xlfn.IFNA(IF(VLOOKUP($D272,'3_Categorías 3-6'!$E$26:$X$275,19,FALSE)="","",VLOOKUP($D272,'3_Categorías 3-6'!$E$26:$X$275,19,FALSE)),"")</f>
        <v/>
      </c>
      <c r="Y272" s="385" t="str">
        <f>_xlfn.IFNA(IF(VLOOKUP($D272,'3_Categorías 3-6'!$E$26:$X$275,20,FALSE)="","",VLOOKUP($D272,'3_Categorías 3-6'!$E$26:$X$275,20,FALSE)),"")</f>
        <v/>
      </c>
    </row>
    <row r="273" spans="3:25" s="4" customFormat="1" x14ac:dyDescent="0.25">
      <c r="C273" s="162">
        <v>221</v>
      </c>
      <c r="D273" s="668" t="str">
        <f>IF(Dades!E1062="","",Dades!E1062)</f>
        <v/>
      </c>
      <c r="E273" s="668"/>
      <c r="F273" s="388" t="str">
        <f>IF(D273="","",IF(VLOOKUP(D273,'0.1_Datos generales organiz.'!$E$44:$M$293,4,FALSE)="","",VLOOKUP(D273,'0.1_Datos generales organiz.'!$E$44:$M$293,4,FALSE)))</f>
        <v/>
      </c>
      <c r="G273" s="388" t="str">
        <f>IF(D273="","",IF(VLOOKUP(D273,'0.1_Datos generales organiz.'!$E$44:$M$293,5,FALSE)="","",VLOOKUP(D273,'0.1_Datos generales organiz.'!$E$44:$M$293,5,FALSE)))</f>
        <v/>
      </c>
      <c r="H273" s="388" t="str">
        <f>IF(D273="","",IF(VLOOKUP(D273,'0.1_Datos generales organiz.'!$E$44:$M$293,6,FALSE)="","",VLOOKUP(D273,'0.1_Datos generales organiz.'!$E$44:$M$293,6,FALSE)))</f>
        <v/>
      </c>
      <c r="I273" s="388" t="str">
        <f>IF(D273="","",IF(VLOOKUP(D273,'0.1_Datos generales organiz.'!$E$44:$M$293,7,FALSE)="","",VLOOKUP(D273,'0.1_Datos generales organiz.'!$E$44:$M$293,7,FALSE)))</f>
        <v/>
      </c>
      <c r="J273" s="388" t="str">
        <f>IF(D273="","",IF(VLOOKUP(D273,'0.1_Datos generales organiz.'!$E$44:$M$293,8,FALSE)="","",VLOOKUP(D273,'0.1_Datos generales organiz.'!$E$44:$M$293,8,FALSE)))</f>
        <v/>
      </c>
      <c r="K273" s="388" t="str">
        <f>IF(D273="","",IF(VLOOKUP(D273,'0.1_Datos generales organiz.'!$E$44:$M$293,9,FALSE)="","",VLOOKUP(D273,'0.1_Datos generales organiz.'!$E$44:$M$293,9,FALSE)))</f>
        <v/>
      </c>
      <c r="L273" s="386" t="str">
        <f>IF('4.1_Resultados Balears'!F274=0,"",'4.1_Resultados Balears'!F274)</f>
        <v/>
      </c>
      <c r="M273" s="386" t="str">
        <f>IF('4.1_Resultados Balears'!G274=0,"",'4.1_Resultados Balears'!G274)</f>
        <v/>
      </c>
      <c r="N273" s="386" t="str">
        <f>IF('4.1_Resultados Balears'!H274=0,"",'4.1_Resultados Balears'!H274)</f>
        <v/>
      </c>
      <c r="O273" s="386" t="str">
        <f>IF('4.1_Resultados Balears'!I274=0,"",'4.1_Resultados Balears'!I274)</f>
        <v/>
      </c>
      <c r="P273" s="386" t="str">
        <f>IF('4.1_Resultados Balears'!K274=0,"",'4.1_Resultados Balears'!K274)</f>
        <v/>
      </c>
      <c r="Q273" s="386" t="str">
        <f>IF('4.1_Resultados Balears'!M274=0,"",'4.1_Resultados Balears'!M274)</f>
        <v/>
      </c>
      <c r="R273" s="386" t="str">
        <f>IF('4.1_Resultados Balears'!O274=0,"",'4.1_Resultados Balears'!O274)</f>
        <v/>
      </c>
      <c r="S273" s="386" t="str">
        <f>IF('4.1_Resultados Balears'!P274=0,"",'4.1_Resultados Balears'!P274)</f>
        <v/>
      </c>
      <c r="T273" s="386" t="str">
        <f>IF('4.1_Resultados Balears'!Q274=0,"",'4.1_Resultados Balears'!Q274)</f>
        <v/>
      </c>
      <c r="U273" s="386" t="str">
        <f>IF('4.1_Resultados Balears'!S274=0,"",'4.1_Resultados Balears'!S274)</f>
        <v/>
      </c>
      <c r="V273" s="385" t="str">
        <f>_xlfn.IFNA(IF(VLOOKUP($D273,'3_Categorías 3-6'!$E$26:$X$275,8,FALSE)="","",VLOOKUP($D273,'3_Categorías 3-6'!$E$26:$X$275,8,FALSE)),"")</f>
        <v/>
      </c>
      <c r="W273" s="385" t="str">
        <f>_xlfn.IFNA(IF(VLOOKUP($D273,'3_Categorías 3-6'!$E$26:$X$275,14,FALSE)="","",VLOOKUP($D273,'3_Categorías 3-6'!$E$26:$X$275,14,FALSE)),"")</f>
        <v/>
      </c>
      <c r="X273" s="385" t="str">
        <f>_xlfn.IFNA(IF(VLOOKUP($D273,'3_Categorías 3-6'!$E$26:$X$275,19,FALSE)="","",VLOOKUP($D273,'3_Categorías 3-6'!$E$26:$X$275,19,FALSE)),"")</f>
        <v/>
      </c>
      <c r="Y273" s="385" t="str">
        <f>_xlfn.IFNA(IF(VLOOKUP($D273,'3_Categorías 3-6'!$E$26:$X$275,20,FALSE)="","",VLOOKUP($D273,'3_Categorías 3-6'!$E$26:$X$275,20,FALSE)),"")</f>
        <v/>
      </c>
    </row>
    <row r="274" spans="3:25" s="4" customFormat="1" x14ac:dyDescent="0.25">
      <c r="C274" s="162">
        <v>222</v>
      </c>
      <c r="D274" s="668" t="str">
        <f>IF(Dades!E1063="","",Dades!E1063)</f>
        <v/>
      </c>
      <c r="E274" s="668"/>
      <c r="F274" s="388" t="str">
        <f>IF(D274="","",IF(VLOOKUP(D274,'0.1_Datos generales organiz.'!$E$44:$M$293,4,FALSE)="","",VLOOKUP(D274,'0.1_Datos generales organiz.'!$E$44:$M$293,4,FALSE)))</f>
        <v/>
      </c>
      <c r="G274" s="388" t="str">
        <f>IF(D274="","",IF(VLOOKUP(D274,'0.1_Datos generales organiz.'!$E$44:$M$293,5,FALSE)="","",VLOOKUP(D274,'0.1_Datos generales organiz.'!$E$44:$M$293,5,FALSE)))</f>
        <v/>
      </c>
      <c r="H274" s="388" t="str">
        <f>IF(D274="","",IF(VLOOKUP(D274,'0.1_Datos generales organiz.'!$E$44:$M$293,6,FALSE)="","",VLOOKUP(D274,'0.1_Datos generales organiz.'!$E$44:$M$293,6,FALSE)))</f>
        <v/>
      </c>
      <c r="I274" s="388" t="str">
        <f>IF(D274="","",IF(VLOOKUP(D274,'0.1_Datos generales organiz.'!$E$44:$M$293,7,FALSE)="","",VLOOKUP(D274,'0.1_Datos generales organiz.'!$E$44:$M$293,7,FALSE)))</f>
        <v/>
      </c>
      <c r="J274" s="388" t="str">
        <f>IF(D274="","",IF(VLOOKUP(D274,'0.1_Datos generales organiz.'!$E$44:$M$293,8,FALSE)="","",VLOOKUP(D274,'0.1_Datos generales organiz.'!$E$44:$M$293,8,FALSE)))</f>
        <v/>
      </c>
      <c r="K274" s="388" t="str">
        <f>IF(D274="","",IF(VLOOKUP(D274,'0.1_Datos generales organiz.'!$E$44:$M$293,9,FALSE)="","",VLOOKUP(D274,'0.1_Datos generales organiz.'!$E$44:$M$293,9,FALSE)))</f>
        <v/>
      </c>
      <c r="L274" s="386" t="str">
        <f>IF('4.1_Resultados Balears'!F275=0,"",'4.1_Resultados Balears'!F275)</f>
        <v/>
      </c>
      <c r="M274" s="386" t="str">
        <f>IF('4.1_Resultados Balears'!G275=0,"",'4.1_Resultados Balears'!G275)</f>
        <v/>
      </c>
      <c r="N274" s="386" t="str">
        <f>IF('4.1_Resultados Balears'!H275=0,"",'4.1_Resultados Balears'!H275)</f>
        <v/>
      </c>
      <c r="O274" s="386" t="str">
        <f>IF('4.1_Resultados Balears'!I275=0,"",'4.1_Resultados Balears'!I275)</f>
        <v/>
      </c>
      <c r="P274" s="386" t="str">
        <f>IF('4.1_Resultados Balears'!K275=0,"",'4.1_Resultados Balears'!K275)</f>
        <v/>
      </c>
      <c r="Q274" s="386" t="str">
        <f>IF('4.1_Resultados Balears'!M275=0,"",'4.1_Resultados Balears'!M275)</f>
        <v/>
      </c>
      <c r="R274" s="386" t="str">
        <f>IF('4.1_Resultados Balears'!O275=0,"",'4.1_Resultados Balears'!O275)</f>
        <v/>
      </c>
      <c r="S274" s="386" t="str">
        <f>IF('4.1_Resultados Balears'!P275=0,"",'4.1_Resultados Balears'!P275)</f>
        <v/>
      </c>
      <c r="T274" s="386" t="str">
        <f>IF('4.1_Resultados Balears'!Q275=0,"",'4.1_Resultados Balears'!Q275)</f>
        <v/>
      </c>
      <c r="U274" s="386" t="str">
        <f>IF('4.1_Resultados Balears'!S275=0,"",'4.1_Resultados Balears'!S275)</f>
        <v/>
      </c>
      <c r="V274" s="385" t="str">
        <f>_xlfn.IFNA(IF(VLOOKUP($D274,'3_Categorías 3-6'!$E$26:$X$275,8,FALSE)="","",VLOOKUP($D274,'3_Categorías 3-6'!$E$26:$X$275,8,FALSE)),"")</f>
        <v/>
      </c>
      <c r="W274" s="385" t="str">
        <f>_xlfn.IFNA(IF(VLOOKUP($D274,'3_Categorías 3-6'!$E$26:$X$275,14,FALSE)="","",VLOOKUP($D274,'3_Categorías 3-6'!$E$26:$X$275,14,FALSE)),"")</f>
        <v/>
      </c>
      <c r="X274" s="385" t="str">
        <f>_xlfn.IFNA(IF(VLOOKUP($D274,'3_Categorías 3-6'!$E$26:$X$275,19,FALSE)="","",VLOOKUP($D274,'3_Categorías 3-6'!$E$26:$X$275,19,FALSE)),"")</f>
        <v/>
      </c>
      <c r="Y274" s="385" t="str">
        <f>_xlfn.IFNA(IF(VLOOKUP($D274,'3_Categorías 3-6'!$E$26:$X$275,20,FALSE)="","",VLOOKUP($D274,'3_Categorías 3-6'!$E$26:$X$275,20,FALSE)),"")</f>
        <v/>
      </c>
    </row>
    <row r="275" spans="3:25" s="4" customFormat="1" x14ac:dyDescent="0.25">
      <c r="C275" s="162">
        <v>223</v>
      </c>
      <c r="D275" s="668" t="str">
        <f>IF(Dades!E1064="","",Dades!E1064)</f>
        <v/>
      </c>
      <c r="E275" s="668"/>
      <c r="F275" s="388" t="str">
        <f>IF(D275="","",IF(VLOOKUP(D275,'0.1_Datos generales organiz.'!$E$44:$M$293,4,FALSE)="","",VLOOKUP(D275,'0.1_Datos generales organiz.'!$E$44:$M$293,4,FALSE)))</f>
        <v/>
      </c>
      <c r="G275" s="388" t="str">
        <f>IF(D275="","",IF(VLOOKUP(D275,'0.1_Datos generales organiz.'!$E$44:$M$293,5,FALSE)="","",VLOOKUP(D275,'0.1_Datos generales organiz.'!$E$44:$M$293,5,FALSE)))</f>
        <v/>
      </c>
      <c r="H275" s="388" t="str">
        <f>IF(D275="","",IF(VLOOKUP(D275,'0.1_Datos generales organiz.'!$E$44:$M$293,6,FALSE)="","",VLOOKUP(D275,'0.1_Datos generales organiz.'!$E$44:$M$293,6,FALSE)))</f>
        <v/>
      </c>
      <c r="I275" s="388" t="str">
        <f>IF(D275="","",IF(VLOOKUP(D275,'0.1_Datos generales organiz.'!$E$44:$M$293,7,FALSE)="","",VLOOKUP(D275,'0.1_Datos generales organiz.'!$E$44:$M$293,7,FALSE)))</f>
        <v/>
      </c>
      <c r="J275" s="388" t="str">
        <f>IF(D275="","",IF(VLOOKUP(D275,'0.1_Datos generales organiz.'!$E$44:$M$293,8,FALSE)="","",VLOOKUP(D275,'0.1_Datos generales organiz.'!$E$44:$M$293,8,FALSE)))</f>
        <v/>
      </c>
      <c r="K275" s="388" t="str">
        <f>IF(D275="","",IF(VLOOKUP(D275,'0.1_Datos generales organiz.'!$E$44:$M$293,9,FALSE)="","",VLOOKUP(D275,'0.1_Datos generales organiz.'!$E$44:$M$293,9,FALSE)))</f>
        <v/>
      </c>
      <c r="L275" s="386" t="str">
        <f>IF('4.1_Resultados Balears'!F276=0,"",'4.1_Resultados Balears'!F276)</f>
        <v/>
      </c>
      <c r="M275" s="386" t="str">
        <f>IF('4.1_Resultados Balears'!G276=0,"",'4.1_Resultados Balears'!G276)</f>
        <v/>
      </c>
      <c r="N275" s="386" t="str">
        <f>IF('4.1_Resultados Balears'!H276=0,"",'4.1_Resultados Balears'!H276)</f>
        <v/>
      </c>
      <c r="O275" s="386" t="str">
        <f>IF('4.1_Resultados Balears'!I276=0,"",'4.1_Resultados Balears'!I276)</f>
        <v/>
      </c>
      <c r="P275" s="386" t="str">
        <f>IF('4.1_Resultados Balears'!K276=0,"",'4.1_Resultados Balears'!K276)</f>
        <v/>
      </c>
      <c r="Q275" s="386" t="str">
        <f>IF('4.1_Resultados Balears'!M276=0,"",'4.1_Resultados Balears'!M276)</f>
        <v/>
      </c>
      <c r="R275" s="386" t="str">
        <f>IF('4.1_Resultados Balears'!O276=0,"",'4.1_Resultados Balears'!O276)</f>
        <v/>
      </c>
      <c r="S275" s="386" t="str">
        <f>IF('4.1_Resultados Balears'!P276=0,"",'4.1_Resultados Balears'!P276)</f>
        <v/>
      </c>
      <c r="T275" s="386" t="str">
        <f>IF('4.1_Resultados Balears'!Q276=0,"",'4.1_Resultados Balears'!Q276)</f>
        <v/>
      </c>
      <c r="U275" s="386" t="str">
        <f>IF('4.1_Resultados Balears'!S276=0,"",'4.1_Resultados Balears'!S276)</f>
        <v/>
      </c>
      <c r="V275" s="385" t="str">
        <f>_xlfn.IFNA(IF(VLOOKUP($D275,'3_Categorías 3-6'!$E$26:$X$275,8,FALSE)="","",VLOOKUP($D275,'3_Categorías 3-6'!$E$26:$X$275,8,FALSE)),"")</f>
        <v/>
      </c>
      <c r="W275" s="385" t="str">
        <f>_xlfn.IFNA(IF(VLOOKUP($D275,'3_Categorías 3-6'!$E$26:$X$275,14,FALSE)="","",VLOOKUP($D275,'3_Categorías 3-6'!$E$26:$X$275,14,FALSE)),"")</f>
        <v/>
      </c>
      <c r="X275" s="385" t="str">
        <f>_xlfn.IFNA(IF(VLOOKUP($D275,'3_Categorías 3-6'!$E$26:$X$275,19,FALSE)="","",VLOOKUP($D275,'3_Categorías 3-6'!$E$26:$X$275,19,FALSE)),"")</f>
        <v/>
      </c>
      <c r="Y275" s="385" t="str">
        <f>_xlfn.IFNA(IF(VLOOKUP($D275,'3_Categorías 3-6'!$E$26:$X$275,20,FALSE)="","",VLOOKUP($D275,'3_Categorías 3-6'!$E$26:$X$275,20,FALSE)),"")</f>
        <v/>
      </c>
    </row>
    <row r="276" spans="3:25" s="4" customFormat="1" x14ac:dyDescent="0.25">
      <c r="C276" s="162">
        <v>224</v>
      </c>
      <c r="D276" s="668" t="str">
        <f>IF(Dades!E1065="","",Dades!E1065)</f>
        <v/>
      </c>
      <c r="E276" s="668"/>
      <c r="F276" s="388" t="str">
        <f>IF(D276="","",IF(VLOOKUP(D276,'0.1_Datos generales organiz.'!$E$44:$M$293,4,FALSE)="","",VLOOKUP(D276,'0.1_Datos generales organiz.'!$E$44:$M$293,4,FALSE)))</f>
        <v/>
      </c>
      <c r="G276" s="388" t="str">
        <f>IF(D276="","",IF(VLOOKUP(D276,'0.1_Datos generales organiz.'!$E$44:$M$293,5,FALSE)="","",VLOOKUP(D276,'0.1_Datos generales organiz.'!$E$44:$M$293,5,FALSE)))</f>
        <v/>
      </c>
      <c r="H276" s="388" t="str">
        <f>IF(D276="","",IF(VLOOKUP(D276,'0.1_Datos generales organiz.'!$E$44:$M$293,6,FALSE)="","",VLOOKUP(D276,'0.1_Datos generales organiz.'!$E$44:$M$293,6,FALSE)))</f>
        <v/>
      </c>
      <c r="I276" s="388" t="str">
        <f>IF(D276="","",IF(VLOOKUP(D276,'0.1_Datos generales organiz.'!$E$44:$M$293,7,FALSE)="","",VLOOKUP(D276,'0.1_Datos generales organiz.'!$E$44:$M$293,7,FALSE)))</f>
        <v/>
      </c>
      <c r="J276" s="388" t="str">
        <f>IF(D276="","",IF(VLOOKUP(D276,'0.1_Datos generales organiz.'!$E$44:$M$293,8,FALSE)="","",VLOOKUP(D276,'0.1_Datos generales organiz.'!$E$44:$M$293,8,FALSE)))</f>
        <v/>
      </c>
      <c r="K276" s="388" t="str">
        <f>IF(D276="","",IF(VLOOKUP(D276,'0.1_Datos generales organiz.'!$E$44:$M$293,9,FALSE)="","",VLOOKUP(D276,'0.1_Datos generales organiz.'!$E$44:$M$293,9,FALSE)))</f>
        <v/>
      </c>
      <c r="L276" s="386" t="str">
        <f>IF('4.1_Resultados Balears'!F277=0,"",'4.1_Resultados Balears'!F277)</f>
        <v/>
      </c>
      <c r="M276" s="386" t="str">
        <f>IF('4.1_Resultados Balears'!G277=0,"",'4.1_Resultados Balears'!G277)</f>
        <v/>
      </c>
      <c r="N276" s="386" t="str">
        <f>IF('4.1_Resultados Balears'!H277=0,"",'4.1_Resultados Balears'!H277)</f>
        <v/>
      </c>
      <c r="O276" s="386" t="str">
        <f>IF('4.1_Resultados Balears'!I277=0,"",'4.1_Resultados Balears'!I277)</f>
        <v/>
      </c>
      <c r="P276" s="386" t="str">
        <f>IF('4.1_Resultados Balears'!K277=0,"",'4.1_Resultados Balears'!K277)</f>
        <v/>
      </c>
      <c r="Q276" s="386" t="str">
        <f>IF('4.1_Resultados Balears'!M277=0,"",'4.1_Resultados Balears'!M277)</f>
        <v/>
      </c>
      <c r="R276" s="386" t="str">
        <f>IF('4.1_Resultados Balears'!O277=0,"",'4.1_Resultados Balears'!O277)</f>
        <v/>
      </c>
      <c r="S276" s="386" t="str">
        <f>IF('4.1_Resultados Balears'!P277=0,"",'4.1_Resultados Balears'!P277)</f>
        <v/>
      </c>
      <c r="T276" s="386" t="str">
        <f>IF('4.1_Resultados Balears'!Q277=0,"",'4.1_Resultados Balears'!Q277)</f>
        <v/>
      </c>
      <c r="U276" s="386" t="str">
        <f>IF('4.1_Resultados Balears'!S277=0,"",'4.1_Resultados Balears'!S277)</f>
        <v/>
      </c>
      <c r="V276" s="385" t="str">
        <f>_xlfn.IFNA(IF(VLOOKUP($D276,'3_Categorías 3-6'!$E$26:$X$275,8,FALSE)="","",VLOOKUP($D276,'3_Categorías 3-6'!$E$26:$X$275,8,FALSE)),"")</f>
        <v/>
      </c>
      <c r="W276" s="385" t="str">
        <f>_xlfn.IFNA(IF(VLOOKUP($D276,'3_Categorías 3-6'!$E$26:$X$275,14,FALSE)="","",VLOOKUP($D276,'3_Categorías 3-6'!$E$26:$X$275,14,FALSE)),"")</f>
        <v/>
      </c>
      <c r="X276" s="385" t="str">
        <f>_xlfn.IFNA(IF(VLOOKUP($D276,'3_Categorías 3-6'!$E$26:$X$275,19,FALSE)="","",VLOOKUP($D276,'3_Categorías 3-6'!$E$26:$X$275,19,FALSE)),"")</f>
        <v/>
      </c>
      <c r="Y276" s="385" t="str">
        <f>_xlfn.IFNA(IF(VLOOKUP($D276,'3_Categorías 3-6'!$E$26:$X$275,20,FALSE)="","",VLOOKUP($D276,'3_Categorías 3-6'!$E$26:$X$275,20,FALSE)),"")</f>
        <v/>
      </c>
    </row>
    <row r="277" spans="3:25" s="4" customFormat="1" x14ac:dyDescent="0.25">
      <c r="C277" s="162">
        <v>225</v>
      </c>
      <c r="D277" s="668" t="str">
        <f>IF(Dades!E1066="","",Dades!E1066)</f>
        <v/>
      </c>
      <c r="E277" s="668"/>
      <c r="F277" s="388" t="str">
        <f>IF(D277="","",IF(VLOOKUP(D277,'0.1_Datos generales organiz.'!$E$44:$M$293,4,FALSE)="","",VLOOKUP(D277,'0.1_Datos generales organiz.'!$E$44:$M$293,4,FALSE)))</f>
        <v/>
      </c>
      <c r="G277" s="388" t="str">
        <f>IF(D277="","",IF(VLOOKUP(D277,'0.1_Datos generales organiz.'!$E$44:$M$293,5,FALSE)="","",VLOOKUP(D277,'0.1_Datos generales organiz.'!$E$44:$M$293,5,FALSE)))</f>
        <v/>
      </c>
      <c r="H277" s="388" t="str">
        <f>IF(D277="","",IF(VLOOKUP(D277,'0.1_Datos generales organiz.'!$E$44:$M$293,6,FALSE)="","",VLOOKUP(D277,'0.1_Datos generales organiz.'!$E$44:$M$293,6,FALSE)))</f>
        <v/>
      </c>
      <c r="I277" s="388" t="str">
        <f>IF(D277="","",IF(VLOOKUP(D277,'0.1_Datos generales organiz.'!$E$44:$M$293,7,FALSE)="","",VLOOKUP(D277,'0.1_Datos generales organiz.'!$E$44:$M$293,7,FALSE)))</f>
        <v/>
      </c>
      <c r="J277" s="388" t="str">
        <f>IF(D277="","",IF(VLOOKUP(D277,'0.1_Datos generales organiz.'!$E$44:$M$293,8,FALSE)="","",VLOOKUP(D277,'0.1_Datos generales organiz.'!$E$44:$M$293,8,FALSE)))</f>
        <v/>
      </c>
      <c r="K277" s="388" t="str">
        <f>IF(D277="","",IF(VLOOKUP(D277,'0.1_Datos generales organiz.'!$E$44:$M$293,9,FALSE)="","",VLOOKUP(D277,'0.1_Datos generales organiz.'!$E$44:$M$293,9,FALSE)))</f>
        <v/>
      </c>
      <c r="L277" s="386" t="str">
        <f>IF('4.1_Resultados Balears'!F278=0,"",'4.1_Resultados Balears'!F278)</f>
        <v/>
      </c>
      <c r="M277" s="386" t="str">
        <f>IF('4.1_Resultados Balears'!G278=0,"",'4.1_Resultados Balears'!G278)</f>
        <v/>
      </c>
      <c r="N277" s="386" t="str">
        <f>IF('4.1_Resultados Balears'!H278=0,"",'4.1_Resultados Balears'!H278)</f>
        <v/>
      </c>
      <c r="O277" s="386" t="str">
        <f>IF('4.1_Resultados Balears'!I278=0,"",'4.1_Resultados Balears'!I278)</f>
        <v/>
      </c>
      <c r="P277" s="386" t="str">
        <f>IF('4.1_Resultados Balears'!K278=0,"",'4.1_Resultados Balears'!K278)</f>
        <v/>
      </c>
      <c r="Q277" s="386" t="str">
        <f>IF('4.1_Resultados Balears'!M278=0,"",'4.1_Resultados Balears'!M278)</f>
        <v/>
      </c>
      <c r="R277" s="386" t="str">
        <f>IF('4.1_Resultados Balears'!O278=0,"",'4.1_Resultados Balears'!O278)</f>
        <v/>
      </c>
      <c r="S277" s="386" t="str">
        <f>IF('4.1_Resultados Balears'!P278=0,"",'4.1_Resultados Balears'!P278)</f>
        <v/>
      </c>
      <c r="T277" s="386" t="str">
        <f>IF('4.1_Resultados Balears'!Q278=0,"",'4.1_Resultados Balears'!Q278)</f>
        <v/>
      </c>
      <c r="U277" s="386" t="str">
        <f>IF('4.1_Resultados Balears'!S278=0,"",'4.1_Resultados Balears'!S278)</f>
        <v/>
      </c>
      <c r="V277" s="385" t="str">
        <f>_xlfn.IFNA(IF(VLOOKUP($D277,'3_Categorías 3-6'!$E$26:$X$275,8,FALSE)="","",VLOOKUP($D277,'3_Categorías 3-6'!$E$26:$X$275,8,FALSE)),"")</f>
        <v/>
      </c>
      <c r="W277" s="385" t="str">
        <f>_xlfn.IFNA(IF(VLOOKUP($D277,'3_Categorías 3-6'!$E$26:$X$275,14,FALSE)="","",VLOOKUP($D277,'3_Categorías 3-6'!$E$26:$X$275,14,FALSE)),"")</f>
        <v/>
      </c>
      <c r="X277" s="385" t="str">
        <f>_xlfn.IFNA(IF(VLOOKUP($D277,'3_Categorías 3-6'!$E$26:$X$275,19,FALSE)="","",VLOOKUP($D277,'3_Categorías 3-6'!$E$26:$X$275,19,FALSE)),"")</f>
        <v/>
      </c>
      <c r="Y277" s="385" t="str">
        <f>_xlfn.IFNA(IF(VLOOKUP($D277,'3_Categorías 3-6'!$E$26:$X$275,20,FALSE)="","",VLOOKUP($D277,'3_Categorías 3-6'!$E$26:$X$275,20,FALSE)),"")</f>
        <v/>
      </c>
    </row>
    <row r="278" spans="3:25" s="4" customFormat="1" x14ac:dyDescent="0.25">
      <c r="C278" s="162">
        <v>226</v>
      </c>
      <c r="D278" s="668" t="str">
        <f>IF(Dades!E1067="","",Dades!E1067)</f>
        <v/>
      </c>
      <c r="E278" s="668"/>
      <c r="F278" s="388" t="str">
        <f>IF(D278="","",IF(VLOOKUP(D278,'0.1_Datos generales organiz.'!$E$44:$M$293,4,FALSE)="","",VLOOKUP(D278,'0.1_Datos generales organiz.'!$E$44:$M$293,4,FALSE)))</f>
        <v/>
      </c>
      <c r="G278" s="388" t="str">
        <f>IF(D278="","",IF(VLOOKUP(D278,'0.1_Datos generales organiz.'!$E$44:$M$293,5,FALSE)="","",VLOOKUP(D278,'0.1_Datos generales organiz.'!$E$44:$M$293,5,FALSE)))</f>
        <v/>
      </c>
      <c r="H278" s="388" t="str">
        <f>IF(D278="","",IF(VLOOKUP(D278,'0.1_Datos generales organiz.'!$E$44:$M$293,6,FALSE)="","",VLOOKUP(D278,'0.1_Datos generales organiz.'!$E$44:$M$293,6,FALSE)))</f>
        <v/>
      </c>
      <c r="I278" s="388" t="str">
        <f>IF(D278="","",IF(VLOOKUP(D278,'0.1_Datos generales organiz.'!$E$44:$M$293,7,FALSE)="","",VLOOKUP(D278,'0.1_Datos generales organiz.'!$E$44:$M$293,7,FALSE)))</f>
        <v/>
      </c>
      <c r="J278" s="388" t="str">
        <f>IF(D278="","",IF(VLOOKUP(D278,'0.1_Datos generales organiz.'!$E$44:$M$293,8,FALSE)="","",VLOOKUP(D278,'0.1_Datos generales organiz.'!$E$44:$M$293,8,FALSE)))</f>
        <v/>
      </c>
      <c r="K278" s="388" t="str">
        <f>IF(D278="","",IF(VLOOKUP(D278,'0.1_Datos generales organiz.'!$E$44:$M$293,9,FALSE)="","",VLOOKUP(D278,'0.1_Datos generales organiz.'!$E$44:$M$293,9,FALSE)))</f>
        <v/>
      </c>
      <c r="L278" s="386" t="str">
        <f>IF('4.1_Resultados Balears'!F279=0,"",'4.1_Resultados Balears'!F279)</f>
        <v/>
      </c>
      <c r="M278" s="386" t="str">
        <f>IF('4.1_Resultados Balears'!G279=0,"",'4.1_Resultados Balears'!G279)</f>
        <v/>
      </c>
      <c r="N278" s="386" t="str">
        <f>IF('4.1_Resultados Balears'!H279=0,"",'4.1_Resultados Balears'!H279)</f>
        <v/>
      </c>
      <c r="O278" s="386" t="str">
        <f>IF('4.1_Resultados Balears'!I279=0,"",'4.1_Resultados Balears'!I279)</f>
        <v/>
      </c>
      <c r="P278" s="386" t="str">
        <f>IF('4.1_Resultados Balears'!K279=0,"",'4.1_Resultados Balears'!K279)</f>
        <v/>
      </c>
      <c r="Q278" s="386" t="str">
        <f>IF('4.1_Resultados Balears'!M279=0,"",'4.1_Resultados Balears'!M279)</f>
        <v/>
      </c>
      <c r="R278" s="386" t="str">
        <f>IF('4.1_Resultados Balears'!O279=0,"",'4.1_Resultados Balears'!O279)</f>
        <v/>
      </c>
      <c r="S278" s="386" t="str">
        <f>IF('4.1_Resultados Balears'!P279=0,"",'4.1_Resultados Balears'!P279)</f>
        <v/>
      </c>
      <c r="T278" s="386" t="str">
        <f>IF('4.1_Resultados Balears'!Q279=0,"",'4.1_Resultados Balears'!Q279)</f>
        <v/>
      </c>
      <c r="U278" s="386" t="str">
        <f>IF('4.1_Resultados Balears'!S279=0,"",'4.1_Resultados Balears'!S279)</f>
        <v/>
      </c>
      <c r="V278" s="385" t="str">
        <f>_xlfn.IFNA(IF(VLOOKUP($D278,'3_Categorías 3-6'!$E$26:$X$275,8,FALSE)="","",VLOOKUP($D278,'3_Categorías 3-6'!$E$26:$X$275,8,FALSE)),"")</f>
        <v/>
      </c>
      <c r="W278" s="385" t="str">
        <f>_xlfn.IFNA(IF(VLOOKUP($D278,'3_Categorías 3-6'!$E$26:$X$275,14,FALSE)="","",VLOOKUP($D278,'3_Categorías 3-6'!$E$26:$X$275,14,FALSE)),"")</f>
        <v/>
      </c>
      <c r="X278" s="385" t="str">
        <f>_xlfn.IFNA(IF(VLOOKUP($D278,'3_Categorías 3-6'!$E$26:$X$275,19,FALSE)="","",VLOOKUP($D278,'3_Categorías 3-6'!$E$26:$X$275,19,FALSE)),"")</f>
        <v/>
      </c>
      <c r="Y278" s="385" t="str">
        <f>_xlfn.IFNA(IF(VLOOKUP($D278,'3_Categorías 3-6'!$E$26:$X$275,20,FALSE)="","",VLOOKUP($D278,'3_Categorías 3-6'!$E$26:$X$275,20,FALSE)),"")</f>
        <v/>
      </c>
    </row>
    <row r="279" spans="3:25" s="4" customFormat="1" x14ac:dyDescent="0.25">
      <c r="C279" s="162">
        <v>227</v>
      </c>
      <c r="D279" s="668" t="str">
        <f>IF(Dades!E1068="","",Dades!E1068)</f>
        <v/>
      </c>
      <c r="E279" s="668"/>
      <c r="F279" s="388" t="str">
        <f>IF(D279="","",IF(VLOOKUP(D279,'0.1_Datos generales organiz.'!$E$44:$M$293,4,FALSE)="","",VLOOKUP(D279,'0.1_Datos generales organiz.'!$E$44:$M$293,4,FALSE)))</f>
        <v/>
      </c>
      <c r="G279" s="388" t="str">
        <f>IF(D279="","",IF(VLOOKUP(D279,'0.1_Datos generales organiz.'!$E$44:$M$293,5,FALSE)="","",VLOOKUP(D279,'0.1_Datos generales organiz.'!$E$44:$M$293,5,FALSE)))</f>
        <v/>
      </c>
      <c r="H279" s="388" t="str">
        <f>IF(D279="","",IF(VLOOKUP(D279,'0.1_Datos generales organiz.'!$E$44:$M$293,6,FALSE)="","",VLOOKUP(D279,'0.1_Datos generales organiz.'!$E$44:$M$293,6,FALSE)))</f>
        <v/>
      </c>
      <c r="I279" s="388" t="str">
        <f>IF(D279="","",IF(VLOOKUP(D279,'0.1_Datos generales organiz.'!$E$44:$M$293,7,FALSE)="","",VLOOKUP(D279,'0.1_Datos generales organiz.'!$E$44:$M$293,7,FALSE)))</f>
        <v/>
      </c>
      <c r="J279" s="388" t="str">
        <f>IF(D279="","",IF(VLOOKUP(D279,'0.1_Datos generales organiz.'!$E$44:$M$293,8,FALSE)="","",VLOOKUP(D279,'0.1_Datos generales organiz.'!$E$44:$M$293,8,FALSE)))</f>
        <v/>
      </c>
      <c r="K279" s="388" t="str">
        <f>IF(D279="","",IF(VLOOKUP(D279,'0.1_Datos generales organiz.'!$E$44:$M$293,9,FALSE)="","",VLOOKUP(D279,'0.1_Datos generales organiz.'!$E$44:$M$293,9,FALSE)))</f>
        <v/>
      </c>
      <c r="L279" s="386" t="str">
        <f>IF('4.1_Resultados Balears'!F280=0,"",'4.1_Resultados Balears'!F280)</f>
        <v/>
      </c>
      <c r="M279" s="386" t="str">
        <f>IF('4.1_Resultados Balears'!G280=0,"",'4.1_Resultados Balears'!G280)</f>
        <v/>
      </c>
      <c r="N279" s="386" t="str">
        <f>IF('4.1_Resultados Balears'!H280=0,"",'4.1_Resultados Balears'!H280)</f>
        <v/>
      </c>
      <c r="O279" s="386" t="str">
        <f>IF('4.1_Resultados Balears'!I280=0,"",'4.1_Resultados Balears'!I280)</f>
        <v/>
      </c>
      <c r="P279" s="386" t="str">
        <f>IF('4.1_Resultados Balears'!K280=0,"",'4.1_Resultados Balears'!K280)</f>
        <v/>
      </c>
      <c r="Q279" s="386" t="str">
        <f>IF('4.1_Resultados Balears'!M280=0,"",'4.1_Resultados Balears'!M280)</f>
        <v/>
      </c>
      <c r="R279" s="386" t="str">
        <f>IF('4.1_Resultados Balears'!O280=0,"",'4.1_Resultados Balears'!O280)</f>
        <v/>
      </c>
      <c r="S279" s="386" t="str">
        <f>IF('4.1_Resultados Balears'!P280=0,"",'4.1_Resultados Balears'!P280)</f>
        <v/>
      </c>
      <c r="T279" s="386" t="str">
        <f>IF('4.1_Resultados Balears'!Q280=0,"",'4.1_Resultados Balears'!Q280)</f>
        <v/>
      </c>
      <c r="U279" s="386" t="str">
        <f>IF('4.1_Resultados Balears'!S280=0,"",'4.1_Resultados Balears'!S280)</f>
        <v/>
      </c>
      <c r="V279" s="385" t="str">
        <f>_xlfn.IFNA(IF(VLOOKUP($D279,'3_Categorías 3-6'!$E$26:$X$275,8,FALSE)="","",VLOOKUP($D279,'3_Categorías 3-6'!$E$26:$X$275,8,FALSE)),"")</f>
        <v/>
      </c>
      <c r="W279" s="385" t="str">
        <f>_xlfn.IFNA(IF(VLOOKUP($D279,'3_Categorías 3-6'!$E$26:$X$275,14,FALSE)="","",VLOOKUP($D279,'3_Categorías 3-6'!$E$26:$X$275,14,FALSE)),"")</f>
        <v/>
      </c>
      <c r="X279" s="385" t="str">
        <f>_xlfn.IFNA(IF(VLOOKUP($D279,'3_Categorías 3-6'!$E$26:$X$275,19,FALSE)="","",VLOOKUP($D279,'3_Categorías 3-6'!$E$26:$X$275,19,FALSE)),"")</f>
        <v/>
      </c>
      <c r="Y279" s="385" t="str">
        <f>_xlfn.IFNA(IF(VLOOKUP($D279,'3_Categorías 3-6'!$E$26:$X$275,20,FALSE)="","",VLOOKUP($D279,'3_Categorías 3-6'!$E$26:$X$275,20,FALSE)),"")</f>
        <v/>
      </c>
    </row>
    <row r="280" spans="3:25" s="4" customFormat="1" x14ac:dyDescent="0.25">
      <c r="C280" s="162">
        <v>228</v>
      </c>
      <c r="D280" s="668" t="str">
        <f>IF(Dades!E1069="","",Dades!E1069)</f>
        <v/>
      </c>
      <c r="E280" s="668"/>
      <c r="F280" s="388" t="str">
        <f>IF(D280="","",IF(VLOOKUP(D280,'0.1_Datos generales organiz.'!$E$44:$M$293,4,FALSE)="","",VLOOKUP(D280,'0.1_Datos generales organiz.'!$E$44:$M$293,4,FALSE)))</f>
        <v/>
      </c>
      <c r="G280" s="388" t="str">
        <f>IF(D280="","",IF(VLOOKUP(D280,'0.1_Datos generales organiz.'!$E$44:$M$293,5,FALSE)="","",VLOOKUP(D280,'0.1_Datos generales organiz.'!$E$44:$M$293,5,FALSE)))</f>
        <v/>
      </c>
      <c r="H280" s="388" t="str">
        <f>IF(D280="","",IF(VLOOKUP(D280,'0.1_Datos generales organiz.'!$E$44:$M$293,6,FALSE)="","",VLOOKUP(D280,'0.1_Datos generales organiz.'!$E$44:$M$293,6,FALSE)))</f>
        <v/>
      </c>
      <c r="I280" s="388" t="str">
        <f>IF(D280="","",IF(VLOOKUP(D280,'0.1_Datos generales organiz.'!$E$44:$M$293,7,FALSE)="","",VLOOKUP(D280,'0.1_Datos generales organiz.'!$E$44:$M$293,7,FALSE)))</f>
        <v/>
      </c>
      <c r="J280" s="388" t="str">
        <f>IF(D280="","",IF(VLOOKUP(D280,'0.1_Datos generales organiz.'!$E$44:$M$293,8,FALSE)="","",VLOOKUP(D280,'0.1_Datos generales organiz.'!$E$44:$M$293,8,FALSE)))</f>
        <v/>
      </c>
      <c r="K280" s="388" t="str">
        <f>IF(D280="","",IF(VLOOKUP(D280,'0.1_Datos generales organiz.'!$E$44:$M$293,9,FALSE)="","",VLOOKUP(D280,'0.1_Datos generales organiz.'!$E$44:$M$293,9,FALSE)))</f>
        <v/>
      </c>
      <c r="L280" s="386" t="str">
        <f>IF('4.1_Resultados Balears'!F281=0,"",'4.1_Resultados Balears'!F281)</f>
        <v/>
      </c>
      <c r="M280" s="386" t="str">
        <f>IF('4.1_Resultados Balears'!G281=0,"",'4.1_Resultados Balears'!G281)</f>
        <v/>
      </c>
      <c r="N280" s="386" t="str">
        <f>IF('4.1_Resultados Balears'!H281=0,"",'4.1_Resultados Balears'!H281)</f>
        <v/>
      </c>
      <c r="O280" s="386" t="str">
        <f>IF('4.1_Resultados Balears'!I281=0,"",'4.1_Resultados Balears'!I281)</f>
        <v/>
      </c>
      <c r="P280" s="386" t="str">
        <f>IF('4.1_Resultados Balears'!K281=0,"",'4.1_Resultados Balears'!K281)</f>
        <v/>
      </c>
      <c r="Q280" s="386" t="str">
        <f>IF('4.1_Resultados Balears'!M281=0,"",'4.1_Resultados Balears'!M281)</f>
        <v/>
      </c>
      <c r="R280" s="386" t="str">
        <f>IF('4.1_Resultados Balears'!O281=0,"",'4.1_Resultados Balears'!O281)</f>
        <v/>
      </c>
      <c r="S280" s="386" t="str">
        <f>IF('4.1_Resultados Balears'!P281=0,"",'4.1_Resultados Balears'!P281)</f>
        <v/>
      </c>
      <c r="T280" s="386" t="str">
        <f>IF('4.1_Resultados Balears'!Q281=0,"",'4.1_Resultados Balears'!Q281)</f>
        <v/>
      </c>
      <c r="U280" s="386" t="str">
        <f>IF('4.1_Resultados Balears'!S281=0,"",'4.1_Resultados Balears'!S281)</f>
        <v/>
      </c>
      <c r="V280" s="385" t="str">
        <f>_xlfn.IFNA(IF(VLOOKUP($D280,'3_Categorías 3-6'!$E$26:$X$275,8,FALSE)="","",VLOOKUP($D280,'3_Categorías 3-6'!$E$26:$X$275,8,FALSE)),"")</f>
        <v/>
      </c>
      <c r="W280" s="385" t="str">
        <f>_xlfn.IFNA(IF(VLOOKUP($D280,'3_Categorías 3-6'!$E$26:$X$275,14,FALSE)="","",VLOOKUP($D280,'3_Categorías 3-6'!$E$26:$X$275,14,FALSE)),"")</f>
        <v/>
      </c>
      <c r="X280" s="385" t="str">
        <f>_xlfn.IFNA(IF(VLOOKUP($D280,'3_Categorías 3-6'!$E$26:$X$275,19,FALSE)="","",VLOOKUP($D280,'3_Categorías 3-6'!$E$26:$X$275,19,FALSE)),"")</f>
        <v/>
      </c>
      <c r="Y280" s="385" t="str">
        <f>_xlfn.IFNA(IF(VLOOKUP($D280,'3_Categorías 3-6'!$E$26:$X$275,20,FALSE)="","",VLOOKUP($D280,'3_Categorías 3-6'!$E$26:$X$275,20,FALSE)),"")</f>
        <v/>
      </c>
    </row>
    <row r="281" spans="3:25" s="4" customFormat="1" x14ac:dyDescent="0.25">
      <c r="C281" s="162">
        <v>229</v>
      </c>
      <c r="D281" s="668" t="str">
        <f>IF(Dades!E1070="","",Dades!E1070)</f>
        <v/>
      </c>
      <c r="E281" s="668"/>
      <c r="F281" s="388" t="str">
        <f>IF(D281="","",IF(VLOOKUP(D281,'0.1_Datos generales organiz.'!$E$44:$M$293,4,FALSE)="","",VLOOKUP(D281,'0.1_Datos generales organiz.'!$E$44:$M$293,4,FALSE)))</f>
        <v/>
      </c>
      <c r="G281" s="388" t="str">
        <f>IF(D281="","",IF(VLOOKUP(D281,'0.1_Datos generales organiz.'!$E$44:$M$293,5,FALSE)="","",VLOOKUP(D281,'0.1_Datos generales organiz.'!$E$44:$M$293,5,FALSE)))</f>
        <v/>
      </c>
      <c r="H281" s="388" t="str">
        <f>IF(D281="","",IF(VLOOKUP(D281,'0.1_Datos generales organiz.'!$E$44:$M$293,6,FALSE)="","",VLOOKUP(D281,'0.1_Datos generales organiz.'!$E$44:$M$293,6,FALSE)))</f>
        <v/>
      </c>
      <c r="I281" s="388" t="str">
        <f>IF(D281="","",IF(VLOOKUP(D281,'0.1_Datos generales organiz.'!$E$44:$M$293,7,FALSE)="","",VLOOKUP(D281,'0.1_Datos generales organiz.'!$E$44:$M$293,7,FALSE)))</f>
        <v/>
      </c>
      <c r="J281" s="388" t="str">
        <f>IF(D281="","",IF(VLOOKUP(D281,'0.1_Datos generales organiz.'!$E$44:$M$293,8,FALSE)="","",VLOOKUP(D281,'0.1_Datos generales organiz.'!$E$44:$M$293,8,FALSE)))</f>
        <v/>
      </c>
      <c r="K281" s="388" t="str">
        <f>IF(D281="","",IF(VLOOKUP(D281,'0.1_Datos generales organiz.'!$E$44:$M$293,9,FALSE)="","",VLOOKUP(D281,'0.1_Datos generales organiz.'!$E$44:$M$293,9,FALSE)))</f>
        <v/>
      </c>
      <c r="L281" s="386" t="str">
        <f>IF('4.1_Resultados Balears'!F282=0,"",'4.1_Resultados Balears'!F282)</f>
        <v/>
      </c>
      <c r="M281" s="386" t="str">
        <f>IF('4.1_Resultados Balears'!G282=0,"",'4.1_Resultados Balears'!G282)</f>
        <v/>
      </c>
      <c r="N281" s="386" t="str">
        <f>IF('4.1_Resultados Balears'!H282=0,"",'4.1_Resultados Balears'!H282)</f>
        <v/>
      </c>
      <c r="O281" s="386" t="str">
        <f>IF('4.1_Resultados Balears'!I282=0,"",'4.1_Resultados Balears'!I282)</f>
        <v/>
      </c>
      <c r="P281" s="386" t="str">
        <f>IF('4.1_Resultados Balears'!K282=0,"",'4.1_Resultados Balears'!K282)</f>
        <v/>
      </c>
      <c r="Q281" s="386" t="str">
        <f>IF('4.1_Resultados Balears'!M282=0,"",'4.1_Resultados Balears'!M282)</f>
        <v/>
      </c>
      <c r="R281" s="386" t="str">
        <f>IF('4.1_Resultados Balears'!O282=0,"",'4.1_Resultados Balears'!O282)</f>
        <v/>
      </c>
      <c r="S281" s="386" t="str">
        <f>IF('4.1_Resultados Balears'!P282=0,"",'4.1_Resultados Balears'!P282)</f>
        <v/>
      </c>
      <c r="T281" s="386" t="str">
        <f>IF('4.1_Resultados Balears'!Q282=0,"",'4.1_Resultados Balears'!Q282)</f>
        <v/>
      </c>
      <c r="U281" s="386" t="str">
        <f>IF('4.1_Resultados Balears'!S282=0,"",'4.1_Resultados Balears'!S282)</f>
        <v/>
      </c>
      <c r="V281" s="385" t="str">
        <f>_xlfn.IFNA(IF(VLOOKUP($D281,'3_Categorías 3-6'!$E$26:$X$275,8,FALSE)="","",VLOOKUP($D281,'3_Categorías 3-6'!$E$26:$X$275,8,FALSE)),"")</f>
        <v/>
      </c>
      <c r="W281" s="385" t="str">
        <f>_xlfn.IFNA(IF(VLOOKUP($D281,'3_Categorías 3-6'!$E$26:$X$275,14,FALSE)="","",VLOOKUP($D281,'3_Categorías 3-6'!$E$26:$X$275,14,FALSE)),"")</f>
        <v/>
      </c>
      <c r="X281" s="385" t="str">
        <f>_xlfn.IFNA(IF(VLOOKUP($D281,'3_Categorías 3-6'!$E$26:$X$275,19,FALSE)="","",VLOOKUP($D281,'3_Categorías 3-6'!$E$26:$X$275,19,FALSE)),"")</f>
        <v/>
      </c>
      <c r="Y281" s="385" t="str">
        <f>_xlfn.IFNA(IF(VLOOKUP($D281,'3_Categorías 3-6'!$E$26:$X$275,20,FALSE)="","",VLOOKUP($D281,'3_Categorías 3-6'!$E$26:$X$275,20,FALSE)),"")</f>
        <v/>
      </c>
    </row>
    <row r="282" spans="3:25" s="4" customFormat="1" x14ac:dyDescent="0.25">
      <c r="C282" s="162">
        <v>230</v>
      </c>
      <c r="D282" s="668" t="str">
        <f>IF(Dades!E1071="","",Dades!E1071)</f>
        <v/>
      </c>
      <c r="E282" s="668"/>
      <c r="F282" s="388" t="str">
        <f>IF(D282="","",IF(VLOOKUP(D282,'0.1_Datos generales organiz.'!$E$44:$M$293,4,FALSE)="","",VLOOKUP(D282,'0.1_Datos generales organiz.'!$E$44:$M$293,4,FALSE)))</f>
        <v/>
      </c>
      <c r="G282" s="388" t="str">
        <f>IF(D282="","",IF(VLOOKUP(D282,'0.1_Datos generales organiz.'!$E$44:$M$293,5,FALSE)="","",VLOOKUP(D282,'0.1_Datos generales organiz.'!$E$44:$M$293,5,FALSE)))</f>
        <v/>
      </c>
      <c r="H282" s="388" t="str">
        <f>IF(D282="","",IF(VLOOKUP(D282,'0.1_Datos generales organiz.'!$E$44:$M$293,6,FALSE)="","",VLOOKUP(D282,'0.1_Datos generales organiz.'!$E$44:$M$293,6,FALSE)))</f>
        <v/>
      </c>
      <c r="I282" s="388" t="str">
        <f>IF(D282="","",IF(VLOOKUP(D282,'0.1_Datos generales organiz.'!$E$44:$M$293,7,FALSE)="","",VLOOKUP(D282,'0.1_Datos generales organiz.'!$E$44:$M$293,7,FALSE)))</f>
        <v/>
      </c>
      <c r="J282" s="388" t="str">
        <f>IF(D282="","",IF(VLOOKUP(D282,'0.1_Datos generales organiz.'!$E$44:$M$293,8,FALSE)="","",VLOOKUP(D282,'0.1_Datos generales organiz.'!$E$44:$M$293,8,FALSE)))</f>
        <v/>
      </c>
      <c r="K282" s="388" t="str">
        <f>IF(D282="","",IF(VLOOKUP(D282,'0.1_Datos generales organiz.'!$E$44:$M$293,9,FALSE)="","",VLOOKUP(D282,'0.1_Datos generales organiz.'!$E$44:$M$293,9,FALSE)))</f>
        <v/>
      </c>
      <c r="L282" s="386" t="str">
        <f>IF('4.1_Resultados Balears'!F283=0,"",'4.1_Resultados Balears'!F283)</f>
        <v/>
      </c>
      <c r="M282" s="386" t="str">
        <f>IF('4.1_Resultados Balears'!G283=0,"",'4.1_Resultados Balears'!G283)</f>
        <v/>
      </c>
      <c r="N282" s="386" t="str">
        <f>IF('4.1_Resultados Balears'!H283=0,"",'4.1_Resultados Balears'!H283)</f>
        <v/>
      </c>
      <c r="O282" s="386" t="str">
        <f>IF('4.1_Resultados Balears'!I283=0,"",'4.1_Resultados Balears'!I283)</f>
        <v/>
      </c>
      <c r="P282" s="386" t="str">
        <f>IF('4.1_Resultados Balears'!K283=0,"",'4.1_Resultados Balears'!K283)</f>
        <v/>
      </c>
      <c r="Q282" s="386" t="str">
        <f>IF('4.1_Resultados Balears'!M283=0,"",'4.1_Resultados Balears'!M283)</f>
        <v/>
      </c>
      <c r="R282" s="386" t="str">
        <f>IF('4.1_Resultados Balears'!O283=0,"",'4.1_Resultados Balears'!O283)</f>
        <v/>
      </c>
      <c r="S282" s="386" t="str">
        <f>IF('4.1_Resultados Balears'!P283=0,"",'4.1_Resultados Balears'!P283)</f>
        <v/>
      </c>
      <c r="T282" s="386" t="str">
        <f>IF('4.1_Resultados Balears'!Q283=0,"",'4.1_Resultados Balears'!Q283)</f>
        <v/>
      </c>
      <c r="U282" s="386" t="str">
        <f>IF('4.1_Resultados Balears'!S283=0,"",'4.1_Resultados Balears'!S283)</f>
        <v/>
      </c>
      <c r="V282" s="385" t="str">
        <f>_xlfn.IFNA(IF(VLOOKUP($D282,'3_Categorías 3-6'!$E$26:$X$275,8,FALSE)="","",VLOOKUP($D282,'3_Categorías 3-6'!$E$26:$X$275,8,FALSE)),"")</f>
        <v/>
      </c>
      <c r="W282" s="385" t="str">
        <f>_xlfn.IFNA(IF(VLOOKUP($D282,'3_Categorías 3-6'!$E$26:$X$275,14,FALSE)="","",VLOOKUP($D282,'3_Categorías 3-6'!$E$26:$X$275,14,FALSE)),"")</f>
        <v/>
      </c>
      <c r="X282" s="385" t="str">
        <f>_xlfn.IFNA(IF(VLOOKUP($D282,'3_Categorías 3-6'!$E$26:$X$275,19,FALSE)="","",VLOOKUP($D282,'3_Categorías 3-6'!$E$26:$X$275,19,FALSE)),"")</f>
        <v/>
      </c>
      <c r="Y282" s="385" t="str">
        <f>_xlfn.IFNA(IF(VLOOKUP($D282,'3_Categorías 3-6'!$E$26:$X$275,20,FALSE)="","",VLOOKUP($D282,'3_Categorías 3-6'!$E$26:$X$275,20,FALSE)),"")</f>
        <v/>
      </c>
    </row>
    <row r="283" spans="3:25" s="4" customFormat="1" x14ac:dyDescent="0.25">
      <c r="C283" s="162">
        <v>231</v>
      </c>
      <c r="D283" s="668" t="str">
        <f>IF(Dades!E1072="","",Dades!E1072)</f>
        <v/>
      </c>
      <c r="E283" s="668"/>
      <c r="F283" s="388" t="str">
        <f>IF(D283="","",IF(VLOOKUP(D283,'0.1_Datos generales organiz.'!$E$44:$M$293,4,FALSE)="","",VLOOKUP(D283,'0.1_Datos generales organiz.'!$E$44:$M$293,4,FALSE)))</f>
        <v/>
      </c>
      <c r="G283" s="388" t="str">
        <f>IF(D283="","",IF(VLOOKUP(D283,'0.1_Datos generales organiz.'!$E$44:$M$293,5,FALSE)="","",VLOOKUP(D283,'0.1_Datos generales organiz.'!$E$44:$M$293,5,FALSE)))</f>
        <v/>
      </c>
      <c r="H283" s="388" t="str">
        <f>IF(D283="","",IF(VLOOKUP(D283,'0.1_Datos generales organiz.'!$E$44:$M$293,6,FALSE)="","",VLOOKUP(D283,'0.1_Datos generales organiz.'!$E$44:$M$293,6,FALSE)))</f>
        <v/>
      </c>
      <c r="I283" s="388" t="str">
        <f>IF(D283="","",IF(VLOOKUP(D283,'0.1_Datos generales organiz.'!$E$44:$M$293,7,FALSE)="","",VLOOKUP(D283,'0.1_Datos generales organiz.'!$E$44:$M$293,7,FALSE)))</f>
        <v/>
      </c>
      <c r="J283" s="388" t="str">
        <f>IF(D283="","",IF(VLOOKUP(D283,'0.1_Datos generales organiz.'!$E$44:$M$293,8,FALSE)="","",VLOOKUP(D283,'0.1_Datos generales organiz.'!$E$44:$M$293,8,FALSE)))</f>
        <v/>
      </c>
      <c r="K283" s="388" t="str">
        <f>IF(D283="","",IF(VLOOKUP(D283,'0.1_Datos generales organiz.'!$E$44:$M$293,9,FALSE)="","",VLOOKUP(D283,'0.1_Datos generales organiz.'!$E$44:$M$293,9,FALSE)))</f>
        <v/>
      </c>
      <c r="L283" s="386" t="str">
        <f>IF('4.1_Resultados Balears'!F284=0,"",'4.1_Resultados Balears'!F284)</f>
        <v/>
      </c>
      <c r="M283" s="386" t="str">
        <f>IF('4.1_Resultados Balears'!G284=0,"",'4.1_Resultados Balears'!G284)</f>
        <v/>
      </c>
      <c r="N283" s="386" t="str">
        <f>IF('4.1_Resultados Balears'!H284=0,"",'4.1_Resultados Balears'!H284)</f>
        <v/>
      </c>
      <c r="O283" s="386" t="str">
        <f>IF('4.1_Resultados Balears'!I284=0,"",'4.1_Resultados Balears'!I284)</f>
        <v/>
      </c>
      <c r="P283" s="386" t="str">
        <f>IF('4.1_Resultados Balears'!K284=0,"",'4.1_Resultados Balears'!K284)</f>
        <v/>
      </c>
      <c r="Q283" s="386" t="str">
        <f>IF('4.1_Resultados Balears'!M284=0,"",'4.1_Resultados Balears'!M284)</f>
        <v/>
      </c>
      <c r="R283" s="386" t="str">
        <f>IF('4.1_Resultados Balears'!O284=0,"",'4.1_Resultados Balears'!O284)</f>
        <v/>
      </c>
      <c r="S283" s="386" t="str">
        <f>IF('4.1_Resultados Balears'!P284=0,"",'4.1_Resultados Balears'!P284)</f>
        <v/>
      </c>
      <c r="T283" s="386" t="str">
        <f>IF('4.1_Resultados Balears'!Q284=0,"",'4.1_Resultados Balears'!Q284)</f>
        <v/>
      </c>
      <c r="U283" s="386" t="str">
        <f>IF('4.1_Resultados Balears'!S284=0,"",'4.1_Resultados Balears'!S284)</f>
        <v/>
      </c>
      <c r="V283" s="385" t="str">
        <f>_xlfn.IFNA(IF(VLOOKUP($D283,'3_Categorías 3-6'!$E$26:$X$275,8,FALSE)="","",VLOOKUP($D283,'3_Categorías 3-6'!$E$26:$X$275,8,FALSE)),"")</f>
        <v/>
      </c>
      <c r="W283" s="385" t="str">
        <f>_xlfn.IFNA(IF(VLOOKUP($D283,'3_Categorías 3-6'!$E$26:$X$275,14,FALSE)="","",VLOOKUP($D283,'3_Categorías 3-6'!$E$26:$X$275,14,FALSE)),"")</f>
        <v/>
      </c>
      <c r="X283" s="385" t="str">
        <f>_xlfn.IFNA(IF(VLOOKUP($D283,'3_Categorías 3-6'!$E$26:$X$275,19,FALSE)="","",VLOOKUP($D283,'3_Categorías 3-6'!$E$26:$X$275,19,FALSE)),"")</f>
        <v/>
      </c>
      <c r="Y283" s="385" t="str">
        <f>_xlfn.IFNA(IF(VLOOKUP($D283,'3_Categorías 3-6'!$E$26:$X$275,20,FALSE)="","",VLOOKUP($D283,'3_Categorías 3-6'!$E$26:$X$275,20,FALSE)),"")</f>
        <v/>
      </c>
    </row>
    <row r="284" spans="3:25" s="4" customFormat="1" x14ac:dyDescent="0.25">
      <c r="C284" s="162">
        <v>232</v>
      </c>
      <c r="D284" s="668" t="str">
        <f>IF(Dades!E1073="","",Dades!E1073)</f>
        <v/>
      </c>
      <c r="E284" s="668"/>
      <c r="F284" s="388" t="str">
        <f>IF(D284="","",IF(VLOOKUP(D284,'0.1_Datos generales organiz.'!$E$44:$M$293,4,FALSE)="","",VLOOKUP(D284,'0.1_Datos generales organiz.'!$E$44:$M$293,4,FALSE)))</f>
        <v/>
      </c>
      <c r="G284" s="388" t="str">
        <f>IF(D284="","",IF(VLOOKUP(D284,'0.1_Datos generales organiz.'!$E$44:$M$293,5,FALSE)="","",VLOOKUP(D284,'0.1_Datos generales organiz.'!$E$44:$M$293,5,FALSE)))</f>
        <v/>
      </c>
      <c r="H284" s="388" t="str">
        <f>IF(D284="","",IF(VLOOKUP(D284,'0.1_Datos generales organiz.'!$E$44:$M$293,6,FALSE)="","",VLOOKUP(D284,'0.1_Datos generales organiz.'!$E$44:$M$293,6,FALSE)))</f>
        <v/>
      </c>
      <c r="I284" s="388" t="str">
        <f>IF(D284="","",IF(VLOOKUP(D284,'0.1_Datos generales organiz.'!$E$44:$M$293,7,FALSE)="","",VLOOKUP(D284,'0.1_Datos generales organiz.'!$E$44:$M$293,7,FALSE)))</f>
        <v/>
      </c>
      <c r="J284" s="388" t="str">
        <f>IF(D284="","",IF(VLOOKUP(D284,'0.1_Datos generales organiz.'!$E$44:$M$293,8,FALSE)="","",VLOOKUP(D284,'0.1_Datos generales organiz.'!$E$44:$M$293,8,FALSE)))</f>
        <v/>
      </c>
      <c r="K284" s="388" t="str">
        <f>IF(D284="","",IF(VLOOKUP(D284,'0.1_Datos generales organiz.'!$E$44:$M$293,9,FALSE)="","",VLOOKUP(D284,'0.1_Datos generales organiz.'!$E$44:$M$293,9,FALSE)))</f>
        <v/>
      </c>
      <c r="L284" s="386" t="str">
        <f>IF('4.1_Resultados Balears'!F285=0,"",'4.1_Resultados Balears'!F285)</f>
        <v/>
      </c>
      <c r="M284" s="386" t="str">
        <f>IF('4.1_Resultados Balears'!G285=0,"",'4.1_Resultados Balears'!G285)</f>
        <v/>
      </c>
      <c r="N284" s="386" t="str">
        <f>IF('4.1_Resultados Balears'!H285=0,"",'4.1_Resultados Balears'!H285)</f>
        <v/>
      </c>
      <c r="O284" s="386" t="str">
        <f>IF('4.1_Resultados Balears'!I285=0,"",'4.1_Resultados Balears'!I285)</f>
        <v/>
      </c>
      <c r="P284" s="386" t="str">
        <f>IF('4.1_Resultados Balears'!K285=0,"",'4.1_Resultados Balears'!K285)</f>
        <v/>
      </c>
      <c r="Q284" s="386" t="str">
        <f>IF('4.1_Resultados Balears'!M285=0,"",'4.1_Resultados Balears'!M285)</f>
        <v/>
      </c>
      <c r="R284" s="386" t="str">
        <f>IF('4.1_Resultados Balears'!O285=0,"",'4.1_Resultados Balears'!O285)</f>
        <v/>
      </c>
      <c r="S284" s="386" t="str">
        <f>IF('4.1_Resultados Balears'!P285=0,"",'4.1_Resultados Balears'!P285)</f>
        <v/>
      </c>
      <c r="T284" s="386" t="str">
        <f>IF('4.1_Resultados Balears'!Q285=0,"",'4.1_Resultados Balears'!Q285)</f>
        <v/>
      </c>
      <c r="U284" s="386" t="str">
        <f>IF('4.1_Resultados Balears'!S285=0,"",'4.1_Resultados Balears'!S285)</f>
        <v/>
      </c>
      <c r="V284" s="385" t="str">
        <f>_xlfn.IFNA(IF(VLOOKUP($D284,'3_Categorías 3-6'!$E$26:$X$275,8,FALSE)="","",VLOOKUP($D284,'3_Categorías 3-6'!$E$26:$X$275,8,FALSE)),"")</f>
        <v/>
      </c>
      <c r="W284" s="385" t="str">
        <f>_xlfn.IFNA(IF(VLOOKUP($D284,'3_Categorías 3-6'!$E$26:$X$275,14,FALSE)="","",VLOOKUP($D284,'3_Categorías 3-6'!$E$26:$X$275,14,FALSE)),"")</f>
        <v/>
      </c>
      <c r="X284" s="385" t="str">
        <f>_xlfn.IFNA(IF(VLOOKUP($D284,'3_Categorías 3-6'!$E$26:$X$275,19,FALSE)="","",VLOOKUP($D284,'3_Categorías 3-6'!$E$26:$X$275,19,FALSE)),"")</f>
        <v/>
      </c>
      <c r="Y284" s="385" t="str">
        <f>_xlfn.IFNA(IF(VLOOKUP($D284,'3_Categorías 3-6'!$E$26:$X$275,20,FALSE)="","",VLOOKUP($D284,'3_Categorías 3-6'!$E$26:$X$275,20,FALSE)),"")</f>
        <v/>
      </c>
    </row>
    <row r="285" spans="3:25" s="4" customFormat="1" x14ac:dyDescent="0.25">
      <c r="C285" s="162">
        <v>233</v>
      </c>
      <c r="D285" s="668" t="str">
        <f>IF(Dades!E1074="","",Dades!E1074)</f>
        <v/>
      </c>
      <c r="E285" s="668"/>
      <c r="F285" s="388" t="str">
        <f>IF(D285="","",IF(VLOOKUP(D285,'0.1_Datos generales organiz.'!$E$44:$M$293,4,FALSE)="","",VLOOKUP(D285,'0.1_Datos generales organiz.'!$E$44:$M$293,4,FALSE)))</f>
        <v/>
      </c>
      <c r="G285" s="388" t="str">
        <f>IF(D285="","",IF(VLOOKUP(D285,'0.1_Datos generales organiz.'!$E$44:$M$293,5,FALSE)="","",VLOOKUP(D285,'0.1_Datos generales organiz.'!$E$44:$M$293,5,FALSE)))</f>
        <v/>
      </c>
      <c r="H285" s="388" t="str">
        <f>IF(D285="","",IF(VLOOKUP(D285,'0.1_Datos generales organiz.'!$E$44:$M$293,6,FALSE)="","",VLOOKUP(D285,'0.1_Datos generales organiz.'!$E$44:$M$293,6,FALSE)))</f>
        <v/>
      </c>
      <c r="I285" s="388" t="str">
        <f>IF(D285="","",IF(VLOOKUP(D285,'0.1_Datos generales organiz.'!$E$44:$M$293,7,FALSE)="","",VLOOKUP(D285,'0.1_Datos generales organiz.'!$E$44:$M$293,7,FALSE)))</f>
        <v/>
      </c>
      <c r="J285" s="388" t="str">
        <f>IF(D285="","",IF(VLOOKUP(D285,'0.1_Datos generales organiz.'!$E$44:$M$293,8,FALSE)="","",VLOOKUP(D285,'0.1_Datos generales organiz.'!$E$44:$M$293,8,FALSE)))</f>
        <v/>
      </c>
      <c r="K285" s="388" t="str">
        <f>IF(D285="","",IF(VLOOKUP(D285,'0.1_Datos generales organiz.'!$E$44:$M$293,9,FALSE)="","",VLOOKUP(D285,'0.1_Datos generales organiz.'!$E$44:$M$293,9,FALSE)))</f>
        <v/>
      </c>
      <c r="L285" s="386" t="str">
        <f>IF('4.1_Resultados Balears'!F286=0,"",'4.1_Resultados Balears'!F286)</f>
        <v/>
      </c>
      <c r="M285" s="386" t="str">
        <f>IF('4.1_Resultados Balears'!G286=0,"",'4.1_Resultados Balears'!G286)</f>
        <v/>
      </c>
      <c r="N285" s="386" t="str">
        <f>IF('4.1_Resultados Balears'!H286=0,"",'4.1_Resultados Balears'!H286)</f>
        <v/>
      </c>
      <c r="O285" s="386" t="str">
        <f>IF('4.1_Resultados Balears'!I286=0,"",'4.1_Resultados Balears'!I286)</f>
        <v/>
      </c>
      <c r="P285" s="386" t="str">
        <f>IF('4.1_Resultados Balears'!K286=0,"",'4.1_Resultados Balears'!K286)</f>
        <v/>
      </c>
      <c r="Q285" s="386" t="str">
        <f>IF('4.1_Resultados Balears'!M286=0,"",'4.1_Resultados Balears'!M286)</f>
        <v/>
      </c>
      <c r="R285" s="386" t="str">
        <f>IF('4.1_Resultados Balears'!O286=0,"",'4.1_Resultados Balears'!O286)</f>
        <v/>
      </c>
      <c r="S285" s="386" t="str">
        <f>IF('4.1_Resultados Balears'!P286=0,"",'4.1_Resultados Balears'!P286)</f>
        <v/>
      </c>
      <c r="T285" s="386" t="str">
        <f>IF('4.1_Resultados Balears'!Q286=0,"",'4.1_Resultados Balears'!Q286)</f>
        <v/>
      </c>
      <c r="U285" s="386" t="str">
        <f>IF('4.1_Resultados Balears'!S286=0,"",'4.1_Resultados Balears'!S286)</f>
        <v/>
      </c>
      <c r="V285" s="385" t="str">
        <f>_xlfn.IFNA(IF(VLOOKUP($D285,'3_Categorías 3-6'!$E$26:$X$275,8,FALSE)="","",VLOOKUP($D285,'3_Categorías 3-6'!$E$26:$X$275,8,FALSE)),"")</f>
        <v/>
      </c>
      <c r="W285" s="385" t="str">
        <f>_xlfn.IFNA(IF(VLOOKUP($D285,'3_Categorías 3-6'!$E$26:$X$275,14,FALSE)="","",VLOOKUP($D285,'3_Categorías 3-6'!$E$26:$X$275,14,FALSE)),"")</f>
        <v/>
      </c>
      <c r="X285" s="385" t="str">
        <f>_xlfn.IFNA(IF(VLOOKUP($D285,'3_Categorías 3-6'!$E$26:$X$275,19,FALSE)="","",VLOOKUP($D285,'3_Categorías 3-6'!$E$26:$X$275,19,FALSE)),"")</f>
        <v/>
      </c>
      <c r="Y285" s="385" t="str">
        <f>_xlfn.IFNA(IF(VLOOKUP($D285,'3_Categorías 3-6'!$E$26:$X$275,20,FALSE)="","",VLOOKUP($D285,'3_Categorías 3-6'!$E$26:$X$275,20,FALSE)),"")</f>
        <v/>
      </c>
    </row>
    <row r="286" spans="3:25" s="4" customFormat="1" x14ac:dyDescent="0.25">
      <c r="C286" s="162">
        <v>234</v>
      </c>
      <c r="D286" s="668" t="str">
        <f>IF(Dades!E1075="","",Dades!E1075)</f>
        <v/>
      </c>
      <c r="E286" s="668"/>
      <c r="F286" s="388" t="str">
        <f>IF(D286="","",IF(VLOOKUP(D286,'0.1_Datos generales organiz.'!$E$44:$M$293,4,FALSE)="","",VLOOKUP(D286,'0.1_Datos generales organiz.'!$E$44:$M$293,4,FALSE)))</f>
        <v/>
      </c>
      <c r="G286" s="388" t="str">
        <f>IF(D286="","",IF(VLOOKUP(D286,'0.1_Datos generales organiz.'!$E$44:$M$293,5,FALSE)="","",VLOOKUP(D286,'0.1_Datos generales organiz.'!$E$44:$M$293,5,FALSE)))</f>
        <v/>
      </c>
      <c r="H286" s="388" t="str">
        <f>IF(D286="","",IF(VLOOKUP(D286,'0.1_Datos generales organiz.'!$E$44:$M$293,6,FALSE)="","",VLOOKUP(D286,'0.1_Datos generales organiz.'!$E$44:$M$293,6,FALSE)))</f>
        <v/>
      </c>
      <c r="I286" s="388" t="str">
        <f>IF(D286="","",IF(VLOOKUP(D286,'0.1_Datos generales organiz.'!$E$44:$M$293,7,FALSE)="","",VLOOKUP(D286,'0.1_Datos generales organiz.'!$E$44:$M$293,7,FALSE)))</f>
        <v/>
      </c>
      <c r="J286" s="388" t="str">
        <f>IF(D286="","",IF(VLOOKUP(D286,'0.1_Datos generales organiz.'!$E$44:$M$293,8,FALSE)="","",VLOOKUP(D286,'0.1_Datos generales organiz.'!$E$44:$M$293,8,FALSE)))</f>
        <v/>
      </c>
      <c r="K286" s="388" t="str">
        <f>IF(D286="","",IF(VLOOKUP(D286,'0.1_Datos generales organiz.'!$E$44:$M$293,9,FALSE)="","",VLOOKUP(D286,'0.1_Datos generales organiz.'!$E$44:$M$293,9,FALSE)))</f>
        <v/>
      </c>
      <c r="L286" s="386" t="str">
        <f>IF('4.1_Resultados Balears'!F287=0,"",'4.1_Resultados Balears'!F287)</f>
        <v/>
      </c>
      <c r="M286" s="386" t="str">
        <f>IF('4.1_Resultados Balears'!G287=0,"",'4.1_Resultados Balears'!G287)</f>
        <v/>
      </c>
      <c r="N286" s="386" t="str">
        <f>IF('4.1_Resultados Balears'!H287=0,"",'4.1_Resultados Balears'!H287)</f>
        <v/>
      </c>
      <c r="O286" s="386" t="str">
        <f>IF('4.1_Resultados Balears'!I287=0,"",'4.1_Resultados Balears'!I287)</f>
        <v/>
      </c>
      <c r="P286" s="386" t="str">
        <f>IF('4.1_Resultados Balears'!K287=0,"",'4.1_Resultados Balears'!K287)</f>
        <v/>
      </c>
      <c r="Q286" s="386" t="str">
        <f>IF('4.1_Resultados Balears'!M287=0,"",'4.1_Resultados Balears'!M287)</f>
        <v/>
      </c>
      <c r="R286" s="386" t="str">
        <f>IF('4.1_Resultados Balears'!O287=0,"",'4.1_Resultados Balears'!O287)</f>
        <v/>
      </c>
      <c r="S286" s="386" t="str">
        <f>IF('4.1_Resultados Balears'!P287=0,"",'4.1_Resultados Balears'!P287)</f>
        <v/>
      </c>
      <c r="T286" s="386" t="str">
        <f>IF('4.1_Resultados Balears'!Q287=0,"",'4.1_Resultados Balears'!Q287)</f>
        <v/>
      </c>
      <c r="U286" s="386" t="str">
        <f>IF('4.1_Resultados Balears'!S287=0,"",'4.1_Resultados Balears'!S287)</f>
        <v/>
      </c>
      <c r="V286" s="385" t="str">
        <f>_xlfn.IFNA(IF(VLOOKUP($D286,'3_Categorías 3-6'!$E$26:$X$275,8,FALSE)="","",VLOOKUP($D286,'3_Categorías 3-6'!$E$26:$X$275,8,FALSE)),"")</f>
        <v/>
      </c>
      <c r="W286" s="385" t="str">
        <f>_xlfn.IFNA(IF(VLOOKUP($D286,'3_Categorías 3-6'!$E$26:$X$275,14,FALSE)="","",VLOOKUP($D286,'3_Categorías 3-6'!$E$26:$X$275,14,FALSE)),"")</f>
        <v/>
      </c>
      <c r="X286" s="385" t="str">
        <f>_xlfn.IFNA(IF(VLOOKUP($D286,'3_Categorías 3-6'!$E$26:$X$275,19,FALSE)="","",VLOOKUP($D286,'3_Categorías 3-6'!$E$26:$X$275,19,FALSE)),"")</f>
        <v/>
      </c>
      <c r="Y286" s="385" t="str">
        <f>_xlfn.IFNA(IF(VLOOKUP($D286,'3_Categorías 3-6'!$E$26:$X$275,20,FALSE)="","",VLOOKUP($D286,'3_Categorías 3-6'!$E$26:$X$275,20,FALSE)),"")</f>
        <v/>
      </c>
    </row>
    <row r="287" spans="3:25" s="4" customFormat="1" x14ac:dyDescent="0.25">
      <c r="C287" s="162">
        <v>235</v>
      </c>
      <c r="D287" s="668" t="str">
        <f>IF(Dades!E1076="","",Dades!E1076)</f>
        <v/>
      </c>
      <c r="E287" s="668"/>
      <c r="F287" s="388" t="str">
        <f>IF(D287="","",IF(VLOOKUP(D287,'0.1_Datos generales organiz.'!$E$44:$M$293,4,FALSE)="","",VLOOKUP(D287,'0.1_Datos generales organiz.'!$E$44:$M$293,4,FALSE)))</f>
        <v/>
      </c>
      <c r="G287" s="388" t="str">
        <f>IF(D287="","",IF(VLOOKUP(D287,'0.1_Datos generales organiz.'!$E$44:$M$293,5,FALSE)="","",VLOOKUP(D287,'0.1_Datos generales organiz.'!$E$44:$M$293,5,FALSE)))</f>
        <v/>
      </c>
      <c r="H287" s="388" t="str">
        <f>IF(D287="","",IF(VLOOKUP(D287,'0.1_Datos generales organiz.'!$E$44:$M$293,6,FALSE)="","",VLOOKUP(D287,'0.1_Datos generales organiz.'!$E$44:$M$293,6,FALSE)))</f>
        <v/>
      </c>
      <c r="I287" s="388" t="str">
        <f>IF(D287="","",IF(VLOOKUP(D287,'0.1_Datos generales organiz.'!$E$44:$M$293,7,FALSE)="","",VLOOKUP(D287,'0.1_Datos generales organiz.'!$E$44:$M$293,7,FALSE)))</f>
        <v/>
      </c>
      <c r="J287" s="388" t="str">
        <f>IF(D287="","",IF(VLOOKUP(D287,'0.1_Datos generales organiz.'!$E$44:$M$293,8,FALSE)="","",VLOOKUP(D287,'0.1_Datos generales organiz.'!$E$44:$M$293,8,FALSE)))</f>
        <v/>
      </c>
      <c r="K287" s="388" t="str">
        <f>IF(D287="","",IF(VLOOKUP(D287,'0.1_Datos generales organiz.'!$E$44:$M$293,9,FALSE)="","",VLOOKUP(D287,'0.1_Datos generales organiz.'!$E$44:$M$293,9,FALSE)))</f>
        <v/>
      </c>
      <c r="L287" s="386" t="str">
        <f>IF('4.1_Resultados Balears'!F288=0,"",'4.1_Resultados Balears'!F288)</f>
        <v/>
      </c>
      <c r="M287" s="386" t="str">
        <f>IF('4.1_Resultados Balears'!G288=0,"",'4.1_Resultados Balears'!G288)</f>
        <v/>
      </c>
      <c r="N287" s="386" t="str">
        <f>IF('4.1_Resultados Balears'!H288=0,"",'4.1_Resultados Balears'!H288)</f>
        <v/>
      </c>
      <c r="O287" s="386" t="str">
        <f>IF('4.1_Resultados Balears'!I288=0,"",'4.1_Resultados Balears'!I288)</f>
        <v/>
      </c>
      <c r="P287" s="386" t="str">
        <f>IF('4.1_Resultados Balears'!K288=0,"",'4.1_Resultados Balears'!K288)</f>
        <v/>
      </c>
      <c r="Q287" s="386" t="str">
        <f>IF('4.1_Resultados Balears'!M288=0,"",'4.1_Resultados Balears'!M288)</f>
        <v/>
      </c>
      <c r="R287" s="386" t="str">
        <f>IF('4.1_Resultados Balears'!O288=0,"",'4.1_Resultados Balears'!O288)</f>
        <v/>
      </c>
      <c r="S287" s="386" t="str">
        <f>IF('4.1_Resultados Balears'!P288=0,"",'4.1_Resultados Balears'!P288)</f>
        <v/>
      </c>
      <c r="T287" s="386" t="str">
        <f>IF('4.1_Resultados Balears'!Q288=0,"",'4.1_Resultados Balears'!Q288)</f>
        <v/>
      </c>
      <c r="U287" s="386" t="str">
        <f>IF('4.1_Resultados Balears'!S288=0,"",'4.1_Resultados Balears'!S288)</f>
        <v/>
      </c>
      <c r="V287" s="385" t="str">
        <f>_xlfn.IFNA(IF(VLOOKUP($D287,'3_Categorías 3-6'!$E$26:$X$275,8,FALSE)="","",VLOOKUP($D287,'3_Categorías 3-6'!$E$26:$X$275,8,FALSE)),"")</f>
        <v/>
      </c>
      <c r="W287" s="385" t="str">
        <f>_xlfn.IFNA(IF(VLOOKUP($D287,'3_Categorías 3-6'!$E$26:$X$275,14,FALSE)="","",VLOOKUP($D287,'3_Categorías 3-6'!$E$26:$X$275,14,FALSE)),"")</f>
        <v/>
      </c>
      <c r="X287" s="385" t="str">
        <f>_xlfn.IFNA(IF(VLOOKUP($D287,'3_Categorías 3-6'!$E$26:$X$275,19,FALSE)="","",VLOOKUP($D287,'3_Categorías 3-6'!$E$26:$X$275,19,FALSE)),"")</f>
        <v/>
      </c>
      <c r="Y287" s="385" t="str">
        <f>_xlfn.IFNA(IF(VLOOKUP($D287,'3_Categorías 3-6'!$E$26:$X$275,20,FALSE)="","",VLOOKUP($D287,'3_Categorías 3-6'!$E$26:$X$275,20,FALSE)),"")</f>
        <v/>
      </c>
    </row>
    <row r="288" spans="3:25" s="4" customFormat="1" x14ac:dyDescent="0.25">
      <c r="C288" s="162">
        <v>236</v>
      </c>
      <c r="D288" s="668" t="str">
        <f>IF(Dades!E1077="","",Dades!E1077)</f>
        <v/>
      </c>
      <c r="E288" s="668"/>
      <c r="F288" s="388" t="str">
        <f>IF(D288="","",IF(VLOOKUP(D288,'0.1_Datos generales organiz.'!$E$44:$M$293,4,FALSE)="","",VLOOKUP(D288,'0.1_Datos generales organiz.'!$E$44:$M$293,4,FALSE)))</f>
        <v/>
      </c>
      <c r="G288" s="388" t="str">
        <f>IF(D288="","",IF(VLOOKUP(D288,'0.1_Datos generales organiz.'!$E$44:$M$293,5,FALSE)="","",VLOOKUP(D288,'0.1_Datos generales organiz.'!$E$44:$M$293,5,FALSE)))</f>
        <v/>
      </c>
      <c r="H288" s="388" t="str">
        <f>IF(D288="","",IF(VLOOKUP(D288,'0.1_Datos generales organiz.'!$E$44:$M$293,6,FALSE)="","",VLOOKUP(D288,'0.1_Datos generales organiz.'!$E$44:$M$293,6,FALSE)))</f>
        <v/>
      </c>
      <c r="I288" s="388" t="str">
        <f>IF(D288="","",IF(VLOOKUP(D288,'0.1_Datos generales organiz.'!$E$44:$M$293,7,FALSE)="","",VLOOKUP(D288,'0.1_Datos generales organiz.'!$E$44:$M$293,7,FALSE)))</f>
        <v/>
      </c>
      <c r="J288" s="388" t="str">
        <f>IF(D288="","",IF(VLOOKUP(D288,'0.1_Datos generales organiz.'!$E$44:$M$293,8,FALSE)="","",VLOOKUP(D288,'0.1_Datos generales organiz.'!$E$44:$M$293,8,FALSE)))</f>
        <v/>
      </c>
      <c r="K288" s="388" t="str">
        <f>IF(D288="","",IF(VLOOKUP(D288,'0.1_Datos generales organiz.'!$E$44:$M$293,9,FALSE)="","",VLOOKUP(D288,'0.1_Datos generales organiz.'!$E$44:$M$293,9,FALSE)))</f>
        <v/>
      </c>
      <c r="L288" s="386" t="str">
        <f>IF('4.1_Resultados Balears'!F289=0,"",'4.1_Resultados Balears'!F289)</f>
        <v/>
      </c>
      <c r="M288" s="386" t="str">
        <f>IF('4.1_Resultados Balears'!G289=0,"",'4.1_Resultados Balears'!G289)</f>
        <v/>
      </c>
      <c r="N288" s="386" t="str">
        <f>IF('4.1_Resultados Balears'!H289=0,"",'4.1_Resultados Balears'!H289)</f>
        <v/>
      </c>
      <c r="O288" s="386" t="str">
        <f>IF('4.1_Resultados Balears'!I289=0,"",'4.1_Resultados Balears'!I289)</f>
        <v/>
      </c>
      <c r="P288" s="386" t="str">
        <f>IF('4.1_Resultados Balears'!K289=0,"",'4.1_Resultados Balears'!K289)</f>
        <v/>
      </c>
      <c r="Q288" s="386" t="str">
        <f>IF('4.1_Resultados Balears'!M289=0,"",'4.1_Resultados Balears'!M289)</f>
        <v/>
      </c>
      <c r="R288" s="386" t="str">
        <f>IF('4.1_Resultados Balears'!O289=0,"",'4.1_Resultados Balears'!O289)</f>
        <v/>
      </c>
      <c r="S288" s="386" t="str">
        <f>IF('4.1_Resultados Balears'!P289=0,"",'4.1_Resultados Balears'!P289)</f>
        <v/>
      </c>
      <c r="T288" s="386" t="str">
        <f>IF('4.1_Resultados Balears'!Q289=0,"",'4.1_Resultados Balears'!Q289)</f>
        <v/>
      </c>
      <c r="U288" s="386" t="str">
        <f>IF('4.1_Resultados Balears'!S289=0,"",'4.1_Resultados Balears'!S289)</f>
        <v/>
      </c>
      <c r="V288" s="385" t="str">
        <f>_xlfn.IFNA(IF(VLOOKUP($D288,'3_Categorías 3-6'!$E$26:$X$275,8,FALSE)="","",VLOOKUP($D288,'3_Categorías 3-6'!$E$26:$X$275,8,FALSE)),"")</f>
        <v/>
      </c>
      <c r="W288" s="385" t="str">
        <f>_xlfn.IFNA(IF(VLOOKUP($D288,'3_Categorías 3-6'!$E$26:$X$275,14,FALSE)="","",VLOOKUP($D288,'3_Categorías 3-6'!$E$26:$X$275,14,FALSE)),"")</f>
        <v/>
      </c>
      <c r="X288" s="385" t="str">
        <f>_xlfn.IFNA(IF(VLOOKUP($D288,'3_Categorías 3-6'!$E$26:$X$275,19,FALSE)="","",VLOOKUP($D288,'3_Categorías 3-6'!$E$26:$X$275,19,FALSE)),"")</f>
        <v/>
      </c>
      <c r="Y288" s="385" t="str">
        <f>_xlfn.IFNA(IF(VLOOKUP($D288,'3_Categorías 3-6'!$E$26:$X$275,20,FALSE)="","",VLOOKUP($D288,'3_Categorías 3-6'!$E$26:$X$275,20,FALSE)),"")</f>
        <v/>
      </c>
    </row>
    <row r="289" spans="3:25" s="4" customFormat="1" x14ac:dyDescent="0.25">
      <c r="C289" s="162">
        <v>237</v>
      </c>
      <c r="D289" s="668" t="str">
        <f>IF(Dades!E1078="","",Dades!E1078)</f>
        <v/>
      </c>
      <c r="E289" s="668"/>
      <c r="F289" s="388" t="str">
        <f>IF(D289="","",IF(VLOOKUP(D289,'0.1_Datos generales organiz.'!$E$44:$M$293,4,FALSE)="","",VLOOKUP(D289,'0.1_Datos generales organiz.'!$E$44:$M$293,4,FALSE)))</f>
        <v/>
      </c>
      <c r="G289" s="388" t="str">
        <f>IF(D289="","",IF(VLOOKUP(D289,'0.1_Datos generales organiz.'!$E$44:$M$293,5,FALSE)="","",VLOOKUP(D289,'0.1_Datos generales organiz.'!$E$44:$M$293,5,FALSE)))</f>
        <v/>
      </c>
      <c r="H289" s="388" t="str">
        <f>IF(D289="","",IF(VLOOKUP(D289,'0.1_Datos generales organiz.'!$E$44:$M$293,6,FALSE)="","",VLOOKUP(D289,'0.1_Datos generales organiz.'!$E$44:$M$293,6,FALSE)))</f>
        <v/>
      </c>
      <c r="I289" s="388" t="str">
        <f>IF(D289="","",IF(VLOOKUP(D289,'0.1_Datos generales organiz.'!$E$44:$M$293,7,FALSE)="","",VLOOKUP(D289,'0.1_Datos generales organiz.'!$E$44:$M$293,7,FALSE)))</f>
        <v/>
      </c>
      <c r="J289" s="388" t="str">
        <f>IF(D289="","",IF(VLOOKUP(D289,'0.1_Datos generales organiz.'!$E$44:$M$293,8,FALSE)="","",VLOOKUP(D289,'0.1_Datos generales organiz.'!$E$44:$M$293,8,FALSE)))</f>
        <v/>
      </c>
      <c r="K289" s="388" t="str">
        <f>IF(D289="","",IF(VLOOKUP(D289,'0.1_Datos generales organiz.'!$E$44:$M$293,9,FALSE)="","",VLOOKUP(D289,'0.1_Datos generales organiz.'!$E$44:$M$293,9,FALSE)))</f>
        <v/>
      </c>
      <c r="L289" s="386" t="str">
        <f>IF('4.1_Resultados Balears'!F290=0,"",'4.1_Resultados Balears'!F290)</f>
        <v/>
      </c>
      <c r="M289" s="386" t="str">
        <f>IF('4.1_Resultados Balears'!G290=0,"",'4.1_Resultados Balears'!G290)</f>
        <v/>
      </c>
      <c r="N289" s="386" t="str">
        <f>IF('4.1_Resultados Balears'!H290=0,"",'4.1_Resultados Balears'!H290)</f>
        <v/>
      </c>
      <c r="O289" s="386" t="str">
        <f>IF('4.1_Resultados Balears'!I290=0,"",'4.1_Resultados Balears'!I290)</f>
        <v/>
      </c>
      <c r="P289" s="386" t="str">
        <f>IF('4.1_Resultados Balears'!K290=0,"",'4.1_Resultados Balears'!K290)</f>
        <v/>
      </c>
      <c r="Q289" s="386" t="str">
        <f>IF('4.1_Resultados Balears'!M290=0,"",'4.1_Resultados Balears'!M290)</f>
        <v/>
      </c>
      <c r="R289" s="386" t="str">
        <f>IF('4.1_Resultados Balears'!O290=0,"",'4.1_Resultados Balears'!O290)</f>
        <v/>
      </c>
      <c r="S289" s="386" t="str">
        <f>IF('4.1_Resultados Balears'!P290=0,"",'4.1_Resultados Balears'!P290)</f>
        <v/>
      </c>
      <c r="T289" s="386" t="str">
        <f>IF('4.1_Resultados Balears'!Q290=0,"",'4.1_Resultados Balears'!Q290)</f>
        <v/>
      </c>
      <c r="U289" s="386" t="str">
        <f>IF('4.1_Resultados Balears'!S290=0,"",'4.1_Resultados Balears'!S290)</f>
        <v/>
      </c>
      <c r="V289" s="385" t="str">
        <f>_xlfn.IFNA(IF(VLOOKUP($D289,'3_Categorías 3-6'!$E$26:$X$275,8,FALSE)="","",VLOOKUP($D289,'3_Categorías 3-6'!$E$26:$X$275,8,FALSE)),"")</f>
        <v/>
      </c>
      <c r="W289" s="385" t="str">
        <f>_xlfn.IFNA(IF(VLOOKUP($D289,'3_Categorías 3-6'!$E$26:$X$275,14,FALSE)="","",VLOOKUP($D289,'3_Categorías 3-6'!$E$26:$X$275,14,FALSE)),"")</f>
        <v/>
      </c>
      <c r="X289" s="385" t="str">
        <f>_xlfn.IFNA(IF(VLOOKUP($D289,'3_Categorías 3-6'!$E$26:$X$275,19,FALSE)="","",VLOOKUP($D289,'3_Categorías 3-6'!$E$26:$X$275,19,FALSE)),"")</f>
        <v/>
      </c>
      <c r="Y289" s="385" t="str">
        <f>_xlfn.IFNA(IF(VLOOKUP($D289,'3_Categorías 3-6'!$E$26:$X$275,20,FALSE)="","",VLOOKUP($D289,'3_Categorías 3-6'!$E$26:$X$275,20,FALSE)),"")</f>
        <v/>
      </c>
    </row>
    <row r="290" spans="3:25" s="4" customFormat="1" x14ac:dyDescent="0.25">
      <c r="C290" s="162">
        <v>238</v>
      </c>
      <c r="D290" s="668" t="str">
        <f>IF(Dades!E1079="","",Dades!E1079)</f>
        <v/>
      </c>
      <c r="E290" s="668"/>
      <c r="F290" s="388" t="str">
        <f>IF(D290="","",IF(VLOOKUP(D290,'0.1_Datos generales organiz.'!$E$44:$M$293,4,FALSE)="","",VLOOKUP(D290,'0.1_Datos generales organiz.'!$E$44:$M$293,4,FALSE)))</f>
        <v/>
      </c>
      <c r="G290" s="388" t="str">
        <f>IF(D290="","",IF(VLOOKUP(D290,'0.1_Datos generales organiz.'!$E$44:$M$293,5,FALSE)="","",VLOOKUP(D290,'0.1_Datos generales organiz.'!$E$44:$M$293,5,FALSE)))</f>
        <v/>
      </c>
      <c r="H290" s="388" t="str">
        <f>IF(D290="","",IF(VLOOKUP(D290,'0.1_Datos generales organiz.'!$E$44:$M$293,6,FALSE)="","",VLOOKUP(D290,'0.1_Datos generales organiz.'!$E$44:$M$293,6,FALSE)))</f>
        <v/>
      </c>
      <c r="I290" s="388" t="str">
        <f>IF(D290="","",IF(VLOOKUP(D290,'0.1_Datos generales organiz.'!$E$44:$M$293,7,FALSE)="","",VLOOKUP(D290,'0.1_Datos generales organiz.'!$E$44:$M$293,7,FALSE)))</f>
        <v/>
      </c>
      <c r="J290" s="388" t="str">
        <f>IF(D290="","",IF(VLOOKUP(D290,'0.1_Datos generales organiz.'!$E$44:$M$293,8,FALSE)="","",VLOOKUP(D290,'0.1_Datos generales organiz.'!$E$44:$M$293,8,FALSE)))</f>
        <v/>
      </c>
      <c r="K290" s="388" t="str">
        <f>IF(D290="","",IF(VLOOKUP(D290,'0.1_Datos generales organiz.'!$E$44:$M$293,9,FALSE)="","",VLOOKUP(D290,'0.1_Datos generales organiz.'!$E$44:$M$293,9,FALSE)))</f>
        <v/>
      </c>
      <c r="L290" s="386" t="str">
        <f>IF('4.1_Resultados Balears'!F291=0,"",'4.1_Resultados Balears'!F291)</f>
        <v/>
      </c>
      <c r="M290" s="386" t="str">
        <f>IF('4.1_Resultados Balears'!G291=0,"",'4.1_Resultados Balears'!G291)</f>
        <v/>
      </c>
      <c r="N290" s="386" t="str">
        <f>IF('4.1_Resultados Balears'!H291=0,"",'4.1_Resultados Balears'!H291)</f>
        <v/>
      </c>
      <c r="O290" s="386" t="str">
        <f>IF('4.1_Resultados Balears'!I291=0,"",'4.1_Resultados Balears'!I291)</f>
        <v/>
      </c>
      <c r="P290" s="386" t="str">
        <f>IF('4.1_Resultados Balears'!K291=0,"",'4.1_Resultados Balears'!K291)</f>
        <v/>
      </c>
      <c r="Q290" s="386" t="str">
        <f>IF('4.1_Resultados Balears'!M291=0,"",'4.1_Resultados Balears'!M291)</f>
        <v/>
      </c>
      <c r="R290" s="386" t="str">
        <f>IF('4.1_Resultados Balears'!O291=0,"",'4.1_Resultados Balears'!O291)</f>
        <v/>
      </c>
      <c r="S290" s="386" t="str">
        <f>IF('4.1_Resultados Balears'!P291=0,"",'4.1_Resultados Balears'!P291)</f>
        <v/>
      </c>
      <c r="T290" s="386" t="str">
        <f>IF('4.1_Resultados Balears'!Q291=0,"",'4.1_Resultados Balears'!Q291)</f>
        <v/>
      </c>
      <c r="U290" s="386" t="str">
        <f>IF('4.1_Resultados Balears'!S291=0,"",'4.1_Resultados Balears'!S291)</f>
        <v/>
      </c>
      <c r="V290" s="385" t="str">
        <f>_xlfn.IFNA(IF(VLOOKUP($D290,'3_Categorías 3-6'!$E$26:$X$275,8,FALSE)="","",VLOOKUP($D290,'3_Categorías 3-6'!$E$26:$X$275,8,FALSE)),"")</f>
        <v/>
      </c>
      <c r="W290" s="385" t="str">
        <f>_xlfn.IFNA(IF(VLOOKUP($D290,'3_Categorías 3-6'!$E$26:$X$275,14,FALSE)="","",VLOOKUP($D290,'3_Categorías 3-6'!$E$26:$X$275,14,FALSE)),"")</f>
        <v/>
      </c>
      <c r="X290" s="385" t="str">
        <f>_xlfn.IFNA(IF(VLOOKUP($D290,'3_Categorías 3-6'!$E$26:$X$275,19,FALSE)="","",VLOOKUP($D290,'3_Categorías 3-6'!$E$26:$X$275,19,FALSE)),"")</f>
        <v/>
      </c>
      <c r="Y290" s="385" t="str">
        <f>_xlfn.IFNA(IF(VLOOKUP($D290,'3_Categorías 3-6'!$E$26:$X$275,20,FALSE)="","",VLOOKUP($D290,'3_Categorías 3-6'!$E$26:$X$275,20,FALSE)),"")</f>
        <v/>
      </c>
    </row>
    <row r="291" spans="3:25" s="4" customFormat="1" x14ac:dyDescent="0.25">
      <c r="C291" s="162">
        <v>239</v>
      </c>
      <c r="D291" s="668" t="str">
        <f>IF(Dades!E1080="","",Dades!E1080)</f>
        <v/>
      </c>
      <c r="E291" s="668"/>
      <c r="F291" s="388" t="str">
        <f>IF(D291="","",IF(VLOOKUP(D291,'0.1_Datos generales organiz.'!$E$44:$M$293,4,FALSE)="","",VLOOKUP(D291,'0.1_Datos generales organiz.'!$E$44:$M$293,4,FALSE)))</f>
        <v/>
      </c>
      <c r="G291" s="388" t="str">
        <f>IF(D291="","",IF(VLOOKUP(D291,'0.1_Datos generales organiz.'!$E$44:$M$293,5,FALSE)="","",VLOOKUP(D291,'0.1_Datos generales organiz.'!$E$44:$M$293,5,FALSE)))</f>
        <v/>
      </c>
      <c r="H291" s="388" t="str">
        <f>IF(D291="","",IF(VLOOKUP(D291,'0.1_Datos generales organiz.'!$E$44:$M$293,6,FALSE)="","",VLOOKUP(D291,'0.1_Datos generales organiz.'!$E$44:$M$293,6,FALSE)))</f>
        <v/>
      </c>
      <c r="I291" s="388" t="str">
        <f>IF(D291="","",IF(VLOOKUP(D291,'0.1_Datos generales organiz.'!$E$44:$M$293,7,FALSE)="","",VLOOKUP(D291,'0.1_Datos generales organiz.'!$E$44:$M$293,7,FALSE)))</f>
        <v/>
      </c>
      <c r="J291" s="388" t="str">
        <f>IF(D291="","",IF(VLOOKUP(D291,'0.1_Datos generales organiz.'!$E$44:$M$293,8,FALSE)="","",VLOOKUP(D291,'0.1_Datos generales organiz.'!$E$44:$M$293,8,FALSE)))</f>
        <v/>
      </c>
      <c r="K291" s="388" t="str">
        <f>IF(D291="","",IF(VLOOKUP(D291,'0.1_Datos generales organiz.'!$E$44:$M$293,9,FALSE)="","",VLOOKUP(D291,'0.1_Datos generales organiz.'!$E$44:$M$293,9,FALSE)))</f>
        <v/>
      </c>
      <c r="L291" s="386" t="str">
        <f>IF('4.1_Resultados Balears'!F292=0,"",'4.1_Resultados Balears'!F292)</f>
        <v/>
      </c>
      <c r="M291" s="386" t="str">
        <f>IF('4.1_Resultados Balears'!G292=0,"",'4.1_Resultados Balears'!G292)</f>
        <v/>
      </c>
      <c r="N291" s="386" t="str">
        <f>IF('4.1_Resultados Balears'!H292=0,"",'4.1_Resultados Balears'!H292)</f>
        <v/>
      </c>
      <c r="O291" s="386" t="str">
        <f>IF('4.1_Resultados Balears'!I292=0,"",'4.1_Resultados Balears'!I292)</f>
        <v/>
      </c>
      <c r="P291" s="386" t="str">
        <f>IF('4.1_Resultados Balears'!K292=0,"",'4.1_Resultados Balears'!K292)</f>
        <v/>
      </c>
      <c r="Q291" s="386" t="str">
        <f>IF('4.1_Resultados Balears'!M292=0,"",'4.1_Resultados Balears'!M292)</f>
        <v/>
      </c>
      <c r="R291" s="386" t="str">
        <f>IF('4.1_Resultados Balears'!O292=0,"",'4.1_Resultados Balears'!O292)</f>
        <v/>
      </c>
      <c r="S291" s="386" t="str">
        <f>IF('4.1_Resultados Balears'!P292=0,"",'4.1_Resultados Balears'!P292)</f>
        <v/>
      </c>
      <c r="T291" s="386" t="str">
        <f>IF('4.1_Resultados Balears'!Q292=0,"",'4.1_Resultados Balears'!Q292)</f>
        <v/>
      </c>
      <c r="U291" s="386" t="str">
        <f>IF('4.1_Resultados Balears'!S292=0,"",'4.1_Resultados Balears'!S292)</f>
        <v/>
      </c>
      <c r="V291" s="385" t="str">
        <f>_xlfn.IFNA(IF(VLOOKUP($D291,'3_Categorías 3-6'!$E$26:$X$275,8,FALSE)="","",VLOOKUP($D291,'3_Categorías 3-6'!$E$26:$X$275,8,FALSE)),"")</f>
        <v/>
      </c>
      <c r="W291" s="385" t="str">
        <f>_xlfn.IFNA(IF(VLOOKUP($D291,'3_Categorías 3-6'!$E$26:$X$275,14,FALSE)="","",VLOOKUP($D291,'3_Categorías 3-6'!$E$26:$X$275,14,FALSE)),"")</f>
        <v/>
      </c>
      <c r="X291" s="385" t="str">
        <f>_xlfn.IFNA(IF(VLOOKUP($D291,'3_Categorías 3-6'!$E$26:$X$275,19,FALSE)="","",VLOOKUP($D291,'3_Categorías 3-6'!$E$26:$X$275,19,FALSE)),"")</f>
        <v/>
      </c>
      <c r="Y291" s="385" t="str">
        <f>_xlfn.IFNA(IF(VLOOKUP($D291,'3_Categorías 3-6'!$E$26:$X$275,20,FALSE)="","",VLOOKUP($D291,'3_Categorías 3-6'!$E$26:$X$275,20,FALSE)),"")</f>
        <v/>
      </c>
    </row>
    <row r="292" spans="3:25" s="4" customFormat="1" x14ac:dyDescent="0.25">
      <c r="C292" s="162">
        <v>240</v>
      </c>
      <c r="D292" s="668" t="str">
        <f>IF(Dades!E1081="","",Dades!E1081)</f>
        <v/>
      </c>
      <c r="E292" s="668"/>
      <c r="F292" s="388" t="str">
        <f>IF(D292="","",IF(VLOOKUP(D292,'0.1_Datos generales organiz.'!$E$44:$M$293,4,FALSE)="","",VLOOKUP(D292,'0.1_Datos generales organiz.'!$E$44:$M$293,4,FALSE)))</f>
        <v/>
      </c>
      <c r="G292" s="388" t="str">
        <f>IF(D292="","",IF(VLOOKUP(D292,'0.1_Datos generales organiz.'!$E$44:$M$293,5,FALSE)="","",VLOOKUP(D292,'0.1_Datos generales organiz.'!$E$44:$M$293,5,FALSE)))</f>
        <v/>
      </c>
      <c r="H292" s="388" t="str">
        <f>IF(D292="","",IF(VLOOKUP(D292,'0.1_Datos generales organiz.'!$E$44:$M$293,6,FALSE)="","",VLOOKUP(D292,'0.1_Datos generales organiz.'!$E$44:$M$293,6,FALSE)))</f>
        <v/>
      </c>
      <c r="I292" s="388" t="str">
        <f>IF(D292="","",IF(VLOOKUP(D292,'0.1_Datos generales organiz.'!$E$44:$M$293,7,FALSE)="","",VLOOKUP(D292,'0.1_Datos generales organiz.'!$E$44:$M$293,7,FALSE)))</f>
        <v/>
      </c>
      <c r="J292" s="388" t="str">
        <f>IF(D292="","",IF(VLOOKUP(D292,'0.1_Datos generales organiz.'!$E$44:$M$293,8,FALSE)="","",VLOOKUP(D292,'0.1_Datos generales organiz.'!$E$44:$M$293,8,FALSE)))</f>
        <v/>
      </c>
      <c r="K292" s="388" t="str">
        <f>IF(D292="","",IF(VLOOKUP(D292,'0.1_Datos generales organiz.'!$E$44:$M$293,9,FALSE)="","",VLOOKUP(D292,'0.1_Datos generales organiz.'!$E$44:$M$293,9,FALSE)))</f>
        <v/>
      </c>
      <c r="L292" s="386" t="str">
        <f>IF('4.1_Resultados Balears'!F293=0,"",'4.1_Resultados Balears'!F293)</f>
        <v/>
      </c>
      <c r="M292" s="386" t="str">
        <f>IF('4.1_Resultados Balears'!G293=0,"",'4.1_Resultados Balears'!G293)</f>
        <v/>
      </c>
      <c r="N292" s="386" t="str">
        <f>IF('4.1_Resultados Balears'!H293=0,"",'4.1_Resultados Balears'!H293)</f>
        <v/>
      </c>
      <c r="O292" s="386" t="str">
        <f>IF('4.1_Resultados Balears'!I293=0,"",'4.1_Resultados Balears'!I293)</f>
        <v/>
      </c>
      <c r="P292" s="386" t="str">
        <f>IF('4.1_Resultados Balears'!K293=0,"",'4.1_Resultados Balears'!K293)</f>
        <v/>
      </c>
      <c r="Q292" s="386" t="str">
        <f>IF('4.1_Resultados Balears'!M293=0,"",'4.1_Resultados Balears'!M293)</f>
        <v/>
      </c>
      <c r="R292" s="386" t="str">
        <f>IF('4.1_Resultados Balears'!O293=0,"",'4.1_Resultados Balears'!O293)</f>
        <v/>
      </c>
      <c r="S292" s="386" t="str">
        <f>IF('4.1_Resultados Balears'!P293=0,"",'4.1_Resultados Balears'!P293)</f>
        <v/>
      </c>
      <c r="T292" s="386" t="str">
        <f>IF('4.1_Resultados Balears'!Q293=0,"",'4.1_Resultados Balears'!Q293)</f>
        <v/>
      </c>
      <c r="U292" s="386" t="str">
        <f>IF('4.1_Resultados Balears'!S293=0,"",'4.1_Resultados Balears'!S293)</f>
        <v/>
      </c>
      <c r="V292" s="385" t="str">
        <f>_xlfn.IFNA(IF(VLOOKUP($D292,'3_Categorías 3-6'!$E$26:$X$275,8,FALSE)="","",VLOOKUP($D292,'3_Categorías 3-6'!$E$26:$X$275,8,FALSE)),"")</f>
        <v/>
      </c>
      <c r="W292" s="385" t="str">
        <f>_xlfn.IFNA(IF(VLOOKUP($D292,'3_Categorías 3-6'!$E$26:$X$275,14,FALSE)="","",VLOOKUP($D292,'3_Categorías 3-6'!$E$26:$X$275,14,FALSE)),"")</f>
        <v/>
      </c>
      <c r="X292" s="385" t="str">
        <f>_xlfn.IFNA(IF(VLOOKUP($D292,'3_Categorías 3-6'!$E$26:$X$275,19,FALSE)="","",VLOOKUP($D292,'3_Categorías 3-6'!$E$26:$X$275,19,FALSE)),"")</f>
        <v/>
      </c>
      <c r="Y292" s="385" t="str">
        <f>_xlfn.IFNA(IF(VLOOKUP($D292,'3_Categorías 3-6'!$E$26:$X$275,20,FALSE)="","",VLOOKUP($D292,'3_Categorías 3-6'!$E$26:$X$275,20,FALSE)),"")</f>
        <v/>
      </c>
    </row>
    <row r="293" spans="3:25" s="4" customFormat="1" x14ac:dyDescent="0.25">
      <c r="C293" s="162">
        <v>241</v>
      </c>
      <c r="D293" s="668" t="str">
        <f>IF(Dades!E1082="","",Dades!E1082)</f>
        <v/>
      </c>
      <c r="E293" s="668"/>
      <c r="F293" s="388" t="str">
        <f>IF(D293="","",IF(VLOOKUP(D293,'0.1_Datos generales organiz.'!$E$44:$M$293,4,FALSE)="","",VLOOKUP(D293,'0.1_Datos generales organiz.'!$E$44:$M$293,4,FALSE)))</f>
        <v/>
      </c>
      <c r="G293" s="388" t="str">
        <f>IF(D293="","",IF(VLOOKUP(D293,'0.1_Datos generales organiz.'!$E$44:$M$293,5,FALSE)="","",VLOOKUP(D293,'0.1_Datos generales organiz.'!$E$44:$M$293,5,FALSE)))</f>
        <v/>
      </c>
      <c r="H293" s="388" t="str">
        <f>IF(D293="","",IF(VLOOKUP(D293,'0.1_Datos generales organiz.'!$E$44:$M$293,6,FALSE)="","",VLOOKUP(D293,'0.1_Datos generales organiz.'!$E$44:$M$293,6,FALSE)))</f>
        <v/>
      </c>
      <c r="I293" s="388" t="str">
        <f>IF(D293="","",IF(VLOOKUP(D293,'0.1_Datos generales organiz.'!$E$44:$M$293,7,FALSE)="","",VLOOKUP(D293,'0.1_Datos generales organiz.'!$E$44:$M$293,7,FALSE)))</f>
        <v/>
      </c>
      <c r="J293" s="388" t="str">
        <f>IF(D293="","",IF(VLOOKUP(D293,'0.1_Datos generales organiz.'!$E$44:$M$293,8,FALSE)="","",VLOOKUP(D293,'0.1_Datos generales organiz.'!$E$44:$M$293,8,FALSE)))</f>
        <v/>
      </c>
      <c r="K293" s="388" t="str">
        <f>IF(D293="","",IF(VLOOKUP(D293,'0.1_Datos generales organiz.'!$E$44:$M$293,9,FALSE)="","",VLOOKUP(D293,'0.1_Datos generales organiz.'!$E$44:$M$293,9,FALSE)))</f>
        <v/>
      </c>
      <c r="L293" s="386" t="str">
        <f>IF('4.1_Resultados Balears'!F294=0,"",'4.1_Resultados Balears'!F294)</f>
        <v/>
      </c>
      <c r="M293" s="386" t="str">
        <f>IF('4.1_Resultados Balears'!G294=0,"",'4.1_Resultados Balears'!G294)</f>
        <v/>
      </c>
      <c r="N293" s="386" t="str">
        <f>IF('4.1_Resultados Balears'!H294=0,"",'4.1_Resultados Balears'!H294)</f>
        <v/>
      </c>
      <c r="O293" s="386" t="str">
        <f>IF('4.1_Resultados Balears'!I294=0,"",'4.1_Resultados Balears'!I294)</f>
        <v/>
      </c>
      <c r="P293" s="386" t="str">
        <f>IF('4.1_Resultados Balears'!K294=0,"",'4.1_Resultados Balears'!K294)</f>
        <v/>
      </c>
      <c r="Q293" s="386" t="str">
        <f>IF('4.1_Resultados Balears'!M294=0,"",'4.1_Resultados Balears'!M294)</f>
        <v/>
      </c>
      <c r="R293" s="386" t="str">
        <f>IF('4.1_Resultados Balears'!O294=0,"",'4.1_Resultados Balears'!O294)</f>
        <v/>
      </c>
      <c r="S293" s="386" t="str">
        <f>IF('4.1_Resultados Balears'!P294=0,"",'4.1_Resultados Balears'!P294)</f>
        <v/>
      </c>
      <c r="T293" s="386" t="str">
        <f>IF('4.1_Resultados Balears'!Q294=0,"",'4.1_Resultados Balears'!Q294)</f>
        <v/>
      </c>
      <c r="U293" s="386" t="str">
        <f>IF('4.1_Resultados Balears'!S294=0,"",'4.1_Resultados Balears'!S294)</f>
        <v/>
      </c>
      <c r="V293" s="385" t="str">
        <f>_xlfn.IFNA(IF(VLOOKUP($D293,'3_Categorías 3-6'!$E$26:$X$275,8,FALSE)="","",VLOOKUP($D293,'3_Categorías 3-6'!$E$26:$X$275,8,FALSE)),"")</f>
        <v/>
      </c>
      <c r="W293" s="385" t="str">
        <f>_xlfn.IFNA(IF(VLOOKUP($D293,'3_Categorías 3-6'!$E$26:$X$275,14,FALSE)="","",VLOOKUP($D293,'3_Categorías 3-6'!$E$26:$X$275,14,FALSE)),"")</f>
        <v/>
      </c>
      <c r="X293" s="385" t="str">
        <f>_xlfn.IFNA(IF(VLOOKUP($D293,'3_Categorías 3-6'!$E$26:$X$275,19,FALSE)="","",VLOOKUP($D293,'3_Categorías 3-6'!$E$26:$X$275,19,FALSE)),"")</f>
        <v/>
      </c>
      <c r="Y293" s="385" t="str">
        <f>_xlfn.IFNA(IF(VLOOKUP($D293,'3_Categorías 3-6'!$E$26:$X$275,20,FALSE)="","",VLOOKUP($D293,'3_Categorías 3-6'!$E$26:$X$275,20,FALSE)),"")</f>
        <v/>
      </c>
    </row>
    <row r="294" spans="3:25" s="4" customFormat="1" x14ac:dyDescent="0.25">
      <c r="C294" s="162">
        <v>242</v>
      </c>
      <c r="D294" s="668" t="str">
        <f>IF(Dades!E1083="","",Dades!E1083)</f>
        <v/>
      </c>
      <c r="E294" s="668"/>
      <c r="F294" s="388" t="str">
        <f>IF(D294="","",IF(VLOOKUP(D294,'0.1_Datos generales organiz.'!$E$44:$M$293,4,FALSE)="","",VLOOKUP(D294,'0.1_Datos generales organiz.'!$E$44:$M$293,4,FALSE)))</f>
        <v/>
      </c>
      <c r="G294" s="388" t="str">
        <f>IF(D294="","",IF(VLOOKUP(D294,'0.1_Datos generales organiz.'!$E$44:$M$293,5,FALSE)="","",VLOOKUP(D294,'0.1_Datos generales organiz.'!$E$44:$M$293,5,FALSE)))</f>
        <v/>
      </c>
      <c r="H294" s="388" t="str">
        <f>IF(D294="","",IF(VLOOKUP(D294,'0.1_Datos generales organiz.'!$E$44:$M$293,6,FALSE)="","",VLOOKUP(D294,'0.1_Datos generales organiz.'!$E$44:$M$293,6,FALSE)))</f>
        <v/>
      </c>
      <c r="I294" s="388" t="str">
        <f>IF(D294="","",IF(VLOOKUP(D294,'0.1_Datos generales organiz.'!$E$44:$M$293,7,FALSE)="","",VLOOKUP(D294,'0.1_Datos generales organiz.'!$E$44:$M$293,7,FALSE)))</f>
        <v/>
      </c>
      <c r="J294" s="388" t="str">
        <f>IF(D294="","",IF(VLOOKUP(D294,'0.1_Datos generales organiz.'!$E$44:$M$293,8,FALSE)="","",VLOOKUP(D294,'0.1_Datos generales organiz.'!$E$44:$M$293,8,FALSE)))</f>
        <v/>
      </c>
      <c r="K294" s="388" t="str">
        <f>IF(D294="","",IF(VLOOKUP(D294,'0.1_Datos generales organiz.'!$E$44:$M$293,9,FALSE)="","",VLOOKUP(D294,'0.1_Datos generales organiz.'!$E$44:$M$293,9,FALSE)))</f>
        <v/>
      </c>
      <c r="L294" s="386" t="str">
        <f>IF('4.1_Resultados Balears'!F295=0,"",'4.1_Resultados Balears'!F295)</f>
        <v/>
      </c>
      <c r="M294" s="386" t="str">
        <f>IF('4.1_Resultados Balears'!G295=0,"",'4.1_Resultados Balears'!G295)</f>
        <v/>
      </c>
      <c r="N294" s="386" t="str">
        <f>IF('4.1_Resultados Balears'!H295=0,"",'4.1_Resultados Balears'!H295)</f>
        <v/>
      </c>
      <c r="O294" s="386" t="str">
        <f>IF('4.1_Resultados Balears'!I295=0,"",'4.1_Resultados Balears'!I295)</f>
        <v/>
      </c>
      <c r="P294" s="386" t="str">
        <f>IF('4.1_Resultados Balears'!K295=0,"",'4.1_Resultados Balears'!K295)</f>
        <v/>
      </c>
      <c r="Q294" s="386" t="str">
        <f>IF('4.1_Resultados Balears'!M295=0,"",'4.1_Resultados Balears'!M295)</f>
        <v/>
      </c>
      <c r="R294" s="386" t="str">
        <f>IF('4.1_Resultados Balears'!O295=0,"",'4.1_Resultados Balears'!O295)</f>
        <v/>
      </c>
      <c r="S294" s="386" t="str">
        <f>IF('4.1_Resultados Balears'!P295=0,"",'4.1_Resultados Balears'!P295)</f>
        <v/>
      </c>
      <c r="T294" s="386" t="str">
        <f>IF('4.1_Resultados Balears'!Q295=0,"",'4.1_Resultados Balears'!Q295)</f>
        <v/>
      </c>
      <c r="U294" s="386" t="str">
        <f>IF('4.1_Resultados Balears'!S295=0,"",'4.1_Resultados Balears'!S295)</f>
        <v/>
      </c>
      <c r="V294" s="385" t="str">
        <f>_xlfn.IFNA(IF(VLOOKUP($D294,'3_Categorías 3-6'!$E$26:$X$275,8,FALSE)="","",VLOOKUP($D294,'3_Categorías 3-6'!$E$26:$X$275,8,FALSE)),"")</f>
        <v/>
      </c>
      <c r="W294" s="385" t="str">
        <f>_xlfn.IFNA(IF(VLOOKUP($D294,'3_Categorías 3-6'!$E$26:$X$275,14,FALSE)="","",VLOOKUP($D294,'3_Categorías 3-6'!$E$26:$X$275,14,FALSE)),"")</f>
        <v/>
      </c>
      <c r="X294" s="385" t="str">
        <f>_xlfn.IFNA(IF(VLOOKUP($D294,'3_Categorías 3-6'!$E$26:$X$275,19,FALSE)="","",VLOOKUP($D294,'3_Categorías 3-6'!$E$26:$X$275,19,FALSE)),"")</f>
        <v/>
      </c>
      <c r="Y294" s="385" t="str">
        <f>_xlfn.IFNA(IF(VLOOKUP($D294,'3_Categorías 3-6'!$E$26:$X$275,20,FALSE)="","",VLOOKUP($D294,'3_Categorías 3-6'!$E$26:$X$275,20,FALSE)),"")</f>
        <v/>
      </c>
    </row>
    <row r="295" spans="3:25" s="4" customFormat="1" x14ac:dyDescent="0.25">
      <c r="C295" s="162">
        <v>243</v>
      </c>
      <c r="D295" s="668" t="str">
        <f>IF(Dades!E1084="","",Dades!E1084)</f>
        <v/>
      </c>
      <c r="E295" s="668"/>
      <c r="F295" s="388" t="str">
        <f>IF(D295="","",IF(VLOOKUP(D295,'0.1_Datos generales organiz.'!$E$44:$M$293,4,FALSE)="","",VLOOKUP(D295,'0.1_Datos generales organiz.'!$E$44:$M$293,4,FALSE)))</f>
        <v/>
      </c>
      <c r="G295" s="388" t="str">
        <f>IF(D295="","",IF(VLOOKUP(D295,'0.1_Datos generales organiz.'!$E$44:$M$293,5,FALSE)="","",VLOOKUP(D295,'0.1_Datos generales organiz.'!$E$44:$M$293,5,FALSE)))</f>
        <v/>
      </c>
      <c r="H295" s="388" t="str">
        <f>IF(D295="","",IF(VLOOKUP(D295,'0.1_Datos generales organiz.'!$E$44:$M$293,6,FALSE)="","",VLOOKUP(D295,'0.1_Datos generales organiz.'!$E$44:$M$293,6,FALSE)))</f>
        <v/>
      </c>
      <c r="I295" s="388" t="str">
        <f>IF(D295="","",IF(VLOOKUP(D295,'0.1_Datos generales organiz.'!$E$44:$M$293,7,FALSE)="","",VLOOKUP(D295,'0.1_Datos generales organiz.'!$E$44:$M$293,7,FALSE)))</f>
        <v/>
      </c>
      <c r="J295" s="388" t="str">
        <f>IF(D295="","",IF(VLOOKUP(D295,'0.1_Datos generales organiz.'!$E$44:$M$293,8,FALSE)="","",VLOOKUP(D295,'0.1_Datos generales organiz.'!$E$44:$M$293,8,FALSE)))</f>
        <v/>
      </c>
      <c r="K295" s="388" t="str">
        <f>IF(D295="","",IF(VLOOKUP(D295,'0.1_Datos generales organiz.'!$E$44:$M$293,9,FALSE)="","",VLOOKUP(D295,'0.1_Datos generales organiz.'!$E$44:$M$293,9,FALSE)))</f>
        <v/>
      </c>
      <c r="L295" s="386" t="str">
        <f>IF('4.1_Resultados Balears'!F296=0,"",'4.1_Resultados Balears'!F296)</f>
        <v/>
      </c>
      <c r="M295" s="386" t="str">
        <f>IF('4.1_Resultados Balears'!G296=0,"",'4.1_Resultados Balears'!G296)</f>
        <v/>
      </c>
      <c r="N295" s="386" t="str">
        <f>IF('4.1_Resultados Balears'!H296=0,"",'4.1_Resultados Balears'!H296)</f>
        <v/>
      </c>
      <c r="O295" s="386" t="str">
        <f>IF('4.1_Resultados Balears'!I296=0,"",'4.1_Resultados Balears'!I296)</f>
        <v/>
      </c>
      <c r="P295" s="386" t="str">
        <f>IF('4.1_Resultados Balears'!K296=0,"",'4.1_Resultados Balears'!K296)</f>
        <v/>
      </c>
      <c r="Q295" s="386" t="str">
        <f>IF('4.1_Resultados Balears'!M296=0,"",'4.1_Resultados Balears'!M296)</f>
        <v/>
      </c>
      <c r="R295" s="386" t="str">
        <f>IF('4.1_Resultados Balears'!O296=0,"",'4.1_Resultados Balears'!O296)</f>
        <v/>
      </c>
      <c r="S295" s="386" t="str">
        <f>IF('4.1_Resultados Balears'!P296=0,"",'4.1_Resultados Balears'!P296)</f>
        <v/>
      </c>
      <c r="T295" s="386" t="str">
        <f>IF('4.1_Resultados Balears'!Q296=0,"",'4.1_Resultados Balears'!Q296)</f>
        <v/>
      </c>
      <c r="U295" s="386" t="str">
        <f>IF('4.1_Resultados Balears'!S296=0,"",'4.1_Resultados Balears'!S296)</f>
        <v/>
      </c>
      <c r="V295" s="385" t="str">
        <f>_xlfn.IFNA(IF(VLOOKUP($D295,'3_Categorías 3-6'!$E$26:$X$275,8,FALSE)="","",VLOOKUP($D295,'3_Categorías 3-6'!$E$26:$X$275,8,FALSE)),"")</f>
        <v/>
      </c>
      <c r="W295" s="385" t="str">
        <f>_xlfn.IFNA(IF(VLOOKUP($D295,'3_Categorías 3-6'!$E$26:$X$275,14,FALSE)="","",VLOOKUP($D295,'3_Categorías 3-6'!$E$26:$X$275,14,FALSE)),"")</f>
        <v/>
      </c>
      <c r="X295" s="385" t="str">
        <f>_xlfn.IFNA(IF(VLOOKUP($D295,'3_Categorías 3-6'!$E$26:$X$275,19,FALSE)="","",VLOOKUP($D295,'3_Categorías 3-6'!$E$26:$X$275,19,FALSE)),"")</f>
        <v/>
      </c>
      <c r="Y295" s="385" t="str">
        <f>_xlfn.IFNA(IF(VLOOKUP($D295,'3_Categorías 3-6'!$E$26:$X$275,20,FALSE)="","",VLOOKUP($D295,'3_Categorías 3-6'!$E$26:$X$275,20,FALSE)),"")</f>
        <v/>
      </c>
    </row>
    <row r="296" spans="3:25" s="4" customFormat="1" x14ac:dyDescent="0.25">
      <c r="C296" s="162">
        <v>244</v>
      </c>
      <c r="D296" s="668" t="str">
        <f>IF(Dades!E1085="","",Dades!E1085)</f>
        <v/>
      </c>
      <c r="E296" s="668"/>
      <c r="F296" s="388" t="str">
        <f>IF(D296="","",IF(VLOOKUP(D296,'0.1_Datos generales organiz.'!$E$44:$M$293,4,FALSE)="","",VLOOKUP(D296,'0.1_Datos generales organiz.'!$E$44:$M$293,4,FALSE)))</f>
        <v/>
      </c>
      <c r="G296" s="388" t="str">
        <f>IF(D296="","",IF(VLOOKUP(D296,'0.1_Datos generales organiz.'!$E$44:$M$293,5,FALSE)="","",VLOOKUP(D296,'0.1_Datos generales organiz.'!$E$44:$M$293,5,FALSE)))</f>
        <v/>
      </c>
      <c r="H296" s="388" t="str">
        <f>IF(D296="","",IF(VLOOKUP(D296,'0.1_Datos generales organiz.'!$E$44:$M$293,6,FALSE)="","",VLOOKUP(D296,'0.1_Datos generales organiz.'!$E$44:$M$293,6,FALSE)))</f>
        <v/>
      </c>
      <c r="I296" s="388" t="str">
        <f>IF(D296="","",IF(VLOOKUP(D296,'0.1_Datos generales organiz.'!$E$44:$M$293,7,FALSE)="","",VLOOKUP(D296,'0.1_Datos generales organiz.'!$E$44:$M$293,7,FALSE)))</f>
        <v/>
      </c>
      <c r="J296" s="388" t="str">
        <f>IF(D296="","",IF(VLOOKUP(D296,'0.1_Datos generales organiz.'!$E$44:$M$293,8,FALSE)="","",VLOOKUP(D296,'0.1_Datos generales organiz.'!$E$44:$M$293,8,FALSE)))</f>
        <v/>
      </c>
      <c r="K296" s="388" t="str">
        <f>IF(D296="","",IF(VLOOKUP(D296,'0.1_Datos generales organiz.'!$E$44:$M$293,9,FALSE)="","",VLOOKUP(D296,'0.1_Datos generales organiz.'!$E$44:$M$293,9,FALSE)))</f>
        <v/>
      </c>
      <c r="L296" s="386" t="str">
        <f>IF('4.1_Resultados Balears'!F297=0,"",'4.1_Resultados Balears'!F297)</f>
        <v/>
      </c>
      <c r="M296" s="386" t="str">
        <f>IF('4.1_Resultados Balears'!G297=0,"",'4.1_Resultados Balears'!G297)</f>
        <v/>
      </c>
      <c r="N296" s="386" t="str">
        <f>IF('4.1_Resultados Balears'!H297=0,"",'4.1_Resultados Balears'!H297)</f>
        <v/>
      </c>
      <c r="O296" s="386" t="str">
        <f>IF('4.1_Resultados Balears'!I297=0,"",'4.1_Resultados Balears'!I297)</f>
        <v/>
      </c>
      <c r="P296" s="386" t="str">
        <f>IF('4.1_Resultados Balears'!K297=0,"",'4.1_Resultados Balears'!K297)</f>
        <v/>
      </c>
      <c r="Q296" s="386" t="str">
        <f>IF('4.1_Resultados Balears'!M297=0,"",'4.1_Resultados Balears'!M297)</f>
        <v/>
      </c>
      <c r="R296" s="386" t="str">
        <f>IF('4.1_Resultados Balears'!O297=0,"",'4.1_Resultados Balears'!O297)</f>
        <v/>
      </c>
      <c r="S296" s="386" t="str">
        <f>IF('4.1_Resultados Balears'!P297=0,"",'4.1_Resultados Balears'!P297)</f>
        <v/>
      </c>
      <c r="T296" s="386" t="str">
        <f>IF('4.1_Resultados Balears'!Q297=0,"",'4.1_Resultados Balears'!Q297)</f>
        <v/>
      </c>
      <c r="U296" s="386" t="str">
        <f>IF('4.1_Resultados Balears'!S297=0,"",'4.1_Resultados Balears'!S297)</f>
        <v/>
      </c>
      <c r="V296" s="385" t="str">
        <f>_xlfn.IFNA(IF(VLOOKUP($D296,'3_Categorías 3-6'!$E$26:$X$275,8,FALSE)="","",VLOOKUP($D296,'3_Categorías 3-6'!$E$26:$X$275,8,FALSE)),"")</f>
        <v/>
      </c>
      <c r="W296" s="385" t="str">
        <f>_xlfn.IFNA(IF(VLOOKUP($D296,'3_Categorías 3-6'!$E$26:$X$275,14,FALSE)="","",VLOOKUP($D296,'3_Categorías 3-6'!$E$26:$X$275,14,FALSE)),"")</f>
        <v/>
      </c>
      <c r="X296" s="385" t="str">
        <f>_xlfn.IFNA(IF(VLOOKUP($D296,'3_Categorías 3-6'!$E$26:$X$275,19,FALSE)="","",VLOOKUP($D296,'3_Categorías 3-6'!$E$26:$X$275,19,FALSE)),"")</f>
        <v/>
      </c>
      <c r="Y296" s="385" t="str">
        <f>_xlfn.IFNA(IF(VLOOKUP($D296,'3_Categorías 3-6'!$E$26:$X$275,20,FALSE)="","",VLOOKUP($D296,'3_Categorías 3-6'!$E$26:$X$275,20,FALSE)),"")</f>
        <v/>
      </c>
    </row>
    <row r="297" spans="3:25" s="4" customFormat="1" x14ac:dyDescent="0.25">
      <c r="C297" s="162">
        <v>245</v>
      </c>
      <c r="D297" s="668" t="str">
        <f>IF(Dades!E1086="","",Dades!E1086)</f>
        <v/>
      </c>
      <c r="E297" s="668"/>
      <c r="F297" s="388" t="str">
        <f>IF(D297="","",IF(VLOOKUP(D297,'0.1_Datos generales organiz.'!$E$44:$M$293,4,FALSE)="","",VLOOKUP(D297,'0.1_Datos generales organiz.'!$E$44:$M$293,4,FALSE)))</f>
        <v/>
      </c>
      <c r="G297" s="388" t="str">
        <f>IF(D297="","",IF(VLOOKUP(D297,'0.1_Datos generales organiz.'!$E$44:$M$293,5,FALSE)="","",VLOOKUP(D297,'0.1_Datos generales organiz.'!$E$44:$M$293,5,FALSE)))</f>
        <v/>
      </c>
      <c r="H297" s="388" t="str">
        <f>IF(D297="","",IF(VLOOKUP(D297,'0.1_Datos generales organiz.'!$E$44:$M$293,6,FALSE)="","",VLOOKUP(D297,'0.1_Datos generales organiz.'!$E$44:$M$293,6,FALSE)))</f>
        <v/>
      </c>
      <c r="I297" s="388" t="str">
        <f>IF(D297="","",IF(VLOOKUP(D297,'0.1_Datos generales organiz.'!$E$44:$M$293,7,FALSE)="","",VLOOKUP(D297,'0.1_Datos generales organiz.'!$E$44:$M$293,7,FALSE)))</f>
        <v/>
      </c>
      <c r="J297" s="388" t="str">
        <f>IF(D297="","",IF(VLOOKUP(D297,'0.1_Datos generales organiz.'!$E$44:$M$293,8,FALSE)="","",VLOOKUP(D297,'0.1_Datos generales organiz.'!$E$44:$M$293,8,FALSE)))</f>
        <v/>
      </c>
      <c r="K297" s="388" t="str">
        <f>IF(D297="","",IF(VLOOKUP(D297,'0.1_Datos generales organiz.'!$E$44:$M$293,9,FALSE)="","",VLOOKUP(D297,'0.1_Datos generales organiz.'!$E$44:$M$293,9,FALSE)))</f>
        <v/>
      </c>
      <c r="L297" s="386" t="str">
        <f>IF('4.1_Resultados Balears'!F298=0,"",'4.1_Resultados Balears'!F298)</f>
        <v/>
      </c>
      <c r="M297" s="386" t="str">
        <f>IF('4.1_Resultados Balears'!G298=0,"",'4.1_Resultados Balears'!G298)</f>
        <v/>
      </c>
      <c r="N297" s="386" t="str">
        <f>IF('4.1_Resultados Balears'!H298=0,"",'4.1_Resultados Balears'!H298)</f>
        <v/>
      </c>
      <c r="O297" s="386" t="str">
        <f>IF('4.1_Resultados Balears'!I298=0,"",'4.1_Resultados Balears'!I298)</f>
        <v/>
      </c>
      <c r="P297" s="386" t="str">
        <f>IF('4.1_Resultados Balears'!K298=0,"",'4.1_Resultados Balears'!K298)</f>
        <v/>
      </c>
      <c r="Q297" s="386" t="str">
        <f>IF('4.1_Resultados Balears'!M298=0,"",'4.1_Resultados Balears'!M298)</f>
        <v/>
      </c>
      <c r="R297" s="386" t="str">
        <f>IF('4.1_Resultados Balears'!O298=0,"",'4.1_Resultados Balears'!O298)</f>
        <v/>
      </c>
      <c r="S297" s="386" t="str">
        <f>IF('4.1_Resultados Balears'!P298=0,"",'4.1_Resultados Balears'!P298)</f>
        <v/>
      </c>
      <c r="T297" s="386" t="str">
        <f>IF('4.1_Resultados Balears'!Q298=0,"",'4.1_Resultados Balears'!Q298)</f>
        <v/>
      </c>
      <c r="U297" s="386" t="str">
        <f>IF('4.1_Resultados Balears'!S298=0,"",'4.1_Resultados Balears'!S298)</f>
        <v/>
      </c>
      <c r="V297" s="385" t="str">
        <f>_xlfn.IFNA(IF(VLOOKUP($D297,'3_Categorías 3-6'!$E$26:$X$275,8,FALSE)="","",VLOOKUP($D297,'3_Categorías 3-6'!$E$26:$X$275,8,FALSE)),"")</f>
        <v/>
      </c>
      <c r="W297" s="385" t="str">
        <f>_xlfn.IFNA(IF(VLOOKUP($D297,'3_Categorías 3-6'!$E$26:$X$275,14,FALSE)="","",VLOOKUP($D297,'3_Categorías 3-6'!$E$26:$X$275,14,FALSE)),"")</f>
        <v/>
      </c>
      <c r="X297" s="385" t="str">
        <f>_xlfn.IFNA(IF(VLOOKUP($D297,'3_Categorías 3-6'!$E$26:$X$275,19,FALSE)="","",VLOOKUP($D297,'3_Categorías 3-6'!$E$26:$X$275,19,FALSE)),"")</f>
        <v/>
      </c>
      <c r="Y297" s="385" t="str">
        <f>_xlfn.IFNA(IF(VLOOKUP($D297,'3_Categorías 3-6'!$E$26:$X$275,20,FALSE)="","",VLOOKUP($D297,'3_Categorías 3-6'!$E$26:$X$275,20,FALSE)),"")</f>
        <v/>
      </c>
    </row>
    <row r="298" spans="3:25" s="4" customFormat="1" x14ac:dyDescent="0.25">
      <c r="C298" s="162">
        <v>246</v>
      </c>
      <c r="D298" s="668" t="str">
        <f>IF(Dades!E1087="","",Dades!E1087)</f>
        <v/>
      </c>
      <c r="E298" s="668"/>
      <c r="F298" s="388" t="str">
        <f>IF(D298="","",IF(VLOOKUP(D298,'0.1_Datos generales organiz.'!$E$44:$M$293,4,FALSE)="","",VLOOKUP(D298,'0.1_Datos generales organiz.'!$E$44:$M$293,4,FALSE)))</f>
        <v/>
      </c>
      <c r="G298" s="388" t="str">
        <f>IF(D298="","",IF(VLOOKUP(D298,'0.1_Datos generales organiz.'!$E$44:$M$293,5,FALSE)="","",VLOOKUP(D298,'0.1_Datos generales organiz.'!$E$44:$M$293,5,FALSE)))</f>
        <v/>
      </c>
      <c r="H298" s="388" t="str">
        <f>IF(D298="","",IF(VLOOKUP(D298,'0.1_Datos generales organiz.'!$E$44:$M$293,6,FALSE)="","",VLOOKUP(D298,'0.1_Datos generales organiz.'!$E$44:$M$293,6,FALSE)))</f>
        <v/>
      </c>
      <c r="I298" s="388" t="str">
        <f>IF(D298="","",IF(VLOOKUP(D298,'0.1_Datos generales organiz.'!$E$44:$M$293,7,FALSE)="","",VLOOKUP(D298,'0.1_Datos generales organiz.'!$E$44:$M$293,7,FALSE)))</f>
        <v/>
      </c>
      <c r="J298" s="388" t="str">
        <f>IF(D298="","",IF(VLOOKUP(D298,'0.1_Datos generales organiz.'!$E$44:$M$293,8,FALSE)="","",VLOOKUP(D298,'0.1_Datos generales organiz.'!$E$44:$M$293,8,FALSE)))</f>
        <v/>
      </c>
      <c r="K298" s="388" t="str">
        <f>IF(D298="","",IF(VLOOKUP(D298,'0.1_Datos generales organiz.'!$E$44:$M$293,9,FALSE)="","",VLOOKUP(D298,'0.1_Datos generales organiz.'!$E$44:$M$293,9,FALSE)))</f>
        <v/>
      </c>
      <c r="L298" s="386" t="str">
        <f>IF('4.1_Resultados Balears'!F299=0,"",'4.1_Resultados Balears'!F299)</f>
        <v/>
      </c>
      <c r="M298" s="386" t="str">
        <f>IF('4.1_Resultados Balears'!G299=0,"",'4.1_Resultados Balears'!G299)</f>
        <v/>
      </c>
      <c r="N298" s="386" t="str">
        <f>IF('4.1_Resultados Balears'!H299=0,"",'4.1_Resultados Balears'!H299)</f>
        <v/>
      </c>
      <c r="O298" s="386" t="str">
        <f>IF('4.1_Resultados Balears'!I299=0,"",'4.1_Resultados Balears'!I299)</f>
        <v/>
      </c>
      <c r="P298" s="386" t="str">
        <f>IF('4.1_Resultados Balears'!K299=0,"",'4.1_Resultados Balears'!K299)</f>
        <v/>
      </c>
      <c r="Q298" s="386" t="str">
        <f>IF('4.1_Resultados Balears'!M299=0,"",'4.1_Resultados Balears'!M299)</f>
        <v/>
      </c>
      <c r="R298" s="386" t="str">
        <f>IF('4.1_Resultados Balears'!O299=0,"",'4.1_Resultados Balears'!O299)</f>
        <v/>
      </c>
      <c r="S298" s="386" t="str">
        <f>IF('4.1_Resultados Balears'!P299=0,"",'4.1_Resultados Balears'!P299)</f>
        <v/>
      </c>
      <c r="T298" s="386" t="str">
        <f>IF('4.1_Resultados Balears'!Q299=0,"",'4.1_Resultados Balears'!Q299)</f>
        <v/>
      </c>
      <c r="U298" s="386" t="str">
        <f>IF('4.1_Resultados Balears'!S299=0,"",'4.1_Resultados Balears'!S299)</f>
        <v/>
      </c>
      <c r="V298" s="385" t="str">
        <f>_xlfn.IFNA(IF(VLOOKUP($D298,'3_Categorías 3-6'!$E$26:$X$275,8,FALSE)="","",VLOOKUP($D298,'3_Categorías 3-6'!$E$26:$X$275,8,FALSE)),"")</f>
        <v/>
      </c>
      <c r="W298" s="385" t="str">
        <f>_xlfn.IFNA(IF(VLOOKUP($D298,'3_Categorías 3-6'!$E$26:$X$275,14,FALSE)="","",VLOOKUP($D298,'3_Categorías 3-6'!$E$26:$X$275,14,FALSE)),"")</f>
        <v/>
      </c>
      <c r="X298" s="385" t="str">
        <f>_xlfn.IFNA(IF(VLOOKUP($D298,'3_Categorías 3-6'!$E$26:$X$275,19,FALSE)="","",VLOOKUP($D298,'3_Categorías 3-6'!$E$26:$X$275,19,FALSE)),"")</f>
        <v/>
      </c>
      <c r="Y298" s="385" t="str">
        <f>_xlfn.IFNA(IF(VLOOKUP($D298,'3_Categorías 3-6'!$E$26:$X$275,20,FALSE)="","",VLOOKUP($D298,'3_Categorías 3-6'!$E$26:$X$275,20,FALSE)),"")</f>
        <v/>
      </c>
    </row>
    <row r="299" spans="3:25" s="4" customFormat="1" x14ac:dyDescent="0.25">
      <c r="C299" s="162">
        <v>247</v>
      </c>
      <c r="D299" s="668" t="str">
        <f>IF(Dades!E1088="","",Dades!E1088)</f>
        <v/>
      </c>
      <c r="E299" s="668"/>
      <c r="F299" s="388" t="str">
        <f>IF(D299="","",IF(VLOOKUP(D299,'0.1_Datos generales organiz.'!$E$44:$M$293,4,FALSE)="","",VLOOKUP(D299,'0.1_Datos generales organiz.'!$E$44:$M$293,4,FALSE)))</f>
        <v/>
      </c>
      <c r="G299" s="388" t="str">
        <f>IF(D299="","",IF(VLOOKUP(D299,'0.1_Datos generales organiz.'!$E$44:$M$293,5,FALSE)="","",VLOOKUP(D299,'0.1_Datos generales organiz.'!$E$44:$M$293,5,FALSE)))</f>
        <v/>
      </c>
      <c r="H299" s="388" t="str">
        <f>IF(D299="","",IF(VLOOKUP(D299,'0.1_Datos generales organiz.'!$E$44:$M$293,6,FALSE)="","",VLOOKUP(D299,'0.1_Datos generales organiz.'!$E$44:$M$293,6,FALSE)))</f>
        <v/>
      </c>
      <c r="I299" s="388" t="str">
        <f>IF(D299="","",IF(VLOOKUP(D299,'0.1_Datos generales organiz.'!$E$44:$M$293,7,FALSE)="","",VLOOKUP(D299,'0.1_Datos generales organiz.'!$E$44:$M$293,7,FALSE)))</f>
        <v/>
      </c>
      <c r="J299" s="388" t="str">
        <f>IF(D299="","",IF(VLOOKUP(D299,'0.1_Datos generales organiz.'!$E$44:$M$293,8,FALSE)="","",VLOOKUP(D299,'0.1_Datos generales organiz.'!$E$44:$M$293,8,FALSE)))</f>
        <v/>
      </c>
      <c r="K299" s="388" t="str">
        <f>IF(D299="","",IF(VLOOKUP(D299,'0.1_Datos generales organiz.'!$E$44:$M$293,9,FALSE)="","",VLOOKUP(D299,'0.1_Datos generales organiz.'!$E$44:$M$293,9,FALSE)))</f>
        <v/>
      </c>
      <c r="L299" s="386" t="str">
        <f>IF('4.1_Resultados Balears'!F300=0,"",'4.1_Resultados Balears'!F300)</f>
        <v/>
      </c>
      <c r="M299" s="386" t="str">
        <f>IF('4.1_Resultados Balears'!G300=0,"",'4.1_Resultados Balears'!G300)</f>
        <v/>
      </c>
      <c r="N299" s="386" t="str">
        <f>IF('4.1_Resultados Balears'!H300=0,"",'4.1_Resultados Balears'!H300)</f>
        <v/>
      </c>
      <c r="O299" s="386" t="str">
        <f>IF('4.1_Resultados Balears'!I300=0,"",'4.1_Resultados Balears'!I300)</f>
        <v/>
      </c>
      <c r="P299" s="386" t="str">
        <f>IF('4.1_Resultados Balears'!K300=0,"",'4.1_Resultados Balears'!K300)</f>
        <v/>
      </c>
      <c r="Q299" s="386" t="str">
        <f>IF('4.1_Resultados Balears'!M300=0,"",'4.1_Resultados Balears'!M300)</f>
        <v/>
      </c>
      <c r="R299" s="386" t="str">
        <f>IF('4.1_Resultados Balears'!O300=0,"",'4.1_Resultados Balears'!O300)</f>
        <v/>
      </c>
      <c r="S299" s="386" t="str">
        <f>IF('4.1_Resultados Balears'!P300=0,"",'4.1_Resultados Balears'!P300)</f>
        <v/>
      </c>
      <c r="T299" s="386" t="str">
        <f>IF('4.1_Resultados Balears'!Q300=0,"",'4.1_Resultados Balears'!Q300)</f>
        <v/>
      </c>
      <c r="U299" s="386" t="str">
        <f>IF('4.1_Resultados Balears'!S300=0,"",'4.1_Resultados Balears'!S300)</f>
        <v/>
      </c>
      <c r="V299" s="385" t="str">
        <f>_xlfn.IFNA(IF(VLOOKUP($D299,'3_Categorías 3-6'!$E$26:$X$275,8,FALSE)="","",VLOOKUP($D299,'3_Categorías 3-6'!$E$26:$X$275,8,FALSE)),"")</f>
        <v/>
      </c>
      <c r="W299" s="385" t="str">
        <f>_xlfn.IFNA(IF(VLOOKUP($D299,'3_Categorías 3-6'!$E$26:$X$275,14,FALSE)="","",VLOOKUP($D299,'3_Categorías 3-6'!$E$26:$X$275,14,FALSE)),"")</f>
        <v/>
      </c>
      <c r="X299" s="385" t="str">
        <f>_xlfn.IFNA(IF(VLOOKUP($D299,'3_Categorías 3-6'!$E$26:$X$275,19,FALSE)="","",VLOOKUP($D299,'3_Categorías 3-6'!$E$26:$X$275,19,FALSE)),"")</f>
        <v/>
      </c>
      <c r="Y299" s="385" t="str">
        <f>_xlfn.IFNA(IF(VLOOKUP($D299,'3_Categorías 3-6'!$E$26:$X$275,20,FALSE)="","",VLOOKUP($D299,'3_Categorías 3-6'!$E$26:$X$275,20,FALSE)),"")</f>
        <v/>
      </c>
    </row>
    <row r="300" spans="3:25" s="4" customFormat="1" x14ac:dyDescent="0.25">
      <c r="C300" s="162">
        <v>248</v>
      </c>
      <c r="D300" s="668" t="str">
        <f>IF(Dades!E1089="","",Dades!E1089)</f>
        <v/>
      </c>
      <c r="E300" s="668"/>
      <c r="F300" s="388" t="str">
        <f>IF(D300="","",IF(VLOOKUP(D300,'0.1_Datos generales organiz.'!$E$44:$M$293,4,FALSE)="","",VLOOKUP(D300,'0.1_Datos generales organiz.'!$E$44:$M$293,4,FALSE)))</f>
        <v/>
      </c>
      <c r="G300" s="388" t="str">
        <f>IF(D300="","",IF(VLOOKUP(D300,'0.1_Datos generales organiz.'!$E$44:$M$293,5,FALSE)="","",VLOOKUP(D300,'0.1_Datos generales organiz.'!$E$44:$M$293,5,FALSE)))</f>
        <v/>
      </c>
      <c r="H300" s="388" t="str">
        <f>IF(D300="","",IF(VLOOKUP(D300,'0.1_Datos generales organiz.'!$E$44:$M$293,6,FALSE)="","",VLOOKUP(D300,'0.1_Datos generales organiz.'!$E$44:$M$293,6,FALSE)))</f>
        <v/>
      </c>
      <c r="I300" s="388" t="str">
        <f>IF(D300="","",IF(VLOOKUP(D300,'0.1_Datos generales organiz.'!$E$44:$M$293,7,FALSE)="","",VLOOKUP(D300,'0.1_Datos generales organiz.'!$E$44:$M$293,7,FALSE)))</f>
        <v/>
      </c>
      <c r="J300" s="388" t="str">
        <f>IF(D300="","",IF(VLOOKUP(D300,'0.1_Datos generales organiz.'!$E$44:$M$293,8,FALSE)="","",VLOOKUP(D300,'0.1_Datos generales organiz.'!$E$44:$M$293,8,FALSE)))</f>
        <v/>
      </c>
      <c r="K300" s="388" t="str">
        <f>IF(D300="","",IF(VLOOKUP(D300,'0.1_Datos generales organiz.'!$E$44:$M$293,9,FALSE)="","",VLOOKUP(D300,'0.1_Datos generales organiz.'!$E$44:$M$293,9,FALSE)))</f>
        <v/>
      </c>
      <c r="L300" s="386" t="str">
        <f>IF('4.1_Resultados Balears'!F301=0,"",'4.1_Resultados Balears'!F301)</f>
        <v/>
      </c>
      <c r="M300" s="386" t="str">
        <f>IF('4.1_Resultados Balears'!G301=0,"",'4.1_Resultados Balears'!G301)</f>
        <v/>
      </c>
      <c r="N300" s="386" t="str">
        <f>IF('4.1_Resultados Balears'!H301=0,"",'4.1_Resultados Balears'!H301)</f>
        <v/>
      </c>
      <c r="O300" s="386" t="str">
        <f>IF('4.1_Resultados Balears'!I301=0,"",'4.1_Resultados Balears'!I301)</f>
        <v/>
      </c>
      <c r="P300" s="386" t="str">
        <f>IF('4.1_Resultados Balears'!K301=0,"",'4.1_Resultados Balears'!K301)</f>
        <v/>
      </c>
      <c r="Q300" s="386" t="str">
        <f>IF('4.1_Resultados Balears'!M301=0,"",'4.1_Resultados Balears'!M301)</f>
        <v/>
      </c>
      <c r="R300" s="386" t="str">
        <f>IF('4.1_Resultados Balears'!O301=0,"",'4.1_Resultados Balears'!O301)</f>
        <v/>
      </c>
      <c r="S300" s="386" t="str">
        <f>IF('4.1_Resultados Balears'!P301=0,"",'4.1_Resultados Balears'!P301)</f>
        <v/>
      </c>
      <c r="T300" s="386" t="str">
        <f>IF('4.1_Resultados Balears'!Q301=0,"",'4.1_Resultados Balears'!Q301)</f>
        <v/>
      </c>
      <c r="U300" s="386" t="str">
        <f>IF('4.1_Resultados Balears'!S301=0,"",'4.1_Resultados Balears'!S301)</f>
        <v/>
      </c>
      <c r="V300" s="385" t="str">
        <f>_xlfn.IFNA(IF(VLOOKUP($D300,'3_Categorías 3-6'!$E$26:$X$275,8,FALSE)="","",VLOOKUP($D300,'3_Categorías 3-6'!$E$26:$X$275,8,FALSE)),"")</f>
        <v/>
      </c>
      <c r="W300" s="385" t="str">
        <f>_xlfn.IFNA(IF(VLOOKUP($D300,'3_Categorías 3-6'!$E$26:$X$275,14,FALSE)="","",VLOOKUP($D300,'3_Categorías 3-6'!$E$26:$X$275,14,FALSE)),"")</f>
        <v/>
      </c>
      <c r="X300" s="385" t="str">
        <f>_xlfn.IFNA(IF(VLOOKUP($D300,'3_Categorías 3-6'!$E$26:$X$275,19,FALSE)="","",VLOOKUP($D300,'3_Categorías 3-6'!$E$26:$X$275,19,FALSE)),"")</f>
        <v/>
      </c>
      <c r="Y300" s="385" t="str">
        <f>_xlfn.IFNA(IF(VLOOKUP($D300,'3_Categorías 3-6'!$E$26:$X$275,20,FALSE)="","",VLOOKUP($D300,'3_Categorías 3-6'!$E$26:$X$275,20,FALSE)),"")</f>
        <v/>
      </c>
    </row>
    <row r="301" spans="3:25" s="4" customFormat="1" x14ac:dyDescent="0.25">
      <c r="C301" s="162">
        <v>249</v>
      </c>
      <c r="D301" s="668" t="str">
        <f>IF(Dades!E1090="","",Dades!E1090)</f>
        <v/>
      </c>
      <c r="E301" s="668"/>
      <c r="F301" s="388" t="str">
        <f>IF(D301="","",IF(VLOOKUP(D301,'0.1_Datos generales organiz.'!$E$44:$M$293,4,FALSE)="","",VLOOKUP(D301,'0.1_Datos generales organiz.'!$E$44:$M$293,4,FALSE)))</f>
        <v/>
      </c>
      <c r="G301" s="388" t="str">
        <f>IF(D301="","",IF(VLOOKUP(D301,'0.1_Datos generales organiz.'!$E$44:$M$293,5,FALSE)="","",VLOOKUP(D301,'0.1_Datos generales organiz.'!$E$44:$M$293,5,FALSE)))</f>
        <v/>
      </c>
      <c r="H301" s="388" t="str">
        <f>IF(D301="","",IF(VLOOKUP(D301,'0.1_Datos generales organiz.'!$E$44:$M$293,6,FALSE)="","",VLOOKUP(D301,'0.1_Datos generales organiz.'!$E$44:$M$293,6,FALSE)))</f>
        <v/>
      </c>
      <c r="I301" s="388" t="str">
        <f>IF(D301="","",IF(VLOOKUP(D301,'0.1_Datos generales organiz.'!$E$44:$M$293,7,FALSE)="","",VLOOKUP(D301,'0.1_Datos generales organiz.'!$E$44:$M$293,7,FALSE)))</f>
        <v/>
      </c>
      <c r="J301" s="388" t="str">
        <f>IF(D301="","",IF(VLOOKUP(D301,'0.1_Datos generales organiz.'!$E$44:$M$293,8,FALSE)="","",VLOOKUP(D301,'0.1_Datos generales organiz.'!$E$44:$M$293,8,FALSE)))</f>
        <v/>
      </c>
      <c r="K301" s="388" t="str">
        <f>IF(D301="","",IF(VLOOKUP(D301,'0.1_Datos generales organiz.'!$E$44:$M$293,9,FALSE)="","",VLOOKUP(D301,'0.1_Datos generales organiz.'!$E$44:$M$293,9,FALSE)))</f>
        <v/>
      </c>
      <c r="L301" s="386" t="str">
        <f>IF('4.1_Resultados Balears'!F302=0,"",'4.1_Resultados Balears'!F302)</f>
        <v/>
      </c>
      <c r="M301" s="386" t="str">
        <f>IF('4.1_Resultados Balears'!G302=0,"",'4.1_Resultados Balears'!G302)</f>
        <v/>
      </c>
      <c r="N301" s="386" t="str">
        <f>IF('4.1_Resultados Balears'!H302=0,"",'4.1_Resultados Balears'!H302)</f>
        <v/>
      </c>
      <c r="O301" s="386" t="str">
        <f>IF('4.1_Resultados Balears'!I302=0,"",'4.1_Resultados Balears'!I302)</f>
        <v/>
      </c>
      <c r="P301" s="386" t="str">
        <f>IF('4.1_Resultados Balears'!K302=0,"",'4.1_Resultados Balears'!K302)</f>
        <v/>
      </c>
      <c r="Q301" s="386" t="str">
        <f>IF('4.1_Resultados Balears'!M302=0,"",'4.1_Resultados Balears'!M302)</f>
        <v/>
      </c>
      <c r="R301" s="386" t="str">
        <f>IF('4.1_Resultados Balears'!O302=0,"",'4.1_Resultados Balears'!O302)</f>
        <v/>
      </c>
      <c r="S301" s="386" t="str">
        <f>IF('4.1_Resultados Balears'!P302=0,"",'4.1_Resultados Balears'!P302)</f>
        <v/>
      </c>
      <c r="T301" s="386" t="str">
        <f>IF('4.1_Resultados Balears'!Q302=0,"",'4.1_Resultados Balears'!Q302)</f>
        <v/>
      </c>
      <c r="U301" s="386" t="str">
        <f>IF('4.1_Resultados Balears'!S302=0,"",'4.1_Resultados Balears'!S302)</f>
        <v/>
      </c>
      <c r="V301" s="385" t="str">
        <f>_xlfn.IFNA(IF(VLOOKUP($D301,'3_Categorías 3-6'!$E$26:$X$275,8,FALSE)="","",VLOOKUP($D301,'3_Categorías 3-6'!$E$26:$X$275,8,FALSE)),"")</f>
        <v/>
      </c>
      <c r="W301" s="385" t="str">
        <f>_xlfn.IFNA(IF(VLOOKUP($D301,'3_Categorías 3-6'!$E$26:$X$275,14,FALSE)="","",VLOOKUP($D301,'3_Categorías 3-6'!$E$26:$X$275,14,FALSE)),"")</f>
        <v/>
      </c>
      <c r="X301" s="385" t="str">
        <f>_xlfn.IFNA(IF(VLOOKUP($D301,'3_Categorías 3-6'!$E$26:$X$275,19,FALSE)="","",VLOOKUP($D301,'3_Categorías 3-6'!$E$26:$X$275,19,FALSE)),"")</f>
        <v/>
      </c>
      <c r="Y301" s="385" t="str">
        <f>_xlfn.IFNA(IF(VLOOKUP($D301,'3_Categorías 3-6'!$E$26:$X$275,20,FALSE)="","",VLOOKUP($D301,'3_Categorías 3-6'!$E$26:$X$275,20,FALSE)),"")</f>
        <v/>
      </c>
    </row>
    <row r="302" spans="3:25" s="373" customFormat="1" x14ac:dyDescent="0.25">
      <c r="C302" s="374">
        <v>250</v>
      </c>
      <c r="D302" s="668" t="str">
        <f>IF(Dades!E1091="","",Dades!E1091)</f>
        <v/>
      </c>
      <c r="E302" s="668"/>
      <c r="F302" s="388" t="str">
        <f>IF(D302="","",IF(VLOOKUP(D302,'0.1_Datos generales organiz.'!$E$44:$M$293,4,FALSE)="","",VLOOKUP(D302,'0.1_Datos generales organiz.'!$E$44:$M$293,4,FALSE)))</f>
        <v/>
      </c>
      <c r="G302" s="388" t="str">
        <f>IF(D302="","",IF(VLOOKUP(D302,'0.1_Datos generales organiz.'!$E$44:$M$293,5,FALSE)="","",VLOOKUP(D302,'0.1_Datos generales organiz.'!$E$44:$M$293,5,FALSE)))</f>
        <v/>
      </c>
      <c r="H302" s="388" t="str">
        <f>IF(D302="","",IF(VLOOKUP(D302,'0.1_Datos generales organiz.'!$E$44:$M$293,6,FALSE)="","",VLOOKUP(D302,'0.1_Datos generales organiz.'!$E$44:$M$293,6,FALSE)))</f>
        <v/>
      </c>
      <c r="I302" s="388" t="str">
        <f>IF(D302="","",IF(VLOOKUP(D302,'0.1_Datos generales organiz.'!$E$44:$M$293,7,FALSE)="","",VLOOKUP(D302,'0.1_Datos generales organiz.'!$E$44:$M$293,7,FALSE)))</f>
        <v/>
      </c>
      <c r="J302" s="388" t="str">
        <f>IF(D302="","",IF(VLOOKUP(D302,'0.1_Datos generales organiz.'!$E$44:$M$293,8,FALSE)="","",VLOOKUP(D302,'0.1_Datos generales organiz.'!$E$44:$M$293,8,FALSE)))</f>
        <v/>
      </c>
      <c r="K302" s="388" t="str">
        <f>IF(D302="","",IF(VLOOKUP(D302,'0.1_Datos generales organiz.'!$E$44:$M$293,9,FALSE)="","",VLOOKUP(D302,'0.1_Datos generales organiz.'!$E$44:$M$293,9,FALSE)))</f>
        <v/>
      </c>
      <c r="L302" s="386" t="str">
        <f>IF('4.1_Resultados Balears'!F303=0,"",'4.1_Resultados Balears'!F303)</f>
        <v/>
      </c>
      <c r="M302" s="386" t="str">
        <f>IF('4.1_Resultados Balears'!G303=0,"",'4.1_Resultados Balears'!G303)</f>
        <v/>
      </c>
      <c r="N302" s="386" t="str">
        <f>IF('4.1_Resultados Balears'!H303=0,"",'4.1_Resultados Balears'!H303)</f>
        <v/>
      </c>
      <c r="O302" s="386" t="str">
        <f>IF('4.1_Resultados Balears'!I303=0,"",'4.1_Resultados Balears'!I303)</f>
        <v/>
      </c>
      <c r="P302" s="386" t="str">
        <f>IF('4.1_Resultados Balears'!K303=0,"",'4.1_Resultados Balears'!K303)</f>
        <v/>
      </c>
      <c r="Q302" s="386" t="str">
        <f>IF('4.1_Resultados Balears'!M303=0,"",'4.1_Resultados Balears'!M303)</f>
        <v/>
      </c>
      <c r="R302" s="386" t="str">
        <f>IF('4.1_Resultados Balears'!O303=0,"",'4.1_Resultados Balears'!O303)</f>
        <v/>
      </c>
      <c r="S302" s="386" t="str">
        <f>IF('4.1_Resultados Balears'!P303=0,"",'4.1_Resultados Balears'!P303)</f>
        <v/>
      </c>
      <c r="T302" s="386" t="str">
        <f>IF('4.1_Resultados Balears'!Q303=0,"",'4.1_Resultados Balears'!Q303)</f>
        <v/>
      </c>
      <c r="U302" s="386" t="str">
        <f>IF('4.1_Resultados Balears'!S303=0,"",'4.1_Resultados Balears'!S303)</f>
        <v/>
      </c>
      <c r="V302" s="385" t="str">
        <f>_xlfn.IFNA(IF(VLOOKUP($D302,'3_Categorías 3-6'!$E$26:$X$275,8,FALSE)="","",VLOOKUP($D302,'3_Categorías 3-6'!$E$26:$X$275,8,FALSE)),"")</f>
        <v/>
      </c>
      <c r="W302" s="385" t="str">
        <f>_xlfn.IFNA(IF(VLOOKUP($D302,'3_Categorías 3-6'!$E$26:$X$275,14,FALSE)="","",VLOOKUP($D302,'3_Categorías 3-6'!$E$26:$X$275,14,FALSE)),"")</f>
        <v/>
      </c>
      <c r="X302" s="385" t="str">
        <f>_xlfn.IFNA(IF(VLOOKUP($D302,'3_Categorías 3-6'!$E$26:$X$275,19,FALSE)="","",VLOOKUP($D302,'3_Categorías 3-6'!$E$26:$X$275,19,FALSE)),"")</f>
        <v/>
      </c>
      <c r="Y302" s="385" t="str">
        <f>_xlfn.IFNA(IF(VLOOKUP($D302,'3_Categorías 3-6'!$E$26:$X$275,20,FALSE)="","",VLOOKUP($D302,'3_Categorías 3-6'!$E$26:$X$275,20,FALSE)),"")</f>
        <v/>
      </c>
    </row>
  </sheetData>
  <sheetProtection algorithmName="SHA-512" hashValue="+q1PlBe9cuDUBYHem0BJUENfYkIY+B6gUzZ5e/5jA6c5P5HvMYxdI9XZDxovlVVg3PtXWvWjzkwKizdbSrm6Lw==" saltValue="XRhtuWOaccCs2lCmnChPjQ==" spinCount="100000" sheet="1" objects="1" scenarios="1"/>
  <dataConsolidate/>
  <mergeCells count="278">
    <mergeCell ref="S28:V28"/>
    <mergeCell ref="B8:Z8"/>
    <mergeCell ref="B23:Z23"/>
    <mergeCell ref="B47:Z47"/>
    <mergeCell ref="R25:V26"/>
    <mergeCell ref="N25:P26"/>
    <mergeCell ref="C49:L49"/>
    <mergeCell ref="D28:F28"/>
    <mergeCell ref="D37:F37"/>
    <mergeCell ref="C32:F35"/>
    <mergeCell ref="C25:F26"/>
    <mergeCell ref="I28:L28"/>
    <mergeCell ref="H25:L26"/>
    <mergeCell ref="N10:P10"/>
    <mergeCell ref="N28:P28"/>
    <mergeCell ref="D298:E298"/>
    <mergeCell ref="D299:E299"/>
    <mergeCell ref="D300:E300"/>
    <mergeCell ref="D301:E301"/>
    <mergeCell ref="D302:E302"/>
    <mergeCell ref="D52:E52"/>
    <mergeCell ref="D292:E292"/>
    <mergeCell ref="D293:E293"/>
    <mergeCell ref="D294:E294"/>
    <mergeCell ref="D295:E295"/>
    <mergeCell ref="D296:E296"/>
    <mergeCell ref="D297:E297"/>
    <mergeCell ref="D286:E286"/>
    <mergeCell ref="D287:E287"/>
    <mergeCell ref="D288:E288"/>
    <mergeCell ref="D289:E289"/>
    <mergeCell ref="D290:E290"/>
    <mergeCell ref="D291:E291"/>
    <mergeCell ref="D280:E280"/>
    <mergeCell ref="D281:E281"/>
    <mergeCell ref="D282:E282"/>
    <mergeCell ref="D283:E283"/>
    <mergeCell ref="D284:E284"/>
    <mergeCell ref="D285:E285"/>
    <mergeCell ref="D274:E274"/>
    <mergeCell ref="D275:E275"/>
    <mergeCell ref="D276:E276"/>
    <mergeCell ref="D277:E277"/>
    <mergeCell ref="D278:E278"/>
    <mergeCell ref="D279:E279"/>
    <mergeCell ref="D268:E268"/>
    <mergeCell ref="D269:E269"/>
    <mergeCell ref="D270:E270"/>
    <mergeCell ref="D271:E271"/>
    <mergeCell ref="D272:E272"/>
    <mergeCell ref="D273:E273"/>
    <mergeCell ref="D262:E262"/>
    <mergeCell ref="D263:E263"/>
    <mergeCell ref="D264:E264"/>
    <mergeCell ref="D265:E265"/>
    <mergeCell ref="D266:E266"/>
    <mergeCell ref="D267:E267"/>
    <mergeCell ref="D256:E256"/>
    <mergeCell ref="D257:E257"/>
    <mergeCell ref="D258:E258"/>
    <mergeCell ref="D259:E259"/>
    <mergeCell ref="D260:E260"/>
    <mergeCell ref="D261:E261"/>
    <mergeCell ref="D250:E250"/>
    <mergeCell ref="D251:E251"/>
    <mergeCell ref="D252:E252"/>
    <mergeCell ref="D253:E253"/>
    <mergeCell ref="D254:E254"/>
    <mergeCell ref="D255:E255"/>
    <mergeCell ref="D244:E244"/>
    <mergeCell ref="D245:E245"/>
    <mergeCell ref="D246:E246"/>
    <mergeCell ref="D247:E247"/>
    <mergeCell ref="D248:E248"/>
    <mergeCell ref="D249:E249"/>
    <mergeCell ref="D238:E238"/>
    <mergeCell ref="D239:E239"/>
    <mergeCell ref="D240:E240"/>
    <mergeCell ref="D241:E241"/>
    <mergeCell ref="D242:E242"/>
    <mergeCell ref="D243:E243"/>
    <mergeCell ref="D232:E232"/>
    <mergeCell ref="D233:E233"/>
    <mergeCell ref="D234:E234"/>
    <mergeCell ref="D235:E235"/>
    <mergeCell ref="D236:E236"/>
    <mergeCell ref="D237:E237"/>
    <mergeCell ref="D226:E226"/>
    <mergeCell ref="D227:E227"/>
    <mergeCell ref="D228:E228"/>
    <mergeCell ref="D229:E229"/>
    <mergeCell ref="D230:E230"/>
    <mergeCell ref="D231:E231"/>
    <mergeCell ref="D220:E220"/>
    <mergeCell ref="D221:E221"/>
    <mergeCell ref="D222:E222"/>
    <mergeCell ref="D223:E223"/>
    <mergeCell ref="D224:E224"/>
    <mergeCell ref="D225:E225"/>
    <mergeCell ref="D214:E214"/>
    <mergeCell ref="D215:E215"/>
    <mergeCell ref="D216:E216"/>
    <mergeCell ref="D217:E217"/>
    <mergeCell ref="D218:E218"/>
    <mergeCell ref="D219:E219"/>
    <mergeCell ref="D208:E208"/>
    <mergeCell ref="D209:E209"/>
    <mergeCell ref="D210:E210"/>
    <mergeCell ref="D211:E211"/>
    <mergeCell ref="D212:E212"/>
    <mergeCell ref="D213:E213"/>
    <mergeCell ref="D202:E202"/>
    <mergeCell ref="D203:E203"/>
    <mergeCell ref="D204:E204"/>
    <mergeCell ref="D205:E205"/>
    <mergeCell ref="D206:E206"/>
    <mergeCell ref="D207:E207"/>
    <mergeCell ref="D196:E196"/>
    <mergeCell ref="D197:E197"/>
    <mergeCell ref="D198:E198"/>
    <mergeCell ref="D199:E199"/>
    <mergeCell ref="D200:E200"/>
    <mergeCell ref="D201:E201"/>
    <mergeCell ref="D190:E190"/>
    <mergeCell ref="D191:E191"/>
    <mergeCell ref="D192:E192"/>
    <mergeCell ref="D193:E193"/>
    <mergeCell ref="D194:E194"/>
    <mergeCell ref="D195:E195"/>
    <mergeCell ref="D184:E184"/>
    <mergeCell ref="D185:E185"/>
    <mergeCell ref="D186:E186"/>
    <mergeCell ref="D187:E187"/>
    <mergeCell ref="D188:E188"/>
    <mergeCell ref="D189:E189"/>
    <mergeCell ref="D178:E178"/>
    <mergeCell ref="D179:E179"/>
    <mergeCell ref="D180:E180"/>
    <mergeCell ref="D181:E181"/>
    <mergeCell ref="D182:E182"/>
    <mergeCell ref="D183:E183"/>
    <mergeCell ref="D172:E172"/>
    <mergeCell ref="D173:E173"/>
    <mergeCell ref="D174:E174"/>
    <mergeCell ref="D175:E175"/>
    <mergeCell ref="D176:E176"/>
    <mergeCell ref="D177:E177"/>
    <mergeCell ref="D166:E166"/>
    <mergeCell ref="D167:E167"/>
    <mergeCell ref="D168:E168"/>
    <mergeCell ref="D169:E169"/>
    <mergeCell ref="D170:E170"/>
    <mergeCell ref="D171:E171"/>
    <mergeCell ref="D160:E160"/>
    <mergeCell ref="D161:E161"/>
    <mergeCell ref="D162:E162"/>
    <mergeCell ref="D163:E163"/>
    <mergeCell ref="D164:E164"/>
    <mergeCell ref="D165:E165"/>
    <mergeCell ref="D154:E154"/>
    <mergeCell ref="D155:E155"/>
    <mergeCell ref="D156:E156"/>
    <mergeCell ref="D157:E157"/>
    <mergeCell ref="D158:E158"/>
    <mergeCell ref="D159:E159"/>
    <mergeCell ref="D148:E148"/>
    <mergeCell ref="D149:E149"/>
    <mergeCell ref="D150:E150"/>
    <mergeCell ref="D151:E151"/>
    <mergeCell ref="D152:E152"/>
    <mergeCell ref="D153:E153"/>
    <mergeCell ref="D142:E142"/>
    <mergeCell ref="D143:E143"/>
    <mergeCell ref="D144:E144"/>
    <mergeCell ref="D145:E145"/>
    <mergeCell ref="D146:E146"/>
    <mergeCell ref="D147:E147"/>
    <mergeCell ref="D136:E136"/>
    <mergeCell ref="D137:E137"/>
    <mergeCell ref="D138:E138"/>
    <mergeCell ref="D139:E139"/>
    <mergeCell ref="D140:E140"/>
    <mergeCell ref="D141:E141"/>
    <mergeCell ref="D130:E130"/>
    <mergeCell ref="D131:E131"/>
    <mergeCell ref="D132:E132"/>
    <mergeCell ref="D133:E133"/>
    <mergeCell ref="D134:E134"/>
    <mergeCell ref="D135:E135"/>
    <mergeCell ref="D124:E124"/>
    <mergeCell ref="D125:E125"/>
    <mergeCell ref="D126:E126"/>
    <mergeCell ref="D127:E127"/>
    <mergeCell ref="D128:E128"/>
    <mergeCell ref="D129:E129"/>
    <mergeCell ref="D118:E118"/>
    <mergeCell ref="D119:E119"/>
    <mergeCell ref="D120:E120"/>
    <mergeCell ref="D121:E121"/>
    <mergeCell ref="D122:E122"/>
    <mergeCell ref="D123:E123"/>
    <mergeCell ref="D112:E112"/>
    <mergeCell ref="D113:E113"/>
    <mergeCell ref="D114:E114"/>
    <mergeCell ref="D115:E115"/>
    <mergeCell ref="D116:E116"/>
    <mergeCell ref="D117:E117"/>
    <mergeCell ref="D106:E106"/>
    <mergeCell ref="D107:E107"/>
    <mergeCell ref="D108:E108"/>
    <mergeCell ref="D109:E109"/>
    <mergeCell ref="D110:E110"/>
    <mergeCell ref="D111:E111"/>
    <mergeCell ref="D100:E100"/>
    <mergeCell ref="D101:E101"/>
    <mergeCell ref="D102:E102"/>
    <mergeCell ref="D103:E103"/>
    <mergeCell ref="D104:E104"/>
    <mergeCell ref="D105:E105"/>
    <mergeCell ref="D94:E94"/>
    <mergeCell ref="D95:E95"/>
    <mergeCell ref="D96:E96"/>
    <mergeCell ref="D97:E97"/>
    <mergeCell ref="D98:E98"/>
    <mergeCell ref="D99:E99"/>
    <mergeCell ref="D88:E88"/>
    <mergeCell ref="D89:E89"/>
    <mergeCell ref="D90:E90"/>
    <mergeCell ref="D91:E91"/>
    <mergeCell ref="D92:E92"/>
    <mergeCell ref="D93:E93"/>
    <mergeCell ref="D82:E82"/>
    <mergeCell ref="D83:E83"/>
    <mergeCell ref="D84:E84"/>
    <mergeCell ref="D85:E85"/>
    <mergeCell ref="D86:E86"/>
    <mergeCell ref="D87:E87"/>
    <mergeCell ref="D76:E76"/>
    <mergeCell ref="D77:E77"/>
    <mergeCell ref="D78:E78"/>
    <mergeCell ref="D79:E79"/>
    <mergeCell ref="D80:E80"/>
    <mergeCell ref="D81:E81"/>
    <mergeCell ref="D70:E70"/>
    <mergeCell ref="D71:E71"/>
    <mergeCell ref="D72:E72"/>
    <mergeCell ref="D73:E73"/>
    <mergeCell ref="D74:E74"/>
    <mergeCell ref="D75:E75"/>
    <mergeCell ref="D64:E64"/>
    <mergeCell ref="D65:E65"/>
    <mergeCell ref="D66:E66"/>
    <mergeCell ref="D67:E67"/>
    <mergeCell ref="D68:E68"/>
    <mergeCell ref="D69:E69"/>
    <mergeCell ref="D58:E58"/>
    <mergeCell ref="D59:E59"/>
    <mergeCell ref="D60:E60"/>
    <mergeCell ref="D61:E61"/>
    <mergeCell ref="D62:E62"/>
    <mergeCell ref="D63:E63"/>
    <mergeCell ref="D56:E56"/>
    <mergeCell ref="D53:E53"/>
    <mergeCell ref="D54:E54"/>
    <mergeCell ref="D55:E55"/>
    <mergeCell ref="D57:E57"/>
    <mergeCell ref="D51:E51"/>
    <mergeCell ref="C15:L15"/>
    <mergeCell ref="C16:L16"/>
    <mergeCell ref="C10:E10"/>
    <mergeCell ref="C12:H12"/>
    <mergeCell ref="J12:L12"/>
    <mergeCell ref="C13:H13"/>
    <mergeCell ref="J13:L13"/>
    <mergeCell ref="H18:K18"/>
    <mergeCell ref="C21:H21"/>
    <mergeCell ref="C18:F18"/>
    <mergeCell ref="C19:L19"/>
  </mergeCells>
  <conditionalFormatting sqref="C53">
    <cfRule type="expression" dxfId="19" priority="69">
      <formula>$D51&lt;&gt;""</formula>
    </cfRule>
  </conditionalFormatting>
  <conditionalFormatting sqref="C54:C302">
    <cfRule type="expression" dxfId="18" priority="68">
      <formula>$D53&lt;&gt;""</formula>
    </cfRule>
  </conditionalFormatting>
  <conditionalFormatting sqref="D53:J53">
    <cfRule type="expression" dxfId="17" priority="53">
      <formula>$D51&lt;&gt;""</formula>
    </cfRule>
  </conditionalFormatting>
  <conditionalFormatting sqref="D54:J302">
    <cfRule type="expression" dxfId="16" priority="52">
      <formula>$D53&lt;&gt;""</formula>
    </cfRule>
  </conditionalFormatting>
  <conditionalFormatting sqref="K51">
    <cfRule type="expression" dxfId="15" priority="72">
      <formula>$J$13&lt;&gt;"Grupo empresarial"</formula>
    </cfRule>
  </conditionalFormatting>
  <conditionalFormatting sqref="K53">
    <cfRule type="expression" dxfId="14" priority="1675">
      <formula>AND($D51&lt;&gt;"",$J$13="Grupo empresarial")</formula>
    </cfRule>
  </conditionalFormatting>
  <conditionalFormatting sqref="K54:K302">
    <cfRule type="expression" dxfId="13" priority="71">
      <formula>AND($D53&lt;&gt;"",$J$13="Grupo empresarial")</formula>
    </cfRule>
  </conditionalFormatting>
  <conditionalFormatting sqref="L53:Y53">
    <cfRule type="expression" dxfId="12" priority="51">
      <formula>$D51&lt;&gt;""</formula>
    </cfRule>
  </conditionalFormatting>
  <conditionalFormatting sqref="L54:Y302">
    <cfRule type="expression" dxfId="11" priority="63">
      <formula>$D53&lt;&gt;""</formula>
    </cfRule>
  </conditionalFormatting>
  <conditionalFormatting sqref="N10">
    <cfRule type="expression" dxfId="10" priority="54">
      <formula>J13&lt;&gt;"Grup empresarial"</formula>
    </cfRule>
  </conditionalFormatting>
  <conditionalFormatting sqref="N12:P12">
    <cfRule type="expression" dxfId="9" priority="57">
      <formula>$J$13="Grupo empresarial"</formula>
    </cfRule>
  </conditionalFormatting>
  <conditionalFormatting sqref="N13:P21">
    <cfRule type="expression" dxfId="8" priority="1660">
      <formula>AND($N12&lt;&gt;"",$J$13="Grupo empresarial")</formula>
    </cfRule>
  </conditionalFormatting>
  <conditionalFormatting sqref="N25:V44">
    <cfRule type="expression" dxfId="7" priority="1">
      <formula>$I$21="No"</formula>
    </cfRule>
  </conditionalFormatting>
  <dataValidations count="4">
    <dataValidation operator="greaterThan" allowBlank="1" showInputMessage="1" sqref="F53:H53" xr:uid="{00000000-0002-0000-0C00-000000000000}"/>
    <dataValidation operator="equal" allowBlank="1" showInputMessage="1" showErrorMessage="1" sqref="J303:J486 C16:L16 F10 I13 D30:F30 D39:F45 G18 L18 I21 N30:P30" xr:uid="{00000000-0002-0000-0C00-000001000000}"/>
    <dataValidation operator="greaterThan" allowBlank="1" showInputMessage="1" error="Aquesta dada ha de ser un valor numèric" sqref="L53:U302 F54:H302" xr:uid="{00000000-0002-0000-0C00-000002000000}"/>
    <dataValidation operator="greaterThan" allowBlank="1" showInputMessage="1" showErrorMessage="1" error="Aquesta dada ha de ser un valor numèric" sqref="I53:J302" xr:uid="{00000000-0002-0000-0C00-000003000000}"/>
  </dataValidations>
  <pageMargins left="0.70833333333333304" right="0.70833333333333304" top="0.74791666666666701" bottom="0.74791666666666701" header="0.51180555555555496" footer="0.51180555555555496"/>
  <pageSetup paperSize="9" firstPageNumber="0"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tabColor rgb="FFFFFF00"/>
    <pageSetUpPr fitToPage="1"/>
  </sheetPr>
  <dimension ref="A2:ALR280"/>
  <sheetViews>
    <sheetView zoomScale="90" zoomScaleNormal="90" workbookViewId="0">
      <selection activeCell="D44" sqref="D44"/>
    </sheetView>
  </sheetViews>
  <sheetFormatPr baseColWidth="10" defaultColWidth="9.140625" defaultRowHeight="15" x14ac:dyDescent="0.25"/>
  <cols>
    <col min="1" max="1" width="3" style="4" customWidth="1"/>
    <col min="2" max="2" width="2.42578125" style="4" customWidth="1"/>
    <col min="3" max="3" width="28.42578125" style="4" customWidth="1"/>
    <col min="4" max="4" width="21.85546875" style="4" customWidth="1"/>
    <col min="5" max="5" width="22.140625" style="4" customWidth="1"/>
    <col min="6" max="7" width="16.42578125" style="4" customWidth="1"/>
    <col min="8" max="10" width="25" style="4" customWidth="1"/>
    <col min="11" max="11" width="20.7109375" style="4" customWidth="1"/>
    <col min="12" max="12" width="4.42578125" style="4" customWidth="1"/>
    <col min="13" max="13" width="13.5703125" style="4" customWidth="1"/>
    <col min="14" max="14" width="0.7109375" style="4" customWidth="1"/>
    <col min="15" max="15" width="25.42578125" style="4" customWidth="1"/>
    <col min="16" max="1006" width="9.140625" style="4"/>
  </cols>
  <sheetData>
    <row r="2" spans="1:15" ht="18" x14ac:dyDescent="0.25">
      <c r="F2" s="407"/>
    </row>
    <row r="3" spans="1:15" ht="18" x14ac:dyDescent="0.25">
      <c r="F3" s="407"/>
    </row>
    <row r="4" spans="1:15" ht="18" x14ac:dyDescent="0.25">
      <c r="F4" s="407"/>
    </row>
    <row r="5" spans="1:15" ht="18" x14ac:dyDescent="0.25">
      <c r="F5" s="407"/>
    </row>
    <row r="6" spans="1:15" ht="18" x14ac:dyDescent="0.25">
      <c r="F6" s="407"/>
    </row>
    <row r="8" spans="1:15" s="4" customFormat="1" ht="18.75" customHeight="1" x14ac:dyDescent="0.25">
      <c r="A8" s="10"/>
      <c r="B8" s="544" t="s">
        <v>1079</v>
      </c>
      <c r="C8" s="545"/>
      <c r="D8" s="545"/>
      <c r="E8" s="545"/>
      <c r="F8" s="545"/>
      <c r="G8" s="545"/>
      <c r="H8" s="545"/>
      <c r="I8" s="545"/>
      <c r="J8" s="545"/>
      <c r="K8" s="545"/>
      <c r="L8" s="545"/>
    </row>
    <row r="9" spans="1:15" s="4" customFormat="1" ht="19.5" customHeight="1" x14ac:dyDescent="0.3">
      <c r="A9" s="10"/>
      <c r="G9" s="1"/>
      <c r="H9" s="1"/>
      <c r="I9" s="1"/>
      <c r="J9" s="1"/>
    </row>
    <row r="10" spans="1:15" s="4" customFormat="1" ht="36" customHeight="1" x14ac:dyDescent="0.25">
      <c r="B10" s="365"/>
      <c r="C10" s="563"/>
      <c r="D10" s="563"/>
      <c r="E10" s="563"/>
      <c r="F10" s="563"/>
      <c r="G10" s="563"/>
      <c r="H10" s="563"/>
      <c r="I10" s="563"/>
      <c r="J10" s="563"/>
      <c r="K10" s="563"/>
    </row>
    <row r="11" spans="1:15" s="4" customFormat="1" ht="18.75" customHeight="1" x14ac:dyDescent="0.25">
      <c r="B11" s="365"/>
      <c r="C11" s="365"/>
      <c r="D11" s="365"/>
      <c r="E11" s="365"/>
      <c r="F11" s="365"/>
      <c r="G11" s="365"/>
      <c r="H11" s="365"/>
      <c r="I11" s="365"/>
      <c r="J11" s="365"/>
    </row>
    <row r="12" spans="1:15" s="4" customFormat="1" ht="18.75" customHeight="1" x14ac:dyDescent="0.25">
      <c r="B12" s="365"/>
      <c r="C12" s="365"/>
      <c r="D12" s="567" t="s">
        <v>946</v>
      </c>
      <c r="E12" s="567" t="s">
        <v>947</v>
      </c>
      <c r="F12" s="567" t="s">
        <v>948</v>
      </c>
      <c r="G12" s="541" t="s">
        <v>1107</v>
      </c>
      <c r="H12" s="543"/>
      <c r="I12" s="541" t="s">
        <v>1110</v>
      </c>
      <c r="J12" s="543"/>
      <c r="K12" s="567" t="s">
        <v>1106</v>
      </c>
      <c r="M12" s="541" t="s">
        <v>1126</v>
      </c>
      <c r="N12" s="542"/>
      <c r="O12" s="543"/>
    </row>
    <row r="13" spans="1:15" s="4" customFormat="1" ht="33" customHeight="1" x14ac:dyDescent="0.25">
      <c r="B13" s="365"/>
      <c r="C13" s="365"/>
      <c r="D13" s="569"/>
      <c r="E13" s="569"/>
      <c r="F13" s="569"/>
      <c r="G13" s="159" t="s">
        <v>1108</v>
      </c>
      <c r="H13" s="159" t="s">
        <v>1109</v>
      </c>
      <c r="I13" s="159" t="s">
        <v>1108</v>
      </c>
      <c r="J13" s="159" t="s">
        <v>1109</v>
      </c>
      <c r="K13" s="569"/>
      <c r="M13" s="159" t="s">
        <v>1129</v>
      </c>
      <c r="N13" s="564"/>
      <c r="O13" s="567" t="s">
        <v>1130</v>
      </c>
    </row>
    <row r="14" spans="1:15" s="4" customFormat="1" ht="24" customHeight="1" x14ac:dyDescent="0.25">
      <c r="B14" s="365"/>
      <c r="C14" s="160" t="s">
        <v>935</v>
      </c>
      <c r="D14" s="399" t="str">
        <f>IF('0.2_Plan de reducción'!E7="","",'0.2_Plan de reducción'!E7)</f>
        <v/>
      </c>
      <c r="E14" s="418" t="str">
        <f>IF('0.2_Plan de reducción'!F7="","",'0.2_Plan de reducción'!F7)</f>
        <v/>
      </c>
      <c r="F14" s="418" t="str">
        <f>IF('0.2_Plan de reducción'!G7="","",'0.2_Plan de reducción'!G7)</f>
        <v/>
      </c>
      <c r="G14" s="431" t="str">
        <f>IF('0.2_Plan de reducción'!H7="","",'0.2_Plan de reducción'!H7)</f>
        <v/>
      </c>
      <c r="H14" s="431" t="str">
        <f>IF('0.2_Plan de reducción'!I7="","",'0.2_Plan de reducción'!I7)</f>
        <v/>
      </c>
      <c r="I14" s="431" t="str">
        <f>IF('0.2_Plan de reducción'!J7="","",'0.2_Plan de reducción'!J7)</f>
        <v/>
      </c>
      <c r="J14" s="431" t="str">
        <f>IF('0.2_Plan de reducción'!K7="","",'0.2_Plan de reducción'!K7)</f>
        <v/>
      </c>
      <c r="K14" s="432" t="str">
        <f>IF('0.2_Plan de reducción'!L7="","",'0.2_Plan de reducción'!L7)</f>
        <v/>
      </c>
      <c r="M14" s="399" t="str">
        <f>IF('0.2_Plan de reducción'!N7="","",'0.2_Plan de reducción'!N7)</f>
        <v/>
      </c>
      <c r="N14" s="565"/>
      <c r="O14" s="568"/>
    </row>
    <row r="15" spans="1:15" s="4" customFormat="1" ht="24" customHeight="1" x14ac:dyDescent="0.25">
      <c r="B15" s="365"/>
      <c r="C15" s="160" t="s">
        <v>936</v>
      </c>
      <c r="D15" s="399" t="str">
        <f>IF('0.2_Plan de reducción'!E8="","",'0.2_Plan de reducción'!E8)</f>
        <v/>
      </c>
      <c r="E15" s="418" t="str">
        <f>IF('0.2_Plan de reducción'!F8="","",'0.2_Plan de reducción'!F8)</f>
        <v/>
      </c>
      <c r="F15" s="418" t="str">
        <f>IF('0.2_Plan de reducción'!G8="","",'0.2_Plan de reducción'!G8)</f>
        <v/>
      </c>
      <c r="G15" s="431" t="str">
        <f>IF('0.2_Plan de reducción'!H8="","",'0.2_Plan de reducción'!H8)</f>
        <v/>
      </c>
      <c r="H15" s="431" t="str">
        <f>IF('0.2_Plan de reducción'!I8="","",'0.2_Plan de reducción'!I8)</f>
        <v/>
      </c>
      <c r="I15" s="431" t="str">
        <f>IF('0.2_Plan de reducción'!J8="","",'0.2_Plan de reducción'!J8)</f>
        <v/>
      </c>
      <c r="J15" s="431" t="str">
        <f>IF('0.2_Plan de reducción'!K8="","",'0.2_Plan de reducción'!K8)</f>
        <v/>
      </c>
      <c r="K15" s="432" t="str">
        <f>IF('0.2_Plan de reducción'!L8="","",'0.2_Plan de reducción'!L8)</f>
        <v/>
      </c>
      <c r="M15" s="399" t="str">
        <f>IF('0.2_Plan de reducción'!N8="","",'0.2_Plan de reducción'!N8)</f>
        <v/>
      </c>
      <c r="N15" s="565"/>
      <c r="O15" s="569"/>
    </row>
    <row r="16" spans="1:15" s="4" customFormat="1" ht="24" customHeight="1" x14ac:dyDescent="0.25">
      <c r="B16" s="365"/>
      <c r="C16" s="160" t="s">
        <v>949</v>
      </c>
      <c r="D16" s="399" t="str">
        <f>IF('0.2_Plan de reducción'!E9="","",'0.2_Plan de reducción'!E9)</f>
        <v/>
      </c>
      <c r="E16" s="418" t="str">
        <f>IF('0.2_Plan de reducción'!F9="","",'0.2_Plan de reducción'!F9)</f>
        <v/>
      </c>
      <c r="F16" s="418" t="str">
        <f>IF('0.2_Plan de reducción'!G9="","",'0.2_Plan de reducción'!G9)</f>
        <v/>
      </c>
      <c r="G16" s="431" t="str">
        <f>IF('0.2_Plan de reducción'!H9="","",'0.2_Plan de reducción'!H9)</f>
        <v/>
      </c>
      <c r="H16" s="431" t="str">
        <f>IF('0.2_Plan de reducción'!I9="","",'0.2_Plan de reducción'!I9)</f>
        <v/>
      </c>
      <c r="I16" s="431" t="str">
        <f>IF('0.2_Plan de reducción'!J9="","",'0.2_Plan de reducción'!J9)</f>
        <v/>
      </c>
      <c r="J16" s="431" t="str">
        <f>IF('0.2_Plan de reducción'!K9="","",'0.2_Plan de reducción'!K9)</f>
        <v/>
      </c>
      <c r="K16" s="432" t="str">
        <f>IF('0.2_Plan de reducción'!L9="","",'0.2_Plan de reducción'!L9)</f>
        <v/>
      </c>
      <c r="M16" s="399" t="str">
        <f>IF('0.2_Plan de reducción'!N9="","",'0.2_Plan de reducción'!N9)</f>
        <v/>
      </c>
      <c r="N16" s="565"/>
      <c r="O16" s="159" t="s">
        <v>1127</v>
      </c>
    </row>
    <row r="17" spans="2:15" s="4" customFormat="1" ht="24" customHeight="1" x14ac:dyDescent="0.25">
      <c r="B17" s="365"/>
      <c r="C17" s="160" t="s">
        <v>950</v>
      </c>
      <c r="D17" s="399" t="str">
        <f>IF('0.2_Plan de reducción'!E10="","",'0.2_Plan de reducción'!E10)</f>
        <v/>
      </c>
      <c r="E17" s="418" t="str">
        <f>IF('0.2_Plan de reducción'!F10="","",'0.2_Plan de reducción'!F10)</f>
        <v/>
      </c>
      <c r="F17" s="418" t="str">
        <f>IF('0.2_Plan de reducción'!G10="","",'0.2_Plan de reducción'!G10)</f>
        <v/>
      </c>
      <c r="G17" s="431" t="str">
        <f>IF('0.2_Plan de reducción'!H10="","",'0.2_Plan de reducción'!H10)</f>
        <v/>
      </c>
      <c r="H17" s="431" t="str">
        <f>IF('0.2_Plan de reducción'!I10="","",'0.2_Plan de reducción'!I10)</f>
        <v/>
      </c>
      <c r="I17" s="431" t="str">
        <f>IF('0.2_Plan de reducción'!J10="","",'0.2_Plan de reducción'!J10)</f>
        <v/>
      </c>
      <c r="J17" s="431" t="str">
        <f>IF('0.2_Plan de reducción'!K10="","",'0.2_Plan de reducción'!K10)</f>
        <v/>
      </c>
      <c r="K17" s="432" t="str">
        <f>IF('0.2_Plan de reducción'!L10="","",'0.2_Plan de reducción'!L10)</f>
        <v/>
      </c>
      <c r="M17" s="399" t="str">
        <f>IF('0.2_Plan de reducción'!N10="","",'0.2_Plan de reducción'!N10)</f>
        <v/>
      </c>
      <c r="N17" s="565"/>
      <c r="O17" s="399" t="str">
        <f>IF('0.2_Plan de reducción'!P10="","",'0.2_Plan de reducción'!P10)</f>
        <v/>
      </c>
    </row>
    <row r="18" spans="2:15" s="4" customFormat="1" ht="24" customHeight="1" x14ac:dyDescent="0.25">
      <c r="B18" s="365"/>
      <c r="C18" s="160" t="s">
        <v>951</v>
      </c>
      <c r="D18" s="399" t="str">
        <f>IF('0.2_Plan de reducción'!E11="","",'0.2_Plan de reducción'!E11)</f>
        <v/>
      </c>
      <c r="E18" s="418" t="str">
        <f>IF('0.2_Plan de reducción'!F11="","",'0.2_Plan de reducción'!F11)</f>
        <v/>
      </c>
      <c r="F18" s="418" t="str">
        <f>IF('0.2_Plan de reducción'!G11="","",'0.2_Plan de reducción'!G11)</f>
        <v/>
      </c>
      <c r="G18" s="431" t="str">
        <f>IF('0.2_Plan de reducción'!H11="","",'0.2_Plan de reducción'!H11)</f>
        <v/>
      </c>
      <c r="H18" s="431" t="str">
        <f>IF('0.2_Plan de reducción'!I11="","",'0.2_Plan de reducción'!I11)</f>
        <v/>
      </c>
      <c r="I18" s="431" t="str">
        <f>IF('0.2_Plan de reducción'!J11="","",'0.2_Plan de reducción'!J11)</f>
        <v/>
      </c>
      <c r="J18" s="431" t="str">
        <f>IF('0.2_Plan de reducción'!K11="","",'0.2_Plan de reducción'!K11)</f>
        <v/>
      </c>
      <c r="K18" s="432" t="str">
        <f>IF('0.2_Plan de reducción'!L11="","",'0.2_Plan de reducción'!L11)</f>
        <v/>
      </c>
      <c r="M18" s="399" t="str">
        <f>IF('0.2_Plan de reducción'!N11="","",'0.2_Plan de reducción'!N11)</f>
        <v/>
      </c>
      <c r="N18" s="565"/>
      <c r="O18" s="159" t="s">
        <v>1128</v>
      </c>
    </row>
    <row r="19" spans="2:15" s="4" customFormat="1" ht="24" customHeight="1" x14ac:dyDescent="0.25">
      <c r="B19" s="365"/>
      <c r="C19" s="160" t="s">
        <v>952</v>
      </c>
      <c r="D19" s="399" t="str">
        <f>IF('0.2_Plan de reducción'!E12="","",'0.2_Plan de reducción'!E12)</f>
        <v/>
      </c>
      <c r="E19" s="418" t="str">
        <f>IF('0.2_Plan de reducción'!F12="","",'0.2_Plan de reducción'!F12)</f>
        <v/>
      </c>
      <c r="F19" s="418" t="str">
        <f>IF('0.2_Plan de reducción'!G12="","",'0.2_Plan de reducción'!G12)</f>
        <v/>
      </c>
      <c r="G19" s="431" t="str">
        <f>IF('0.2_Plan de reducción'!H12="","",'0.2_Plan de reducción'!H12)</f>
        <v/>
      </c>
      <c r="H19" s="431" t="str">
        <f>IF('0.2_Plan de reducción'!I12="","",'0.2_Plan de reducción'!I12)</f>
        <v/>
      </c>
      <c r="I19" s="431" t="str">
        <f>IF('0.2_Plan de reducción'!J12="","",'0.2_Plan de reducción'!J12)</f>
        <v/>
      </c>
      <c r="J19" s="431" t="str">
        <f>IF('0.2_Plan de reducción'!K12="","",'0.2_Plan de reducción'!K12)</f>
        <v/>
      </c>
      <c r="K19" s="432" t="str">
        <f>IF('0.2_Plan de reducción'!L12="","",'0.2_Plan de reducción'!L12)</f>
        <v/>
      </c>
      <c r="M19" s="399" t="str">
        <f>IF('0.2_Plan de reducción'!N12="","",'0.2_Plan de reducción'!N12)</f>
        <v/>
      </c>
      <c r="N19" s="565"/>
      <c r="O19" s="399" t="str">
        <f>IF('0.2_Plan de reducción'!P12="","",'0.2_Plan de reducción'!P12)</f>
        <v/>
      </c>
    </row>
    <row r="20" spans="2:15" s="4" customFormat="1" ht="24" customHeight="1" x14ac:dyDescent="0.25">
      <c r="B20" s="365"/>
      <c r="C20" s="160" t="s">
        <v>953</v>
      </c>
      <c r="D20" s="399" t="str">
        <f>IF('0.2_Plan de reducción'!E13="","",'0.2_Plan de reducción'!E13)</f>
        <v/>
      </c>
      <c r="E20" s="418" t="str">
        <f>IF('0.2_Plan de reducción'!F13="","",'0.2_Plan de reducción'!F13)</f>
        <v/>
      </c>
      <c r="F20" s="418" t="str">
        <f>IF('0.2_Plan de reducción'!G13="","",'0.2_Plan de reducción'!G13)</f>
        <v/>
      </c>
      <c r="G20" s="431" t="str">
        <f>IF('0.2_Plan de reducción'!H13="","",'0.2_Plan de reducción'!H13)</f>
        <v/>
      </c>
      <c r="H20" s="431" t="str">
        <f>IF('0.2_Plan de reducción'!I13="","",'0.2_Plan de reducción'!I13)</f>
        <v/>
      </c>
      <c r="I20" s="431" t="str">
        <f>IF('0.2_Plan de reducción'!J13="","",'0.2_Plan de reducción'!J13)</f>
        <v/>
      </c>
      <c r="J20" s="431" t="str">
        <f>IF('0.2_Plan de reducción'!K13="","",'0.2_Plan de reducción'!K13)</f>
        <v/>
      </c>
      <c r="K20" s="432" t="str">
        <f>IF('0.2_Plan de reducción'!L13="","",'0.2_Plan de reducción'!L13)</f>
        <v/>
      </c>
      <c r="M20" s="399" t="str">
        <f>IF('0.2_Plan de reducción'!N13="","",'0.2_Plan de reducción'!N13)</f>
        <v/>
      </c>
      <c r="N20" s="565"/>
      <c r="O20" s="159" t="s">
        <v>947</v>
      </c>
    </row>
    <row r="21" spans="2:15" s="4" customFormat="1" ht="32.25" customHeight="1" x14ac:dyDescent="0.25">
      <c r="B21" s="365"/>
      <c r="C21" s="160" t="s">
        <v>954</v>
      </c>
      <c r="D21" s="399" t="str">
        <f>IF('0.2_Plan de reducción'!E14="","",'0.2_Plan de reducción'!E14)</f>
        <v/>
      </c>
      <c r="E21" s="418" t="str">
        <f>IF('0.2_Plan de reducción'!F14="","",'0.2_Plan de reducción'!F14)</f>
        <v/>
      </c>
      <c r="F21" s="418" t="str">
        <f>IF('0.2_Plan de reducción'!G14="","",'0.2_Plan de reducción'!G14)</f>
        <v/>
      </c>
      <c r="G21" s="431" t="str">
        <f>IF('0.2_Plan de reducción'!H14="","",'0.2_Plan de reducción'!H14)</f>
        <v/>
      </c>
      <c r="H21" s="431" t="str">
        <f>IF('0.2_Plan de reducción'!I14="","",'0.2_Plan de reducción'!I14)</f>
        <v/>
      </c>
      <c r="I21" s="431" t="str">
        <f>IF('0.2_Plan de reducción'!J14="","",'0.2_Plan de reducción'!J14)</f>
        <v/>
      </c>
      <c r="J21" s="431" t="str">
        <f>IF('0.2_Plan de reducción'!K14="","",'0.2_Plan de reducción'!K14)</f>
        <v/>
      </c>
      <c r="K21" s="432" t="str">
        <f>IF('0.2_Plan de reducción'!L14="","",'0.2_Plan de reducción'!L14)</f>
        <v/>
      </c>
      <c r="M21" s="399" t="str">
        <f>IF('0.2_Plan de reducción'!N14="","",'0.2_Plan de reducción'!N14)</f>
        <v/>
      </c>
      <c r="N21" s="565"/>
      <c r="O21" s="399" t="str">
        <f>IF('0.2_Plan de reducción'!P14="","",'0.2_Plan de reducción'!P14)</f>
        <v/>
      </c>
    </row>
    <row r="22" spans="2:15" s="4" customFormat="1" ht="24" customHeight="1" x14ac:dyDescent="0.25">
      <c r="B22" s="365"/>
      <c r="C22" s="160" t="s">
        <v>955</v>
      </c>
      <c r="D22" s="399" t="str">
        <f>IF('0.2_Plan de reducción'!E15="","",'0.2_Plan de reducción'!E15)</f>
        <v/>
      </c>
      <c r="E22" s="418" t="str">
        <f>IF('0.2_Plan de reducción'!F15="","",'0.2_Plan de reducción'!F15)</f>
        <v/>
      </c>
      <c r="F22" s="418" t="str">
        <f>IF('0.2_Plan de reducción'!G15="","",'0.2_Plan de reducción'!G15)</f>
        <v/>
      </c>
      <c r="G22" s="431" t="str">
        <f>IF('0.2_Plan de reducción'!H15="","",'0.2_Plan de reducción'!H15)</f>
        <v/>
      </c>
      <c r="H22" s="431" t="str">
        <f>IF('0.2_Plan de reducción'!I15="","",'0.2_Plan de reducción'!I15)</f>
        <v/>
      </c>
      <c r="I22" s="431" t="str">
        <f>IF('0.2_Plan de reducción'!J15="","",'0.2_Plan de reducción'!J15)</f>
        <v/>
      </c>
      <c r="J22" s="431" t="str">
        <f>IF('0.2_Plan de reducción'!K15="","",'0.2_Plan de reducción'!K15)</f>
        <v/>
      </c>
      <c r="K22" s="432" t="str">
        <f>IF('0.2_Plan de reducción'!L15="","",'0.2_Plan de reducción'!L15)</f>
        <v/>
      </c>
      <c r="M22" s="399" t="str">
        <f>IF('0.2_Plan de reducción'!N15="","",'0.2_Plan de reducción'!N15)</f>
        <v/>
      </c>
      <c r="N22" s="565"/>
      <c r="O22" s="159" t="s">
        <v>948</v>
      </c>
    </row>
    <row r="23" spans="2:15" s="4" customFormat="1" ht="24" customHeight="1" x14ac:dyDescent="0.25">
      <c r="B23" s="365"/>
      <c r="C23" s="160" t="s">
        <v>956</v>
      </c>
      <c r="D23" s="399" t="str">
        <f>IF('0.2_Plan de reducción'!E16="","",'0.2_Plan de reducción'!E16)</f>
        <v/>
      </c>
      <c r="E23" s="418" t="str">
        <f>IF('0.2_Plan de reducción'!F16="","",'0.2_Plan de reducción'!F16)</f>
        <v/>
      </c>
      <c r="F23" s="418" t="str">
        <f>IF('0.2_Plan de reducción'!G16="","",'0.2_Plan de reducción'!G16)</f>
        <v/>
      </c>
      <c r="G23" s="431" t="str">
        <f>IF('0.2_Plan de reducción'!H16="","",'0.2_Plan de reducción'!H16)</f>
        <v/>
      </c>
      <c r="H23" s="431" t="str">
        <f>IF('0.2_Plan de reducción'!I16="","",'0.2_Plan de reducción'!I16)</f>
        <v/>
      </c>
      <c r="I23" s="431" t="str">
        <f>IF('0.2_Plan de reducción'!J16="","",'0.2_Plan de reducción'!J16)</f>
        <v/>
      </c>
      <c r="J23" s="431" t="str">
        <f>IF('0.2_Plan de reducción'!K16="","",'0.2_Plan de reducción'!K16)</f>
        <v/>
      </c>
      <c r="K23" s="432" t="str">
        <f>IF('0.2_Plan de reducción'!L16="","",'0.2_Plan de reducción'!L16)</f>
        <v/>
      </c>
      <c r="M23" s="399" t="str">
        <f>IF('0.2_Plan de reducción'!N16="","",'0.2_Plan de reducción'!N16)</f>
        <v/>
      </c>
      <c r="N23" s="566"/>
      <c r="O23" s="399" t="str">
        <f>IF('0.2_Plan de reducción'!P16="","",'0.2_Plan de reducción'!P16)</f>
        <v/>
      </c>
    </row>
    <row r="24" spans="2:15" s="4" customFormat="1" ht="18.75" customHeight="1" x14ac:dyDescent="0.25">
      <c r="B24" s="365"/>
      <c r="C24" s="365"/>
      <c r="D24" s="365"/>
      <c r="E24" s="365"/>
      <c r="F24" s="365"/>
      <c r="G24" s="365"/>
      <c r="H24" s="365"/>
      <c r="I24" s="365"/>
      <c r="J24" s="365"/>
    </row>
    <row r="25" spans="2:15" s="4" customFormat="1" ht="18.75" customHeight="1" x14ac:dyDescent="0.25">
      <c r="B25" s="544" t="s">
        <v>1080</v>
      </c>
      <c r="C25" s="545"/>
      <c r="D25" s="545"/>
      <c r="E25" s="545"/>
      <c r="F25" s="545"/>
      <c r="G25" s="545"/>
      <c r="H25" s="545"/>
      <c r="I25" s="545"/>
      <c r="J25" s="545"/>
      <c r="K25" s="545"/>
      <c r="L25" s="545"/>
    </row>
    <row r="26" spans="2:15" s="4" customFormat="1" ht="18.75" customHeight="1" x14ac:dyDescent="0.25">
      <c r="B26" s="365"/>
      <c r="C26" s="365"/>
      <c r="D26" s="365"/>
      <c r="E26" s="365"/>
      <c r="F26" s="365"/>
      <c r="G26" s="365"/>
      <c r="H26" s="365"/>
      <c r="I26" s="365"/>
      <c r="J26" s="365"/>
    </row>
    <row r="27" spans="2:15" s="4" customFormat="1" ht="22.5" customHeight="1" x14ac:dyDescent="0.25">
      <c r="B27" s="365"/>
      <c r="C27" s="536"/>
      <c r="D27" s="536"/>
      <c r="E27" s="536"/>
      <c r="F27" s="536"/>
      <c r="G27" s="536"/>
      <c r="H27" s="536"/>
      <c r="I27" s="536"/>
      <c r="J27" s="536"/>
      <c r="K27" s="536"/>
    </row>
    <row r="28" spans="2:15" s="4" customFormat="1" ht="12" customHeight="1" x14ac:dyDescent="0.25"/>
    <row r="29" spans="2:15" s="4" customFormat="1" ht="54" customHeight="1" x14ac:dyDescent="0.25">
      <c r="C29" s="20"/>
      <c r="D29" s="391" t="s">
        <v>537</v>
      </c>
      <c r="E29" s="391" t="s">
        <v>1061</v>
      </c>
      <c r="F29" s="572" t="s">
        <v>1077</v>
      </c>
      <c r="G29" s="573"/>
      <c r="H29" s="574"/>
      <c r="I29" s="391" t="s">
        <v>1062</v>
      </c>
      <c r="J29" s="391" t="s">
        <v>1063</v>
      </c>
      <c r="K29" s="391" t="s">
        <v>1064</v>
      </c>
    </row>
    <row r="30" spans="2:15" s="4" customFormat="1" ht="18" customHeight="1" x14ac:dyDescent="0.25">
      <c r="C30" s="391" t="s">
        <v>1087</v>
      </c>
      <c r="D30" s="411"/>
      <c r="E30" s="411"/>
      <c r="F30" s="674"/>
      <c r="G30" s="675"/>
      <c r="H30" s="676"/>
      <c r="I30" s="411"/>
      <c r="J30" s="411">
        <f>SUM(J$31:J$280)</f>
        <v>0</v>
      </c>
      <c r="K30" s="411">
        <f>SUM(K$31:K$280)</f>
        <v>0</v>
      </c>
    </row>
    <row r="31" spans="2:15" s="4" customFormat="1" ht="15" customHeight="1" x14ac:dyDescent="0.25">
      <c r="C31" s="162">
        <v>1</v>
      </c>
      <c r="D31" s="417" t="str">
        <f>IF('0.2_Plan de reducción'!E25="","",'0.2_Plan de reducción'!E25)</f>
        <v/>
      </c>
      <c r="E31" s="417" t="str">
        <f>IF('0.2_Plan de reducción'!F25="","",'0.2_Plan de reducción'!F25)</f>
        <v/>
      </c>
      <c r="F31" s="672" t="str">
        <f>IF('0.2_Plan de reducción'!G25="","",'0.2_Plan de reducción'!G25)</f>
        <v/>
      </c>
      <c r="G31" s="672"/>
      <c r="H31" s="672"/>
      <c r="I31" s="415" t="str">
        <f>IF('0.2_Plan de reducción'!J25="","",'0.2_Plan de reducción'!J25)</f>
        <v/>
      </c>
      <c r="J31" s="415" t="str">
        <f>IF('0.2_Plan de reducción'!K25="","",'0.2_Plan de reducción'!K25)</f>
        <v/>
      </c>
      <c r="K31" s="415" t="str">
        <f>IF('0.2_Plan de reducción'!L25="","",'0.2_Plan de reducción'!L25)</f>
        <v/>
      </c>
    </row>
    <row r="32" spans="2:15" s="4" customFormat="1" x14ac:dyDescent="0.25">
      <c r="C32" s="162">
        <v>2</v>
      </c>
      <c r="D32" s="414" t="str">
        <f>IF('0.2_Plan de reducción'!E26="","",'0.2_Plan de reducción'!E26)</f>
        <v/>
      </c>
      <c r="E32" s="414" t="str">
        <f>IF('0.2_Plan de reducción'!F26="","",'0.2_Plan de reducción'!F26)</f>
        <v/>
      </c>
      <c r="F32" s="672" t="str">
        <f>IF('0.2_Plan de reducción'!G26="","",'0.2_Plan de reducción'!G26)</f>
        <v/>
      </c>
      <c r="G32" s="672"/>
      <c r="H32" s="672"/>
      <c r="I32" s="415" t="str">
        <f>IF('0.2_Plan de reducción'!J26="","",'0.2_Plan de reducción'!J26)</f>
        <v/>
      </c>
      <c r="J32" s="416" t="str">
        <f>IF('0.2_Plan de reducción'!K26="","",'0.2_Plan de reducción'!K26)</f>
        <v/>
      </c>
      <c r="K32" s="416" t="str">
        <f>IF('0.2_Plan de reducción'!L26="","",'0.2_Plan de reducción'!L26)</f>
        <v/>
      </c>
    </row>
    <row r="33" spans="2:11" s="4" customFormat="1" x14ac:dyDescent="0.25">
      <c r="C33" s="162">
        <v>3</v>
      </c>
      <c r="D33" s="414" t="str">
        <f>IF('0.2_Plan de reducción'!E27="","",'0.2_Plan de reducción'!E27)</f>
        <v/>
      </c>
      <c r="E33" s="414" t="str">
        <f>IF('0.2_Plan de reducción'!F27="","",'0.2_Plan de reducción'!F27)</f>
        <v/>
      </c>
      <c r="F33" s="672" t="str">
        <f>IF('0.2_Plan de reducción'!G27="","",'0.2_Plan de reducción'!G27)</f>
        <v/>
      </c>
      <c r="G33" s="672"/>
      <c r="H33" s="672"/>
      <c r="I33" s="415" t="str">
        <f>IF('0.2_Plan de reducción'!J27="","",'0.2_Plan de reducción'!J27)</f>
        <v/>
      </c>
      <c r="J33" s="416" t="str">
        <f>IF('0.2_Plan de reducción'!K27="","",'0.2_Plan de reducción'!K27)</f>
        <v/>
      </c>
      <c r="K33" s="416" t="str">
        <f>IF('0.2_Plan de reducción'!L27="","",'0.2_Plan de reducción'!L27)</f>
        <v/>
      </c>
    </row>
    <row r="34" spans="2:11" s="4" customFormat="1" x14ac:dyDescent="0.25">
      <c r="C34" s="162">
        <v>4</v>
      </c>
      <c r="D34" s="414" t="str">
        <f>IF('0.2_Plan de reducción'!E28="","",'0.2_Plan de reducción'!E28)</f>
        <v/>
      </c>
      <c r="E34" s="414" t="str">
        <f>IF('0.2_Plan de reducción'!F28="","",'0.2_Plan de reducción'!F28)</f>
        <v/>
      </c>
      <c r="F34" s="672" t="str">
        <f>IF('0.2_Plan de reducción'!G28="","",'0.2_Plan de reducción'!G28)</f>
        <v/>
      </c>
      <c r="G34" s="672"/>
      <c r="H34" s="672"/>
      <c r="I34" s="415" t="str">
        <f>IF('0.2_Plan de reducción'!J28="","",'0.2_Plan de reducción'!J28)</f>
        <v/>
      </c>
      <c r="J34" s="416" t="str">
        <f>IF('0.2_Plan de reducción'!K28="","",'0.2_Plan de reducción'!K28)</f>
        <v/>
      </c>
      <c r="K34" s="416" t="str">
        <f>IF('0.2_Plan de reducción'!L28="","",'0.2_Plan de reducción'!L28)</f>
        <v/>
      </c>
    </row>
    <row r="35" spans="2:11" s="4" customFormat="1" x14ac:dyDescent="0.25">
      <c r="C35" s="162">
        <v>5</v>
      </c>
      <c r="D35" s="414" t="str">
        <f>IF('0.2_Plan de reducción'!E29="","",'0.2_Plan de reducción'!E29)</f>
        <v/>
      </c>
      <c r="E35" s="414" t="str">
        <f>IF('0.2_Plan de reducción'!F29="","",'0.2_Plan de reducción'!F29)</f>
        <v/>
      </c>
      <c r="F35" s="672" t="str">
        <f>IF('0.2_Plan de reducción'!G29="","",'0.2_Plan de reducción'!G29)</f>
        <v/>
      </c>
      <c r="G35" s="672"/>
      <c r="H35" s="672"/>
      <c r="I35" s="415" t="str">
        <f>IF('0.2_Plan de reducción'!J29="","",'0.2_Plan de reducción'!J29)</f>
        <v/>
      </c>
      <c r="J35" s="416" t="str">
        <f>IF('0.2_Plan de reducción'!K29="","",'0.2_Plan de reducción'!K29)</f>
        <v/>
      </c>
      <c r="K35" s="416" t="str">
        <f>IF('0.2_Plan de reducción'!L29="","",'0.2_Plan de reducción'!L29)</f>
        <v/>
      </c>
    </row>
    <row r="36" spans="2:11" s="4" customFormat="1" x14ac:dyDescent="0.25">
      <c r="C36" s="162">
        <v>6</v>
      </c>
      <c r="D36" s="414" t="str">
        <f>IF('0.2_Plan de reducción'!E30="","",'0.2_Plan de reducción'!E30)</f>
        <v/>
      </c>
      <c r="E36" s="414" t="str">
        <f>IF('0.2_Plan de reducción'!F30="","",'0.2_Plan de reducción'!F30)</f>
        <v/>
      </c>
      <c r="F36" s="672" t="str">
        <f>IF('0.2_Plan de reducción'!G30="","",'0.2_Plan de reducción'!G30)</f>
        <v/>
      </c>
      <c r="G36" s="672"/>
      <c r="H36" s="672"/>
      <c r="I36" s="415" t="str">
        <f>IF('0.2_Plan de reducción'!J30="","",'0.2_Plan de reducción'!J30)</f>
        <v/>
      </c>
      <c r="J36" s="416" t="str">
        <f>IF('0.2_Plan de reducción'!K30="","",'0.2_Plan de reducción'!K30)</f>
        <v/>
      </c>
      <c r="K36" s="416" t="str">
        <f>IF('0.2_Plan de reducción'!L30="","",'0.2_Plan de reducción'!L30)</f>
        <v/>
      </c>
    </row>
    <row r="37" spans="2:11" s="4" customFormat="1" x14ac:dyDescent="0.25">
      <c r="C37" s="162">
        <v>7</v>
      </c>
      <c r="D37" s="414" t="str">
        <f>IF('0.2_Plan de reducción'!E31="","",'0.2_Plan de reducción'!E31)</f>
        <v/>
      </c>
      <c r="E37" s="414" t="str">
        <f>IF('0.2_Plan de reducción'!F31="","",'0.2_Plan de reducción'!F31)</f>
        <v/>
      </c>
      <c r="F37" s="672" t="str">
        <f>IF('0.2_Plan de reducción'!G31="","",'0.2_Plan de reducción'!G31)</f>
        <v/>
      </c>
      <c r="G37" s="672"/>
      <c r="H37" s="672"/>
      <c r="I37" s="415" t="str">
        <f>IF('0.2_Plan de reducción'!J31="","",'0.2_Plan de reducción'!J31)</f>
        <v/>
      </c>
      <c r="J37" s="416" t="str">
        <f>IF('0.2_Plan de reducción'!K31="","",'0.2_Plan de reducción'!K31)</f>
        <v/>
      </c>
      <c r="K37" s="416" t="str">
        <f>IF('0.2_Plan de reducción'!L31="","",'0.2_Plan de reducción'!L31)</f>
        <v/>
      </c>
    </row>
    <row r="38" spans="2:11" s="4" customFormat="1" x14ac:dyDescent="0.25">
      <c r="C38" s="162">
        <v>8</v>
      </c>
      <c r="D38" s="414" t="str">
        <f>IF('0.2_Plan de reducción'!E32="","",'0.2_Plan de reducción'!E32)</f>
        <v/>
      </c>
      <c r="E38" s="414" t="str">
        <f>IF('0.2_Plan de reducción'!F32="","",'0.2_Plan de reducción'!F32)</f>
        <v/>
      </c>
      <c r="F38" s="672" t="str">
        <f>IF('0.2_Plan de reducción'!G32="","",'0.2_Plan de reducción'!G32)</f>
        <v/>
      </c>
      <c r="G38" s="672"/>
      <c r="H38" s="672"/>
      <c r="I38" s="415" t="str">
        <f>IF('0.2_Plan de reducción'!J32="","",'0.2_Plan de reducción'!J32)</f>
        <v/>
      </c>
      <c r="J38" s="416" t="str">
        <f>IF('0.2_Plan de reducción'!K32="","",'0.2_Plan de reducción'!K32)</f>
        <v/>
      </c>
      <c r="K38" s="416" t="str">
        <f>IF('0.2_Plan de reducción'!L32="","",'0.2_Plan de reducción'!L32)</f>
        <v/>
      </c>
    </row>
    <row r="39" spans="2:11" s="4" customFormat="1" x14ac:dyDescent="0.25">
      <c r="C39" s="162">
        <v>9</v>
      </c>
      <c r="D39" s="414" t="str">
        <f>IF('0.2_Plan de reducción'!E33="","",'0.2_Plan de reducción'!E33)</f>
        <v/>
      </c>
      <c r="E39" s="414" t="str">
        <f>IF('0.2_Plan de reducción'!F33="","",'0.2_Plan de reducción'!F33)</f>
        <v/>
      </c>
      <c r="F39" s="672" t="str">
        <f>IF('0.2_Plan de reducción'!G33="","",'0.2_Plan de reducción'!G33)</f>
        <v/>
      </c>
      <c r="G39" s="672"/>
      <c r="H39" s="672"/>
      <c r="I39" s="415" t="str">
        <f>IF('0.2_Plan de reducción'!J33="","",'0.2_Plan de reducción'!J33)</f>
        <v/>
      </c>
      <c r="J39" s="416" t="str">
        <f>IF('0.2_Plan de reducción'!K33="","",'0.2_Plan de reducción'!K33)</f>
        <v/>
      </c>
      <c r="K39" s="416" t="str">
        <f>IF('0.2_Plan de reducción'!L33="","",'0.2_Plan de reducción'!L33)</f>
        <v/>
      </c>
    </row>
    <row r="40" spans="2:11" s="4" customFormat="1" x14ac:dyDescent="0.25">
      <c r="C40" s="162">
        <v>10</v>
      </c>
      <c r="D40" s="414" t="str">
        <f>IF('0.2_Plan de reducción'!E34="","",'0.2_Plan de reducción'!E34)</f>
        <v/>
      </c>
      <c r="E40" s="414" t="str">
        <f>IF('0.2_Plan de reducción'!F34="","",'0.2_Plan de reducción'!F34)</f>
        <v/>
      </c>
      <c r="F40" s="672" t="str">
        <f>IF('0.2_Plan de reducción'!G34="","",'0.2_Plan de reducción'!G34)</f>
        <v/>
      </c>
      <c r="G40" s="672"/>
      <c r="H40" s="672"/>
      <c r="I40" s="415" t="str">
        <f>IF('0.2_Plan de reducción'!J34="","",'0.2_Plan de reducción'!J34)</f>
        <v/>
      </c>
      <c r="J40" s="416" t="str">
        <f>IF('0.2_Plan de reducción'!K34="","",'0.2_Plan de reducción'!K34)</f>
        <v/>
      </c>
      <c r="K40" s="416" t="str">
        <f>IF('0.2_Plan de reducción'!L34="","",'0.2_Plan de reducción'!L34)</f>
        <v/>
      </c>
    </row>
    <row r="41" spans="2:11" s="4" customFormat="1" x14ac:dyDescent="0.25">
      <c r="C41" s="162">
        <v>11</v>
      </c>
      <c r="D41" s="414" t="str">
        <f>IF('0.2_Plan de reducción'!E35="","",'0.2_Plan de reducción'!E35)</f>
        <v/>
      </c>
      <c r="E41" s="414" t="str">
        <f>IF('0.2_Plan de reducción'!F35="","",'0.2_Plan de reducción'!F35)</f>
        <v/>
      </c>
      <c r="F41" s="672" t="str">
        <f>IF('0.2_Plan de reducción'!G35="","",'0.2_Plan de reducción'!G35)</f>
        <v/>
      </c>
      <c r="G41" s="672"/>
      <c r="H41" s="672"/>
      <c r="I41" s="415" t="str">
        <f>IF('0.2_Plan de reducción'!J35="","",'0.2_Plan de reducción'!J35)</f>
        <v/>
      </c>
      <c r="J41" s="416" t="str">
        <f>IF('0.2_Plan de reducción'!K35="","",'0.2_Plan de reducción'!K35)</f>
        <v/>
      </c>
      <c r="K41" s="416" t="str">
        <f>IF('0.2_Plan de reducción'!L35="","",'0.2_Plan de reducción'!L35)</f>
        <v/>
      </c>
    </row>
    <row r="42" spans="2:11" s="4" customFormat="1" x14ac:dyDescent="0.25">
      <c r="C42" s="162">
        <v>12</v>
      </c>
      <c r="D42" s="414" t="str">
        <f>IF('0.2_Plan de reducción'!E36="","",'0.2_Plan de reducción'!E36)</f>
        <v/>
      </c>
      <c r="E42" s="414" t="str">
        <f>IF('0.2_Plan de reducción'!F36="","",'0.2_Plan de reducción'!F36)</f>
        <v/>
      </c>
      <c r="F42" s="672" t="str">
        <f>IF('0.2_Plan de reducción'!G36="","",'0.2_Plan de reducción'!G36)</f>
        <v/>
      </c>
      <c r="G42" s="672"/>
      <c r="H42" s="672"/>
      <c r="I42" s="415" t="str">
        <f>IF('0.2_Plan de reducción'!J36="","",'0.2_Plan de reducción'!J36)</f>
        <v/>
      </c>
      <c r="J42" s="416" t="str">
        <f>IF('0.2_Plan de reducción'!K36="","",'0.2_Plan de reducción'!K36)</f>
        <v/>
      </c>
      <c r="K42" s="416" t="str">
        <f>IF('0.2_Plan de reducción'!L36="","",'0.2_Plan de reducción'!L36)</f>
        <v/>
      </c>
    </row>
    <row r="43" spans="2:11" s="4" customFormat="1" x14ac:dyDescent="0.25">
      <c r="C43" s="162">
        <v>13</v>
      </c>
      <c r="D43" s="414" t="str">
        <f>IF('0.2_Plan de reducción'!E37="","",'0.2_Plan de reducción'!E37)</f>
        <v/>
      </c>
      <c r="E43" s="414" t="str">
        <f>IF('0.2_Plan de reducción'!F37="","",'0.2_Plan de reducción'!F37)</f>
        <v/>
      </c>
      <c r="F43" s="672" t="str">
        <f>IF('0.2_Plan de reducción'!G37="","",'0.2_Plan de reducción'!G37)</f>
        <v/>
      </c>
      <c r="G43" s="672"/>
      <c r="H43" s="672"/>
      <c r="I43" s="415" t="str">
        <f>IF('0.2_Plan de reducción'!J37="","",'0.2_Plan de reducción'!J37)</f>
        <v/>
      </c>
      <c r="J43" s="416" t="str">
        <f>IF('0.2_Plan de reducción'!K37="","",'0.2_Plan de reducción'!K37)</f>
        <v/>
      </c>
      <c r="K43" s="416" t="str">
        <f>IF('0.2_Plan de reducción'!L37="","",'0.2_Plan de reducción'!L37)</f>
        <v/>
      </c>
    </row>
    <row r="44" spans="2:11" s="4" customFormat="1" x14ac:dyDescent="0.25">
      <c r="C44" s="162">
        <v>14</v>
      </c>
      <c r="D44" s="414" t="str">
        <f>IF('0.2_Plan de reducción'!E38="","",'0.2_Plan de reducción'!E38)</f>
        <v/>
      </c>
      <c r="E44" s="414" t="str">
        <f>IF('0.2_Plan de reducción'!F38="","",'0.2_Plan de reducción'!F38)</f>
        <v/>
      </c>
      <c r="F44" s="672" t="str">
        <f>IF('0.2_Plan de reducción'!G38="","",'0.2_Plan de reducción'!G38)</f>
        <v/>
      </c>
      <c r="G44" s="672"/>
      <c r="H44" s="672"/>
      <c r="I44" s="415" t="str">
        <f>IF('0.2_Plan de reducción'!J38="","",'0.2_Plan de reducción'!J38)</f>
        <v/>
      </c>
      <c r="J44" s="416" t="str">
        <f>IF('0.2_Plan de reducción'!K38="","",'0.2_Plan de reducción'!K38)</f>
        <v/>
      </c>
      <c r="K44" s="416" t="str">
        <f>IF('0.2_Plan de reducción'!L38="","",'0.2_Plan de reducción'!L38)</f>
        <v/>
      </c>
    </row>
    <row r="45" spans="2:11" s="4" customFormat="1" x14ac:dyDescent="0.25">
      <c r="C45" s="162">
        <v>15</v>
      </c>
      <c r="D45" s="414" t="str">
        <f>IF('0.2_Plan de reducción'!E39="","",'0.2_Plan de reducción'!E39)</f>
        <v/>
      </c>
      <c r="E45" s="414" t="str">
        <f>IF('0.2_Plan de reducción'!F39="","",'0.2_Plan de reducción'!F39)</f>
        <v/>
      </c>
      <c r="F45" s="672" t="str">
        <f>IF('0.2_Plan de reducción'!G39="","",'0.2_Plan de reducción'!G39)</f>
        <v/>
      </c>
      <c r="G45" s="672"/>
      <c r="H45" s="672"/>
      <c r="I45" s="415" t="str">
        <f>IF('0.2_Plan de reducción'!J39="","",'0.2_Plan de reducción'!J39)</f>
        <v/>
      </c>
      <c r="J45" s="416" t="str">
        <f>IF('0.2_Plan de reducción'!K39="","",'0.2_Plan de reducción'!K39)</f>
        <v/>
      </c>
      <c r="K45" s="416" t="str">
        <f>IF('0.2_Plan de reducción'!L39="","",'0.2_Plan de reducción'!L39)</f>
        <v/>
      </c>
    </row>
    <row r="46" spans="2:11" s="4" customFormat="1" x14ac:dyDescent="0.25">
      <c r="C46" s="162">
        <v>16</v>
      </c>
      <c r="D46" s="414" t="str">
        <f>IF('0.2_Plan de reducción'!E40="","",'0.2_Plan de reducción'!E40)</f>
        <v/>
      </c>
      <c r="E46" s="414" t="str">
        <f>IF('0.2_Plan de reducción'!F40="","",'0.2_Plan de reducción'!F40)</f>
        <v/>
      </c>
      <c r="F46" s="672" t="str">
        <f>IF('0.2_Plan de reducción'!G40="","",'0.2_Plan de reducción'!G40)</f>
        <v/>
      </c>
      <c r="G46" s="672"/>
      <c r="H46" s="672"/>
      <c r="I46" s="415" t="str">
        <f>IF('0.2_Plan de reducción'!J40="","",'0.2_Plan de reducción'!J40)</f>
        <v/>
      </c>
      <c r="J46" s="416" t="str">
        <f>IF('0.2_Plan de reducción'!K40="","",'0.2_Plan de reducción'!K40)</f>
        <v/>
      </c>
      <c r="K46" s="416" t="str">
        <f>IF('0.2_Plan de reducción'!L40="","",'0.2_Plan de reducción'!L40)</f>
        <v/>
      </c>
    </row>
    <row r="47" spans="2:11" s="4" customFormat="1" x14ac:dyDescent="0.25">
      <c r="C47" s="162">
        <v>17</v>
      </c>
      <c r="D47" s="414" t="str">
        <f>IF('0.2_Plan de reducción'!E41="","",'0.2_Plan de reducción'!E41)</f>
        <v/>
      </c>
      <c r="E47" s="414" t="str">
        <f>IF('0.2_Plan de reducción'!F41="","",'0.2_Plan de reducción'!F41)</f>
        <v/>
      </c>
      <c r="F47" s="672" t="str">
        <f>IF('0.2_Plan de reducción'!G41="","",'0.2_Plan de reducción'!G41)</f>
        <v/>
      </c>
      <c r="G47" s="672"/>
      <c r="H47" s="672"/>
      <c r="I47" s="415" t="str">
        <f>IF('0.2_Plan de reducción'!J41="","",'0.2_Plan de reducción'!J41)</f>
        <v/>
      </c>
      <c r="J47" s="416" t="str">
        <f>IF('0.2_Plan de reducción'!K41="","",'0.2_Plan de reducción'!K41)</f>
        <v/>
      </c>
      <c r="K47" s="416" t="str">
        <f>IF('0.2_Plan de reducción'!L41="","",'0.2_Plan de reducción'!L41)</f>
        <v/>
      </c>
    </row>
    <row r="48" spans="2:11" s="4" customFormat="1" x14ac:dyDescent="0.25">
      <c r="B48" s="15"/>
      <c r="C48" s="162">
        <v>18</v>
      </c>
      <c r="D48" s="414" t="str">
        <f>IF('0.2_Plan de reducción'!E42="","",'0.2_Plan de reducción'!E42)</f>
        <v/>
      </c>
      <c r="E48" s="414" t="str">
        <f>IF('0.2_Plan de reducción'!F42="","",'0.2_Plan de reducción'!F42)</f>
        <v/>
      </c>
      <c r="F48" s="672" t="str">
        <f>IF('0.2_Plan de reducción'!G42="","",'0.2_Plan de reducción'!G42)</f>
        <v/>
      </c>
      <c r="G48" s="672"/>
      <c r="H48" s="672"/>
      <c r="I48" s="415" t="str">
        <f>IF('0.2_Plan de reducción'!J42="","",'0.2_Plan de reducción'!J42)</f>
        <v/>
      </c>
      <c r="J48" s="416" t="str">
        <f>IF('0.2_Plan de reducción'!K42="","",'0.2_Plan de reducción'!K42)</f>
        <v/>
      </c>
      <c r="K48" s="416" t="str">
        <f>IF('0.2_Plan de reducción'!L42="","",'0.2_Plan de reducción'!L42)</f>
        <v/>
      </c>
    </row>
    <row r="49" spans="3:11" s="4" customFormat="1" x14ac:dyDescent="0.25">
      <c r="C49" s="162">
        <v>19</v>
      </c>
      <c r="D49" s="414" t="str">
        <f>IF('0.2_Plan de reducción'!E43="","",'0.2_Plan de reducción'!E43)</f>
        <v/>
      </c>
      <c r="E49" s="414" t="str">
        <f>IF('0.2_Plan de reducción'!F43="","",'0.2_Plan de reducción'!F43)</f>
        <v/>
      </c>
      <c r="F49" s="672" t="str">
        <f>IF('0.2_Plan de reducción'!G43="","",'0.2_Plan de reducción'!G43)</f>
        <v/>
      </c>
      <c r="G49" s="672"/>
      <c r="H49" s="672"/>
      <c r="I49" s="415" t="str">
        <f>IF('0.2_Plan de reducción'!J43="","",'0.2_Plan de reducción'!J43)</f>
        <v/>
      </c>
      <c r="J49" s="416" t="str">
        <f>IF('0.2_Plan de reducción'!K43="","",'0.2_Plan de reducción'!K43)</f>
        <v/>
      </c>
      <c r="K49" s="416" t="str">
        <f>IF('0.2_Plan de reducción'!L43="","",'0.2_Plan de reducción'!L43)</f>
        <v/>
      </c>
    </row>
    <row r="50" spans="3:11" s="4" customFormat="1" x14ac:dyDescent="0.25">
      <c r="C50" s="162">
        <v>20</v>
      </c>
      <c r="D50" s="414" t="str">
        <f>IF('0.2_Plan de reducción'!E44="","",'0.2_Plan de reducción'!E44)</f>
        <v/>
      </c>
      <c r="E50" s="414" t="str">
        <f>IF('0.2_Plan de reducción'!F44="","",'0.2_Plan de reducción'!F44)</f>
        <v/>
      </c>
      <c r="F50" s="672" t="str">
        <f>IF('0.2_Plan de reducción'!G44="","",'0.2_Plan de reducción'!G44)</f>
        <v/>
      </c>
      <c r="G50" s="672"/>
      <c r="H50" s="672"/>
      <c r="I50" s="415" t="str">
        <f>IF('0.2_Plan de reducción'!J44="","",'0.2_Plan de reducción'!J44)</f>
        <v/>
      </c>
      <c r="J50" s="416" t="str">
        <f>IF('0.2_Plan de reducción'!K44="","",'0.2_Plan de reducción'!K44)</f>
        <v/>
      </c>
      <c r="K50" s="416" t="str">
        <f>IF('0.2_Plan de reducción'!L44="","",'0.2_Plan de reducción'!L44)</f>
        <v/>
      </c>
    </row>
    <row r="51" spans="3:11" s="4" customFormat="1" x14ac:dyDescent="0.25">
      <c r="C51" s="162">
        <v>21</v>
      </c>
      <c r="D51" s="414" t="str">
        <f>IF('0.2_Plan de reducción'!E45="","",'0.2_Plan de reducción'!E45)</f>
        <v/>
      </c>
      <c r="E51" s="414" t="str">
        <f>IF('0.2_Plan de reducción'!F45="","",'0.2_Plan de reducción'!F45)</f>
        <v/>
      </c>
      <c r="F51" s="672" t="str">
        <f>IF('0.2_Plan de reducción'!G45="","",'0.2_Plan de reducción'!G45)</f>
        <v/>
      </c>
      <c r="G51" s="672"/>
      <c r="H51" s="672"/>
      <c r="I51" s="415" t="str">
        <f>IF('0.2_Plan de reducción'!J45="","",'0.2_Plan de reducción'!J45)</f>
        <v/>
      </c>
      <c r="J51" s="416" t="str">
        <f>IF('0.2_Plan de reducción'!K45="","",'0.2_Plan de reducción'!K45)</f>
        <v/>
      </c>
      <c r="K51" s="416" t="str">
        <f>IF('0.2_Plan de reducción'!L45="","",'0.2_Plan de reducción'!L45)</f>
        <v/>
      </c>
    </row>
    <row r="52" spans="3:11" s="4" customFormat="1" x14ac:dyDescent="0.25">
      <c r="C52" s="162">
        <v>22</v>
      </c>
      <c r="D52" s="414" t="str">
        <f>IF('0.2_Plan de reducción'!E46="","",'0.2_Plan de reducción'!E46)</f>
        <v/>
      </c>
      <c r="E52" s="414" t="str">
        <f>IF('0.2_Plan de reducción'!F46="","",'0.2_Plan de reducción'!F46)</f>
        <v/>
      </c>
      <c r="F52" s="672" t="str">
        <f>IF('0.2_Plan de reducción'!G46="","",'0.2_Plan de reducción'!G46)</f>
        <v/>
      </c>
      <c r="G52" s="672"/>
      <c r="H52" s="672"/>
      <c r="I52" s="415" t="str">
        <f>IF('0.2_Plan de reducción'!J46="","",'0.2_Plan de reducción'!J46)</f>
        <v/>
      </c>
      <c r="J52" s="416" t="str">
        <f>IF('0.2_Plan de reducción'!K46="","",'0.2_Plan de reducción'!K46)</f>
        <v/>
      </c>
      <c r="K52" s="416" t="str">
        <f>IF('0.2_Plan de reducción'!L46="","",'0.2_Plan de reducción'!L46)</f>
        <v/>
      </c>
    </row>
    <row r="53" spans="3:11" s="4" customFormat="1" x14ac:dyDescent="0.25">
      <c r="C53" s="162">
        <v>23</v>
      </c>
      <c r="D53" s="414" t="str">
        <f>IF('0.2_Plan de reducción'!E47="","",'0.2_Plan de reducción'!E47)</f>
        <v/>
      </c>
      <c r="E53" s="414" t="str">
        <f>IF('0.2_Plan de reducción'!F47="","",'0.2_Plan de reducción'!F47)</f>
        <v/>
      </c>
      <c r="F53" s="672" t="str">
        <f>IF('0.2_Plan de reducción'!G47="","",'0.2_Plan de reducción'!G47)</f>
        <v/>
      </c>
      <c r="G53" s="672"/>
      <c r="H53" s="672"/>
      <c r="I53" s="415" t="str">
        <f>IF('0.2_Plan de reducción'!J47="","",'0.2_Plan de reducción'!J47)</f>
        <v/>
      </c>
      <c r="J53" s="416" t="str">
        <f>IF('0.2_Plan de reducción'!K47="","",'0.2_Plan de reducción'!K47)</f>
        <v/>
      </c>
      <c r="K53" s="416" t="str">
        <f>IF('0.2_Plan de reducción'!L47="","",'0.2_Plan de reducción'!L47)</f>
        <v/>
      </c>
    </row>
    <row r="54" spans="3:11" s="4" customFormat="1" x14ac:dyDescent="0.25">
      <c r="C54" s="162">
        <v>24</v>
      </c>
      <c r="D54" s="414" t="str">
        <f>IF('0.2_Plan de reducción'!E48="","",'0.2_Plan de reducción'!E48)</f>
        <v/>
      </c>
      <c r="E54" s="414" t="str">
        <f>IF('0.2_Plan de reducción'!F48="","",'0.2_Plan de reducción'!F48)</f>
        <v/>
      </c>
      <c r="F54" s="672" t="str">
        <f>IF('0.2_Plan de reducción'!G48="","",'0.2_Plan de reducción'!G48)</f>
        <v/>
      </c>
      <c r="G54" s="672"/>
      <c r="H54" s="672"/>
      <c r="I54" s="415" t="str">
        <f>IF('0.2_Plan de reducción'!J48="","",'0.2_Plan de reducción'!J48)</f>
        <v/>
      </c>
      <c r="J54" s="416" t="str">
        <f>IF('0.2_Plan de reducción'!K48="","",'0.2_Plan de reducción'!K48)</f>
        <v/>
      </c>
      <c r="K54" s="416" t="str">
        <f>IF('0.2_Plan de reducción'!L48="","",'0.2_Plan de reducción'!L48)</f>
        <v/>
      </c>
    </row>
    <row r="55" spans="3:11" s="4" customFormat="1" x14ac:dyDescent="0.25">
      <c r="C55" s="162">
        <v>25</v>
      </c>
      <c r="D55" s="414" t="str">
        <f>IF('0.2_Plan de reducción'!E49="","",'0.2_Plan de reducción'!E49)</f>
        <v/>
      </c>
      <c r="E55" s="414" t="str">
        <f>IF('0.2_Plan de reducción'!F49="","",'0.2_Plan de reducción'!F49)</f>
        <v/>
      </c>
      <c r="F55" s="672" t="str">
        <f>IF('0.2_Plan de reducción'!G49="","",'0.2_Plan de reducción'!G49)</f>
        <v/>
      </c>
      <c r="G55" s="672"/>
      <c r="H55" s="672"/>
      <c r="I55" s="415" t="str">
        <f>IF('0.2_Plan de reducción'!J49="","",'0.2_Plan de reducción'!J49)</f>
        <v/>
      </c>
      <c r="J55" s="416" t="str">
        <f>IF('0.2_Plan de reducción'!K49="","",'0.2_Plan de reducción'!K49)</f>
        <v/>
      </c>
      <c r="K55" s="416" t="str">
        <f>IF('0.2_Plan de reducción'!L49="","",'0.2_Plan de reducción'!L49)</f>
        <v/>
      </c>
    </row>
    <row r="56" spans="3:11" s="4" customFormat="1" x14ac:dyDescent="0.25">
      <c r="C56" s="162">
        <v>26</v>
      </c>
      <c r="D56" s="414" t="str">
        <f>IF('0.2_Plan de reducción'!E50="","",'0.2_Plan de reducción'!E50)</f>
        <v/>
      </c>
      <c r="E56" s="414" t="str">
        <f>IF('0.2_Plan de reducción'!F50="","",'0.2_Plan de reducción'!F50)</f>
        <v/>
      </c>
      <c r="F56" s="672" t="str">
        <f>IF('0.2_Plan de reducción'!G50="","",'0.2_Plan de reducción'!G50)</f>
        <v/>
      </c>
      <c r="G56" s="672"/>
      <c r="H56" s="672"/>
      <c r="I56" s="415" t="str">
        <f>IF('0.2_Plan de reducción'!J50="","",'0.2_Plan de reducción'!J50)</f>
        <v/>
      </c>
      <c r="J56" s="416" t="str">
        <f>IF('0.2_Plan de reducción'!K50="","",'0.2_Plan de reducción'!K50)</f>
        <v/>
      </c>
      <c r="K56" s="416" t="str">
        <f>IF('0.2_Plan de reducción'!L50="","",'0.2_Plan de reducción'!L50)</f>
        <v/>
      </c>
    </row>
    <row r="57" spans="3:11" s="4" customFormat="1" x14ac:dyDescent="0.25">
      <c r="C57" s="162">
        <v>27</v>
      </c>
      <c r="D57" s="414" t="str">
        <f>IF('0.2_Plan de reducción'!E51="","",'0.2_Plan de reducción'!E51)</f>
        <v/>
      </c>
      <c r="E57" s="414" t="str">
        <f>IF('0.2_Plan de reducción'!F51="","",'0.2_Plan de reducción'!F51)</f>
        <v/>
      </c>
      <c r="F57" s="672" t="str">
        <f>IF('0.2_Plan de reducción'!G51="","",'0.2_Plan de reducción'!G51)</f>
        <v/>
      </c>
      <c r="G57" s="672"/>
      <c r="H57" s="672"/>
      <c r="I57" s="415" t="str">
        <f>IF('0.2_Plan de reducción'!J51="","",'0.2_Plan de reducción'!J51)</f>
        <v/>
      </c>
      <c r="J57" s="416" t="str">
        <f>IF('0.2_Plan de reducción'!K51="","",'0.2_Plan de reducción'!K51)</f>
        <v/>
      </c>
      <c r="K57" s="416" t="str">
        <f>IF('0.2_Plan de reducción'!L51="","",'0.2_Plan de reducción'!L51)</f>
        <v/>
      </c>
    </row>
    <row r="58" spans="3:11" s="4" customFormat="1" x14ac:dyDescent="0.25">
      <c r="C58" s="162">
        <v>28</v>
      </c>
      <c r="D58" s="414" t="str">
        <f>IF('0.2_Plan de reducción'!E52="","",'0.2_Plan de reducción'!E52)</f>
        <v/>
      </c>
      <c r="E58" s="414" t="str">
        <f>IF('0.2_Plan de reducción'!F52="","",'0.2_Plan de reducción'!F52)</f>
        <v/>
      </c>
      <c r="F58" s="672" t="str">
        <f>IF('0.2_Plan de reducción'!G52="","",'0.2_Plan de reducción'!G52)</f>
        <v/>
      </c>
      <c r="G58" s="672"/>
      <c r="H58" s="672"/>
      <c r="I58" s="415" t="str">
        <f>IF('0.2_Plan de reducción'!J52="","",'0.2_Plan de reducción'!J52)</f>
        <v/>
      </c>
      <c r="J58" s="416" t="str">
        <f>IF('0.2_Plan de reducción'!K52="","",'0.2_Plan de reducción'!K52)</f>
        <v/>
      </c>
      <c r="K58" s="416" t="str">
        <f>IF('0.2_Plan de reducción'!L52="","",'0.2_Plan de reducción'!L52)</f>
        <v/>
      </c>
    </row>
    <row r="59" spans="3:11" s="4" customFormat="1" x14ac:dyDescent="0.25">
      <c r="C59" s="162">
        <v>29</v>
      </c>
      <c r="D59" s="414" t="str">
        <f>IF('0.2_Plan de reducción'!E53="","",'0.2_Plan de reducción'!E53)</f>
        <v/>
      </c>
      <c r="E59" s="414" t="str">
        <f>IF('0.2_Plan de reducción'!F53="","",'0.2_Plan de reducción'!F53)</f>
        <v/>
      </c>
      <c r="F59" s="672" t="str">
        <f>IF('0.2_Plan de reducción'!G53="","",'0.2_Plan de reducción'!G53)</f>
        <v/>
      </c>
      <c r="G59" s="672"/>
      <c r="H59" s="672"/>
      <c r="I59" s="415" t="str">
        <f>IF('0.2_Plan de reducción'!J53="","",'0.2_Plan de reducción'!J53)</f>
        <v/>
      </c>
      <c r="J59" s="416" t="str">
        <f>IF('0.2_Plan de reducción'!K53="","",'0.2_Plan de reducción'!K53)</f>
        <v/>
      </c>
      <c r="K59" s="416" t="str">
        <f>IF('0.2_Plan de reducción'!L53="","",'0.2_Plan de reducción'!L53)</f>
        <v/>
      </c>
    </row>
    <row r="60" spans="3:11" s="4" customFormat="1" x14ac:dyDescent="0.25">
      <c r="C60" s="162">
        <v>30</v>
      </c>
      <c r="D60" s="414" t="str">
        <f>IF('0.2_Plan de reducción'!E54="","",'0.2_Plan de reducción'!E54)</f>
        <v/>
      </c>
      <c r="E60" s="414" t="str">
        <f>IF('0.2_Plan de reducción'!F54="","",'0.2_Plan de reducción'!F54)</f>
        <v/>
      </c>
      <c r="F60" s="672" t="str">
        <f>IF('0.2_Plan de reducción'!G54="","",'0.2_Plan de reducción'!G54)</f>
        <v/>
      </c>
      <c r="G60" s="672"/>
      <c r="H60" s="672"/>
      <c r="I60" s="415" t="str">
        <f>IF('0.2_Plan de reducción'!J54="","",'0.2_Plan de reducción'!J54)</f>
        <v/>
      </c>
      <c r="J60" s="416" t="str">
        <f>IF('0.2_Plan de reducción'!K54="","",'0.2_Plan de reducción'!K54)</f>
        <v/>
      </c>
      <c r="K60" s="416" t="str">
        <f>IF('0.2_Plan de reducción'!L54="","",'0.2_Plan de reducción'!L54)</f>
        <v/>
      </c>
    </row>
    <row r="61" spans="3:11" s="4" customFormat="1" x14ac:dyDescent="0.25">
      <c r="C61" s="162">
        <v>31</v>
      </c>
      <c r="D61" s="414" t="str">
        <f>IF('0.2_Plan de reducción'!E55="","",'0.2_Plan de reducción'!E55)</f>
        <v/>
      </c>
      <c r="E61" s="414" t="str">
        <f>IF('0.2_Plan de reducción'!F55="","",'0.2_Plan de reducción'!F55)</f>
        <v/>
      </c>
      <c r="F61" s="672" t="str">
        <f>IF('0.2_Plan de reducción'!G55="","",'0.2_Plan de reducción'!G55)</f>
        <v/>
      </c>
      <c r="G61" s="672"/>
      <c r="H61" s="672"/>
      <c r="I61" s="415" t="str">
        <f>IF('0.2_Plan de reducción'!J55="","",'0.2_Plan de reducción'!J55)</f>
        <v/>
      </c>
      <c r="J61" s="416" t="str">
        <f>IF('0.2_Plan de reducción'!K55="","",'0.2_Plan de reducción'!K55)</f>
        <v/>
      </c>
      <c r="K61" s="416" t="str">
        <f>IF('0.2_Plan de reducción'!L55="","",'0.2_Plan de reducción'!L55)</f>
        <v/>
      </c>
    </row>
    <row r="62" spans="3:11" s="4" customFormat="1" x14ac:dyDescent="0.25">
      <c r="C62" s="162">
        <v>32</v>
      </c>
      <c r="D62" s="414" t="str">
        <f>IF('0.2_Plan de reducción'!E56="","",'0.2_Plan de reducción'!E56)</f>
        <v/>
      </c>
      <c r="E62" s="414" t="str">
        <f>IF('0.2_Plan de reducción'!F56="","",'0.2_Plan de reducción'!F56)</f>
        <v/>
      </c>
      <c r="F62" s="672" t="str">
        <f>IF('0.2_Plan de reducción'!G56="","",'0.2_Plan de reducción'!G56)</f>
        <v/>
      </c>
      <c r="G62" s="672"/>
      <c r="H62" s="672"/>
      <c r="I62" s="415" t="str">
        <f>IF('0.2_Plan de reducción'!J56="","",'0.2_Plan de reducción'!J56)</f>
        <v/>
      </c>
      <c r="J62" s="416" t="str">
        <f>IF('0.2_Plan de reducción'!K56="","",'0.2_Plan de reducción'!K56)</f>
        <v/>
      </c>
      <c r="K62" s="416" t="str">
        <f>IF('0.2_Plan de reducción'!L56="","",'0.2_Plan de reducción'!L56)</f>
        <v/>
      </c>
    </row>
    <row r="63" spans="3:11" s="4" customFormat="1" x14ac:dyDescent="0.25">
      <c r="C63" s="162">
        <v>33</v>
      </c>
      <c r="D63" s="414" t="str">
        <f>IF('0.2_Plan de reducción'!E57="","",'0.2_Plan de reducción'!E57)</f>
        <v/>
      </c>
      <c r="E63" s="414" t="str">
        <f>IF('0.2_Plan de reducción'!F57="","",'0.2_Plan de reducción'!F57)</f>
        <v/>
      </c>
      <c r="F63" s="672" t="str">
        <f>IF('0.2_Plan de reducción'!G57="","",'0.2_Plan de reducción'!G57)</f>
        <v/>
      </c>
      <c r="G63" s="672"/>
      <c r="H63" s="672"/>
      <c r="I63" s="415" t="str">
        <f>IF('0.2_Plan de reducción'!J57="","",'0.2_Plan de reducción'!J57)</f>
        <v/>
      </c>
      <c r="J63" s="416" t="str">
        <f>IF('0.2_Plan de reducción'!K57="","",'0.2_Plan de reducción'!K57)</f>
        <v/>
      </c>
      <c r="K63" s="416" t="str">
        <f>IF('0.2_Plan de reducción'!L57="","",'0.2_Plan de reducción'!L57)</f>
        <v/>
      </c>
    </row>
    <row r="64" spans="3:11" s="4" customFormat="1" x14ac:dyDescent="0.25">
      <c r="C64" s="162">
        <v>34</v>
      </c>
      <c r="D64" s="414" t="str">
        <f>IF('0.2_Plan de reducción'!E58="","",'0.2_Plan de reducción'!E58)</f>
        <v/>
      </c>
      <c r="E64" s="414" t="str">
        <f>IF('0.2_Plan de reducción'!F58="","",'0.2_Plan de reducción'!F58)</f>
        <v/>
      </c>
      <c r="F64" s="672" t="str">
        <f>IF('0.2_Plan de reducción'!G58="","",'0.2_Plan de reducción'!G58)</f>
        <v/>
      </c>
      <c r="G64" s="672"/>
      <c r="H64" s="672"/>
      <c r="I64" s="415" t="str">
        <f>IF('0.2_Plan de reducción'!J58="","",'0.2_Plan de reducción'!J58)</f>
        <v/>
      </c>
      <c r="J64" s="416" t="str">
        <f>IF('0.2_Plan de reducción'!K58="","",'0.2_Plan de reducción'!K58)</f>
        <v/>
      </c>
      <c r="K64" s="416" t="str">
        <f>IF('0.2_Plan de reducción'!L58="","",'0.2_Plan de reducción'!L58)</f>
        <v/>
      </c>
    </row>
    <row r="65" spans="2:11" s="4" customFormat="1" x14ac:dyDescent="0.25">
      <c r="C65" s="162">
        <v>35</v>
      </c>
      <c r="D65" s="414" t="str">
        <f>IF('0.2_Plan de reducción'!E59="","",'0.2_Plan de reducción'!E59)</f>
        <v/>
      </c>
      <c r="E65" s="414" t="str">
        <f>IF('0.2_Plan de reducción'!F59="","",'0.2_Plan de reducción'!F59)</f>
        <v/>
      </c>
      <c r="F65" s="672" t="str">
        <f>IF('0.2_Plan de reducción'!G59="","",'0.2_Plan de reducción'!G59)</f>
        <v/>
      </c>
      <c r="G65" s="672"/>
      <c r="H65" s="672"/>
      <c r="I65" s="415" t="str">
        <f>IF('0.2_Plan de reducción'!J59="","",'0.2_Plan de reducción'!J59)</f>
        <v/>
      </c>
      <c r="J65" s="416" t="str">
        <f>IF('0.2_Plan de reducción'!K59="","",'0.2_Plan de reducción'!K59)</f>
        <v/>
      </c>
      <c r="K65" s="416" t="str">
        <f>IF('0.2_Plan de reducción'!L59="","",'0.2_Plan de reducción'!L59)</f>
        <v/>
      </c>
    </row>
    <row r="66" spans="2:11" s="4" customFormat="1" x14ac:dyDescent="0.25">
      <c r="C66" s="162">
        <v>36</v>
      </c>
      <c r="D66" s="414" t="str">
        <f>IF('0.2_Plan de reducción'!E60="","",'0.2_Plan de reducción'!E60)</f>
        <v/>
      </c>
      <c r="E66" s="414" t="str">
        <f>IF('0.2_Plan de reducción'!F60="","",'0.2_Plan de reducción'!F60)</f>
        <v/>
      </c>
      <c r="F66" s="672" t="str">
        <f>IF('0.2_Plan de reducción'!G60="","",'0.2_Plan de reducción'!G60)</f>
        <v/>
      </c>
      <c r="G66" s="672"/>
      <c r="H66" s="672"/>
      <c r="I66" s="415" t="str">
        <f>IF('0.2_Plan de reducción'!J60="","",'0.2_Plan de reducción'!J60)</f>
        <v/>
      </c>
      <c r="J66" s="416" t="str">
        <f>IF('0.2_Plan de reducción'!K60="","",'0.2_Plan de reducción'!K60)</f>
        <v/>
      </c>
      <c r="K66" s="416" t="str">
        <f>IF('0.2_Plan de reducción'!L60="","",'0.2_Plan de reducción'!L60)</f>
        <v/>
      </c>
    </row>
    <row r="67" spans="2:11" s="4" customFormat="1" x14ac:dyDescent="0.25">
      <c r="C67" s="162">
        <v>37</v>
      </c>
      <c r="D67" s="414" t="str">
        <f>IF('0.2_Plan de reducción'!E61="","",'0.2_Plan de reducción'!E61)</f>
        <v/>
      </c>
      <c r="E67" s="414" t="str">
        <f>IF('0.2_Plan de reducción'!F61="","",'0.2_Plan de reducción'!F61)</f>
        <v/>
      </c>
      <c r="F67" s="672" t="str">
        <f>IF('0.2_Plan de reducción'!G61="","",'0.2_Plan de reducción'!G61)</f>
        <v/>
      </c>
      <c r="G67" s="672"/>
      <c r="H67" s="672"/>
      <c r="I67" s="415" t="str">
        <f>IF('0.2_Plan de reducción'!J61="","",'0.2_Plan de reducción'!J61)</f>
        <v/>
      </c>
      <c r="J67" s="416" t="str">
        <f>IF('0.2_Plan de reducción'!K61="","",'0.2_Plan de reducción'!K61)</f>
        <v/>
      </c>
      <c r="K67" s="416" t="str">
        <f>IF('0.2_Plan de reducción'!L61="","",'0.2_Plan de reducción'!L61)</f>
        <v/>
      </c>
    </row>
    <row r="68" spans="2:11" s="4" customFormat="1" x14ac:dyDescent="0.25">
      <c r="C68" s="162">
        <v>38</v>
      </c>
      <c r="D68" s="414" t="str">
        <f>IF('0.2_Plan de reducción'!E62="","",'0.2_Plan de reducción'!E62)</f>
        <v/>
      </c>
      <c r="E68" s="414" t="str">
        <f>IF('0.2_Plan de reducción'!F62="","",'0.2_Plan de reducción'!F62)</f>
        <v/>
      </c>
      <c r="F68" s="672" t="str">
        <f>IF('0.2_Plan de reducción'!G62="","",'0.2_Plan de reducción'!G62)</f>
        <v/>
      </c>
      <c r="G68" s="672"/>
      <c r="H68" s="672"/>
      <c r="I68" s="415" t="str">
        <f>IF('0.2_Plan de reducción'!J62="","",'0.2_Plan de reducción'!J62)</f>
        <v/>
      </c>
      <c r="J68" s="416" t="str">
        <f>IF('0.2_Plan de reducción'!K62="","",'0.2_Plan de reducción'!K62)</f>
        <v/>
      </c>
      <c r="K68" s="416" t="str">
        <f>IF('0.2_Plan de reducción'!L62="","",'0.2_Plan de reducción'!L62)</f>
        <v/>
      </c>
    </row>
    <row r="69" spans="2:11" s="4" customFormat="1" x14ac:dyDescent="0.25">
      <c r="C69" s="162">
        <v>39</v>
      </c>
      <c r="D69" s="414" t="str">
        <f>IF('0.2_Plan de reducción'!E63="","",'0.2_Plan de reducción'!E63)</f>
        <v/>
      </c>
      <c r="E69" s="414" t="str">
        <f>IF('0.2_Plan de reducción'!F63="","",'0.2_Plan de reducción'!F63)</f>
        <v/>
      </c>
      <c r="F69" s="672" t="str">
        <f>IF('0.2_Plan de reducción'!G63="","",'0.2_Plan de reducción'!G63)</f>
        <v/>
      </c>
      <c r="G69" s="672"/>
      <c r="H69" s="672"/>
      <c r="I69" s="415" t="str">
        <f>IF('0.2_Plan de reducción'!J63="","",'0.2_Plan de reducción'!J63)</f>
        <v/>
      </c>
      <c r="J69" s="416" t="str">
        <f>IF('0.2_Plan de reducción'!K63="","",'0.2_Plan de reducción'!K63)</f>
        <v/>
      </c>
      <c r="K69" s="416" t="str">
        <f>IF('0.2_Plan de reducción'!L63="","",'0.2_Plan de reducción'!L63)</f>
        <v/>
      </c>
    </row>
    <row r="70" spans="2:11" s="4" customFormat="1" x14ac:dyDescent="0.25">
      <c r="C70" s="162">
        <v>40</v>
      </c>
      <c r="D70" s="414" t="str">
        <f>IF('0.2_Plan de reducción'!E64="","",'0.2_Plan de reducción'!E64)</f>
        <v/>
      </c>
      <c r="E70" s="414" t="str">
        <f>IF('0.2_Plan de reducción'!F64="","",'0.2_Plan de reducción'!F64)</f>
        <v/>
      </c>
      <c r="F70" s="672" t="str">
        <f>IF('0.2_Plan de reducción'!G64="","",'0.2_Plan de reducción'!G64)</f>
        <v/>
      </c>
      <c r="G70" s="672"/>
      <c r="H70" s="672"/>
      <c r="I70" s="415" t="str">
        <f>IF('0.2_Plan de reducción'!J64="","",'0.2_Plan de reducción'!J64)</f>
        <v/>
      </c>
      <c r="J70" s="416" t="str">
        <f>IF('0.2_Plan de reducción'!K64="","",'0.2_Plan de reducción'!K64)</f>
        <v/>
      </c>
      <c r="K70" s="416" t="str">
        <f>IF('0.2_Plan de reducción'!L64="","",'0.2_Plan de reducción'!L64)</f>
        <v/>
      </c>
    </row>
    <row r="71" spans="2:11" s="4" customFormat="1" x14ac:dyDescent="0.25">
      <c r="C71" s="162">
        <v>41</v>
      </c>
      <c r="D71" s="414" t="str">
        <f>IF('0.2_Plan de reducción'!E65="","",'0.2_Plan de reducción'!E65)</f>
        <v/>
      </c>
      <c r="E71" s="414" t="str">
        <f>IF('0.2_Plan de reducción'!F65="","",'0.2_Plan de reducción'!F65)</f>
        <v/>
      </c>
      <c r="F71" s="672" t="str">
        <f>IF('0.2_Plan de reducción'!G65="","",'0.2_Plan de reducción'!G65)</f>
        <v/>
      </c>
      <c r="G71" s="672"/>
      <c r="H71" s="672"/>
      <c r="I71" s="415" t="str">
        <f>IF('0.2_Plan de reducción'!J65="","",'0.2_Plan de reducción'!J65)</f>
        <v/>
      </c>
      <c r="J71" s="416" t="str">
        <f>IF('0.2_Plan de reducción'!K65="","",'0.2_Plan de reducción'!K65)</f>
        <v/>
      </c>
      <c r="K71" s="416" t="str">
        <f>IF('0.2_Plan de reducción'!L65="","",'0.2_Plan de reducción'!L65)</f>
        <v/>
      </c>
    </row>
    <row r="72" spans="2:11" s="4" customFormat="1" x14ac:dyDescent="0.25">
      <c r="C72" s="162">
        <v>42</v>
      </c>
      <c r="D72" s="414" t="str">
        <f>IF('0.2_Plan de reducción'!E66="","",'0.2_Plan de reducción'!E66)</f>
        <v/>
      </c>
      <c r="E72" s="414" t="str">
        <f>IF('0.2_Plan de reducción'!F66="","",'0.2_Plan de reducción'!F66)</f>
        <v/>
      </c>
      <c r="F72" s="672" t="str">
        <f>IF('0.2_Plan de reducción'!G66="","",'0.2_Plan de reducción'!G66)</f>
        <v/>
      </c>
      <c r="G72" s="672"/>
      <c r="H72" s="672"/>
      <c r="I72" s="415" t="str">
        <f>IF('0.2_Plan de reducción'!J66="","",'0.2_Plan de reducción'!J66)</f>
        <v/>
      </c>
      <c r="J72" s="416" t="str">
        <f>IF('0.2_Plan de reducción'!K66="","",'0.2_Plan de reducción'!K66)</f>
        <v/>
      </c>
      <c r="K72" s="416" t="str">
        <f>IF('0.2_Plan de reducción'!L66="","",'0.2_Plan de reducción'!L66)</f>
        <v/>
      </c>
    </row>
    <row r="73" spans="2:11" s="4" customFormat="1" x14ac:dyDescent="0.25">
      <c r="C73" s="162">
        <v>43</v>
      </c>
      <c r="D73" s="414" t="str">
        <f>IF('0.2_Plan de reducción'!E67="","",'0.2_Plan de reducción'!E67)</f>
        <v/>
      </c>
      <c r="E73" s="414" t="str">
        <f>IF('0.2_Plan de reducción'!F67="","",'0.2_Plan de reducción'!F67)</f>
        <v/>
      </c>
      <c r="F73" s="672" t="str">
        <f>IF('0.2_Plan de reducción'!G67="","",'0.2_Plan de reducción'!G67)</f>
        <v/>
      </c>
      <c r="G73" s="672"/>
      <c r="H73" s="672"/>
      <c r="I73" s="415" t="str">
        <f>IF('0.2_Plan de reducción'!J67="","",'0.2_Plan de reducción'!J67)</f>
        <v/>
      </c>
      <c r="J73" s="416" t="str">
        <f>IF('0.2_Plan de reducción'!K67="","",'0.2_Plan de reducción'!K67)</f>
        <v/>
      </c>
      <c r="K73" s="416" t="str">
        <f>IF('0.2_Plan de reducción'!L67="","",'0.2_Plan de reducción'!L67)</f>
        <v/>
      </c>
    </row>
    <row r="74" spans="2:11" s="4" customFormat="1" x14ac:dyDescent="0.25">
      <c r="C74" s="162">
        <v>44</v>
      </c>
      <c r="D74" s="414" t="str">
        <f>IF('0.2_Plan de reducción'!E68="","",'0.2_Plan de reducción'!E68)</f>
        <v/>
      </c>
      <c r="E74" s="414" t="str">
        <f>IF('0.2_Plan de reducción'!F68="","",'0.2_Plan de reducción'!F68)</f>
        <v/>
      </c>
      <c r="F74" s="672" t="str">
        <f>IF('0.2_Plan de reducción'!G68="","",'0.2_Plan de reducción'!G68)</f>
        <v/>
      </c>
      <c r="G74" s="672"/>
      <c r="H74" s="672"/>
      <c r="I74" s="415" t="str">
        <f>IF('0.2_Plan de reducción'!J68="","",'0.2_Plan de reducción'!J68)</f>
        <v/>
      </c>
      <c r="J74" s="416" t="str">
        <f>IF('0.2_Plan de reducción'!K68="","",'0.2_Plan de reducción'!K68)</f>
        <v/>
      </c>
      <c r="K74" s="416" t="str">
        <f>IF('0.2_Plan de reducción'!L68="","",'0.2_Plan de reducción'!L68)</f>
        <v/>
      </c>
    </row>
    <row r="75" spans="2:11" s="4" customFormat="1" x14ac:dyDescent="0.25">
      <c r="B75" s="21"/>
      <c r="C75" s="162">
        <v>45</v>
      </c>
      <c r="D75" s="414" t="str">
        <f>IF('0.2_Plan de reducción'!E69="","",'0.2_Plan de reducción'!E69)</f>
        <v/>
      </c>
      <c r="E75" s="414" t="str">
        <f>IF('0.2_Plan de reducción'!F69="","",'0.2_Plan de reducción'!F69)</f>
        <v/>
      </c>
      <c r="F75" s="672" t="str">
        <f>IF('0.2_Plan de reducción'!G69="","",'0.2_Plan de reducción'!G69)</f>
        <v/>
      </c>
      <c r="G75" s="672"/>
      <c r="H75" s="672"/>
      <c r="I75" s="415" t="str">
        <f>IF('0.2_Plan de reducción'!J69="","",'0.2_Plan de reducción'!J69)</f>
        <v/>
      </c>
      <c r="J75" s="416" t="str">
        <f>IF('0.2_Plan de reducción'!K69="","",'0.2_Plan de reducción'!K69)</f>
        <v/>
      </c>
      <c r="K75" s="416" t="str">
        <f>IF('0.2_Plan de reducción'!L69="","",'0.2_Plan de reducción'!L69)</f>
        <v/>
      </c>
    </row>
    <row r="76" spans="2:11" s="4" customFormat="1" x14ac:dyDescent="0.25">
      <c r="B76" s="21"/>
      <c r="C76" s="162">
        <v>46</v>
      </c>
      <c r="D76" s="414" t="str">
        <f>IF('0.2_Plan de reducción'!E70="","",'0.2_Plan de reducción'!E70)</f>
        <v/>
      </c>
      <c r="E76" s="414" t="str">
        <f>IF('0.2_Plan de reducción'!F70="","",'0.2_Plan de reducción'!F70)</f>
        <v/>
      </c>
      <c r="F76" s="672" t="str">
        <f>IF('0.2_Plan de reducción'!G70="","",'0.2_Plan de reducción'!G70)</f>
        <v/>
      </c>
      <c r="G76" s="672"/>
      <c r="H76" s="672"/>
      <c r="I76" s="415" t="str">
        <f>IF('0.2_Plan de reducción'!J70="","",'0.2_Plan de reducción'!J70)</f>
        <v/>
      </c>
      <c r="J76" s="416" t="str">
        <f>IF('0.2_Plan de reducción'!K70="","",'0.2_Plan de reducción'!K70)</f>
        <v/>
      </c>
      <c r="K76" s="416" t="str">
        <f>IF('0.2_Plan de reducción'!L70="","",'0.2_Plan de reducción'!L70)</f>
        <v/>
      </c>
    </row>
    <row r="77" spans="2:11" s="4" customFormat="1" x14ac:dyDescent="0.25">
      <c r="B77" s="21"/>
      <c r="C77" s="162">
        <v>47</v>
      </c>
      <c r="D77" s="414" t="str">
        <f>IF('0.2_Plan de reducción'!E71="","",'0.2_Plan de reducción'!E71)</f>
        <v/>
      </c>
      <c r="E77" s="414" t="str">
        <f>IF('0.2_Plan de reducción'!F71="","",'0.2_Plan de reducción'!F71)</f>
        <v/>
      </c>
      <c r="F77" s="672" t="str">
        <f>IF('0.2_Plan de reducción'!G71="","",'0.2_Plan de reducción'!G71)</f>
        <v/>
      </c>
      <c r="G77" s="672"/>
      <c r="H77" s="672"/>
      <c r="I77" s="415" t="str">
        <f>IF('0.2_Plan de reducción'!J71="","",'0.2_Plan de reducción'!J71)</f>
        <v/>
      </c>
      <c r="J77" s="416" t="str">
        <f>IF('0.2_Plan de reducción'!K71="","",'0.2_Plan de reducción'!K71)</f>
        <v/>
      </c>
      <c r="K77" s="416" t="str">
        <f>IF('0.2_Plan de reducción'!L71="","",'0.2_Plan de reducción'!L71)</f>
        <v/>
      </c>
    </row>
    <row r="78" spans="2:11" s="4" customFormat="1" x14ac:dyDescent="0.25">
      <c r="B78" s="21"/>
      <c r="C78" s="162">
        <v>48</v>
      </c>
      <c r="D78" s="414" t="str">
        <f>IF('0.2_Plan de reducción'!E72="","",'0.2_Plan de reducción'!E72)</f>
        <v/>
      </c>
      <c r="E78" s="414" t="str">
        <f>IF('0.2_Plan de reducción'!F72="","",'0.2_Plan de reducción'!F72)</f>
        <v/>
      </c>
      <c r="F78" s="672" t="str">
        <f>IF('0.2_Plan de reducción'!G72="","",'0.2_Plan de reducción'!G72)</f>
        <v/>
      </c>
      <c r="G78" s="672"/>
      <c r="H78" s="672"/>
      <c r="I78" s="415" t="str">
        <f>IF('0.2_Plan de reducción'!J72="","",'0.2_Plan de reducción'!J72)</f>
        <v/>
      </c>
      <c r="J78" s="416" t="str">
        <f>IF('0.2_Plan de reducción'!K72="","",'0.2_Plan de reducción'!K72)</f>
        <v/>
      </c>
      <c r="K78" s="416" t="str">
        <f>IF('0.2_Plan de reducción'!L72="","",'0.2_Plan de reducción'!L72)</f>
        <v/>
      </c>
    </row>
    <row r="79" spans="2:11" s="4" customFormat="1" x14ac:dyDescent="0.25">
      <c r="B79" s="21"/>
      <c r="C79" s="162">
        <v>49</v>
      </c>
      <c r="D79" s="414" t="str">
        <f>IF('0.2_Plan de reducción'!E73="","",'0.2_Plan de reducción'!E73)</f>
        <v/>
      </c>
      <c r="E79" s="414" t="str">
        <f>IF('0.2_Plan de reducción'!F73="","",'0.2_Plan de reducción'!F73)</f>
        <v/>
      </c>
      <c r="F79" s="672" t="str">
        <f>IF('0.2_Plan de reducción'!G73="","",'0.2_Plan de reducción'!G73)</f>
        <v/>
      </c>
      <c r="G79" s="672"/>
      <c r="H79" s="672"/>
      <c r="I79" s="415" t="str">
        <f>IF('0.2_Plan de reducción'!J73="","",'0.2_Plan de reducción'!J73)</f>
        <v/>
      </c>
      <c r="J79" s="416" t="str">
        <f>IF('0.2_Plan de reducción'!K73="","",'0.2_Plan de reducción'!K73)</f>
        <v/>
      </c>
      <c r="K79" s="416" t="str">
        <f>IF('0.2_Plan de reducción'!L73="","",'0.2_Plan de reducción'!L73)</f>
        <v/>
      </c>
    </row>
    <row r="80" spans="2:11" s="4" customFormat="1" x14ac:dyDescent="0.25">
      <c r="B80" s="21"/>
      <c r="C80" s="162">
        <v>50</v>
      </c>
      <c r="D80" s="414" t="str">
        <f>IF('0.2_Plan de reducción'!E74="","",'0.2_Plan de reducción'!E74)</f>
        <v/>
      </c>
      <c r="E80" s="414" t="str">
        <f>IF('0.2_Plan de reducción'!F74="","",'0.2_Plan de reducción'!F74)</f>
        <v/>
      </c>
      <c r="F80" s="672" t="str">
        <f>IF('0.2_Plan de reducción'!G74="","",'0.2_Plan de reducción'!G74)</f>
        <v/>
      </c>
      <c r="G80" s="672"/>
      <c r="H80" s="672"/>
      <c r="I80" s="415" t="str">
        <f>IF('0.2_Plan de reducción'!J74="","",'0.2_Plan de reducción'!J74)</f>
        <v/>
      </c>
      <c r="J80" s="416" t="str">
        <f>IF('0.2_Plan de reducción'!K74="","",'0.2_Plan de reducción'!K74)</f>
        <v/>
      </c>
      <c r="K80" s="416" t="str">
        <f>IF('0.2_Plan de reducción'!L74="","",'0.2_Plan de reducción'!L74)</f>
        <v/>
      </c>
    </row>
    <row r="81" spans="2:11" s="4" customFormat="1" x14ac:dyDescent="0.25">
      <c r="B81" s="21"/>
      <c r="C81" s="162">
        <v>51</v>
      </c>
      <c r="D81" s="414" t="str">
        <f>IF('0.2_Plan de reducción'!E75="","",'0.2_Plan de reducción'!E75)</f>
        <v/>
      </c>
      <c r="E81" s="414" t="str">
        <f>IF('0.2_Plan de reducción'!F75="","",'0.2_Plan de reducción'!F75)</f>
        <v/>
      </c>
      <c r="F81" s="672" t="str">
        <f>IF('0.2_Plan de reducción'!G75="","",'0.2_Plan de reducción'!G75)</f>
        <v/>
      </c>
      <c r="G81" s="672"/>
      <c r="H81" s="672"/>
      <c r="I81" s="415" t="str">
        <f>IF('0.2_Plan de reducción'!J75="","",'0.2_Plan de reducción'!J75)</f>
        <v/>
      </c>
      <c r="J81" s="416" t="str">
        <f>IF('0.2_Plan de reducción'!K75="","",'0.2_Plan de reducción'!K75)</f>
        <v/>
      </c>
      <c r="K81" s="416" t="str">
        <f>IF('0.2_Plan de reducción'!L75="","",'0.2_Plan de reducción'!L75)</f>
        <v/>
      </c>
    </row>
    <row r="82" spans="2:11" s="4" customFormat="1" x14ac:dyDescent="0.25">
      <c r="B82" s="21"/>
      <c r="C82" s="162">
        <v>52</v>
      </c>
      <c r="D82" s="414" t="str">
        <f>IF('0.2_Plan de reducción'!E76="","",'0.2_Plan de reducción'!E76)</f>
        <v/>
      </c>
      <c r="E82" s="414" t="str">
        <f>IF('0.2_Plan de reducción'!F76="","",'0.2_Plan de reducción'!F76)</f>
        <v/>
      </c>
      <c r="F82" s="672" t="str">
        <f>IF('0.2_Plan de reducción'!G76="","",'0.2_Plan de reducción'!G76)</f>
        <v/>
      </c>
      <c r="G82" s="672"/>
      <c r="H82" s="672"/>
      <c r="I82" s="415" t="str">
        <f>IF('0.2_Plan de reducción'!J76="","",'0.2_Plan de reducción'!J76)</f>
        <v/>
      </c>
      <c r="J82" s="416" t="str">
        <f>IF('0.2_Plan de reducción'!K76="","",'0.2_Plan de reducción'!K76)</f>
        <v/>
      </c>
      <c r="K82" s="416" t="str">
        <f>IF('0.2_Plan de reducción'!L76="","",'0.2_Plan de reducción'!L76)</f>
        <v/>
      </c>
    </row>
    <row r="83" spans="2:11" s="4" customFormat="1" x14ac:dyDescent="0.25">
      <c r="B83" s="21"/>
      <c r="C83" s="162">
        <v>53</v>
      </c>
      <c r="D83" s="414" t="str">
        <f>IF('0.2_Plan de reducción'!E77="","",'0.2_Plan de reducción'!E77)</f>
        <v/>
      </c>
      <c r="E83" s="414" t="str">
        <f>IF('0.2_Plan de reducción'!F77="","",'0.2_Plan de reducción'!F77)</f>
        <v/>
      </c>
      <c r="F83" s="672" t="str">
        <f>IF('0.2_Plan de reducción'!G77="","",'0.2_Plan de reducción'!G77)</f>
        <v/>
      </c>
      <c r="G83" s="672"/>
      <c r="H83" s="672"/>
      <c r="I83" s="415" t="str">
        <f>IF('0.2_Plan de reducción'!J77="","",'0.2_Plan de reducción'!J77)</f>
        <v/>
      </c>
      <c r="J83" s="416" t="str">
        <f>IF('0.2_Plan de reducción'!K77="","",'0.2_Plan de reducción'!K77)</f>
        <v/>
      </c>
      <c r="K83" s="416" t="str">
        <f>IF('0.2_Plan de reducción'!L77="","",'0.2_Plan de reducción'!L77)</f>
        <v/>
      </c>
    </row>
    <row r="84" spans="2:11" s="4" customFormat="1" x14ac:dyDescent="0.25">
      <c r="B84" s="21"/>
      <c r="C84" s="162">
        <v>54</v>
      </c>
      <c r="D84" s="414" t="str">
        <f>IF('0.2_Plan de reducción'!E78="","",'0.2_Plan de reducción'!E78)</f>
        <v/>
      </c>
      <c r="E84" s="414" t="str">
        <f>IF('0.2_Plan de reducción'!F78="","",'0.2_Plan de reducción'!F78)</f>
        <v/>
      </c>
      <c r="F84" s="672" t="str">
        <f>IF('0.2_Plan de reducción'!G78="","",'0.2_Plan de reducción'!G78)</f>
        <v/>
      </c>
      <c r="G84" s="672"/>
      <c r="H84" s="672"/>
      <c r="I84" s="415" t="str">
        <f>IF('0.2_Plan de reducción'!J78="","",'0.2_Plan de reducción'!J78)</f>
        <v/>
      </c>
      <c r="J84" s="416" t="str">
        <f>IF('0.2_Plan de reducción'!K78="","",'0.2_Plan de reducción'!K78)</f>
        <v/>
      </c>
      <c r="K84" s="416" t="str">
        <f>IF('0.2_Plan de reducción'!L78="","",'0.2_Plan de reducción'!L78)</f>
        <v/>
      </c>
    </row>
    <row r="85" spans="2:11" s="4" customFormat="1" x14ac:dyDescent="0.25">
      <c r="B85" s="21"/>
      <c r="C85" s="162">
        <v>55</v>
      </c>
      <c r="D85" s="414" t="str">
        <f>IF('0.2_Plan de reducción'!E79="","",'0.2_Plan de reducción'!E79)</f>
        <v/>
      </c>
      <c r="E85" s="414" t="str">
        <f>IF('0.2_Plan de reducción'!F79="","",'0.2_Plan de reducción'!F79)</f>
        <v/>
      </c>
      <c r="F85" s="672" t="str">
        <f>IF('0.2_Plan de reducción'!G79="","",'0.2_Plan de reducción'!G79)</f>
        <v/>
      </c>
      <c r="G85" s="672"/>
      <c r="H85" s="672"/>
      <c r="I85" s="415" t="str">
        <f>IF('0.2_Plan de reducción'!J79="","",'0.2_Plan de reducción'!J79)</f>
        <v/>
      </c>
      <c r="J85" s="416" t="str">
        <f>IF('0.2_Plan de reducción'!K79="","",'0.2_Plan de reducción'!K79)</f>
        <v/>
      </c>
      <c r="K85" s="416" t="str">
        <f>IF('0.2_Plan de reducción'!L79="","",'0.2_Plan de reducción'!L79)</f>
        <v/>
      </c>
    </row>
    <row r="86" spans="2:11" s="4" customFormat="1" x14ac:dyDescent="0.25">
      <c r="B86" s="21"/>
      <c r="C86" s="162">
        <v>56</v>
      </c>
      <c r="D86" s="414" t="str">
        <f>IF('0.2_Plan de reducción'!E80="","",'0.2_Plan de reducción'!E80)</f>
        <v/>
      </c>
      <c r="E86" s="414" t="str">
        <f>IF('0.2_Plan de reducción'!F80="","",'0.2_Plan de reducción'!F80)</f>
        <v/>
      </c>
      <c r="F86" s="672" t="str">
        <f>IF('0.2_Plan de reducción'!G80="","",'0.2_Plan de reducción'!G80)</f>
        <v/>
      </c>
      <c r="G86" s="672"/>
      <c r="H86" s="672"/>
      <c r="I86" s="415" t="str">
        <f>IF('0.2_Plan de reducción'!J80="","",'0.2_Plan de reducción'!J80)</f>
        <v/>
      </c>
      <c r="J86" s="416" t="str">
        <f>IF('0.2_Plan de reducción'!K80="","",'0.2_Plan de reducción'!K80)</f>
        <v/>
      </c>
      <c r="K86" s="416" t="str">
        <f>IF('0.2_Plan de reducción'!L80="","",'0.2_Plan de reducción'!L80)</f>
        <v/>
      </c>
    </row>
    <row r="87" spans="2:11" s="4" customFormat="1" x14ac:dyDescent="0.25">
      <c r="B87" s="21"/>
      <c r="C87" s="162">
        <v>57</v>
      </c>
      <c r="D87" s="414" t="str">
        <f>IF('0.2_Plan de reducción'!E81="","",'0.2_Plan de reducción'!E81)</f>
        <v/>
      </c>
      <c r="E87" s="414" t="str">
        <f>IF('0.2_Plan de reducción'!F81="","",'0.2_Plan de reducción'!F81)</f>
        <v/>
      </c>
      <c r="F87" s="672" t="str">
        <f>IF('0.2_Plan de reducción'!G81="","",'0.2_Plan de reducción'!G81)</f>
        <v/>
      </c>
      <c r="G87" s="672"/>
      <c r="H87" s="672"/>
      <c r="I87" s="415" t="str">
        <f>IF('0.2_Plan de reducción'!J81="","",'0.2_Plan de reducción'!J81)</f>
        <v/>
      </c>
      <c r="J87" s="416" t="str">
        <f>IF('0.2_Plan de reducción'!K81="","",'0.2_Plan de reducción'!K81)</f>
        <v/>
      </c>
      <c r="K87" s="416" t="str">
        <f>IF('0.2_Plan de reducción'!L81="","",'0.2_Plan de reducción'!L81)</f>
        <v/>
      </c>
    </row>
    <row r="88" spans="2:11" s="4" customFormat="1" x14ac:dyDescent="0.25">
      <c r="B88" s="21"/>
      <c r="C88" s="162">
        <v>58</v>
      </c>
      <c r="D88" s="414" t="str">
        <f>IF('0.2_Plan de reducción'!E82="","",'0.2_Plan de reducción'!E82)</f>
        <v/>
      </c>
      <c r="E88" s="414" t="str">
        <f>IF('0.2_Plan de reducción'!F82="","",'0.2_Plan de reducción'!F82)</f>
        <v/>
      </c>
      <c r="F88" s="672" t="str">
        <f>IF('0.2_Plan de reducción'!G82="","",'0.2_Plan de reducción'!G82)</f>
        <v/>
      </c>
      <c r="G88" s="672"/>
      <c r="H88" s="672"/>
      <c r="I88" s="415" t="str">
        <f>IF('0.2_Plan de reducción'!J82="","",'0.2_Plan de reducción'!J82)</f>
        <v/>
      </c>
      <c r="J88" s="416" t="str">
        <f>IF('0.2_Plan de reducción'!K82="","",'0.2_Plan de reducción'!K82)</f>
        <v/>
      </c>
      <c r="K88" s="416" t="str">
        <f>IF('0.2_Plan de reducción'!L82="","",'0.2_Plan de reducción'!L82)</f>
        <v/>
      </c>
    </row>
    <row r="89" spans="2:11" s="4" customFormat="1" x14ac:dyDescent="0.25">
      <c r="B89" s="21"/>
      <c r="C89" s="162">
        <v>59</v>
      </c>
      <c r="D89" s="414" t="str">
        <f>IF('0.2_Plan de reducción'!E83="","",'0.2_Plan de reducción'!E83)</f>
        <v/>
      </c>
      <c r="E89" s="414" t="str">
        <f>IF('0.2_Plan de reducción'!F83="","",'0.2_Plan de reducción'!F83)</f>
        <v/>
      </c>
      <c r="F89" s="672" t="str">
        <f>IF('0.2_Plan de reducción'!G83="","",'0.2_Plan de reducción'!G83)</f>
        <v/>
      </c>
      <c r="G89" s="672"/>
      <c r="H89" s="672"/>
      <c r="I89" s="415" t="str">
        <f>IF('0.2_Plan de reducción'!J83="","",'0.2_Plan de reducción'!J83)</f>
        <v/>
      </c>
      <c r="J89" s="416" t="str">
        <f>IF('0.2_Plan de reducción'!K83="","",'0.2_Plan de reducción'!K83)</f>
        <v/>
      </c>
      <c r="K89" s="416" t="str">
        <f>IF('0.2_Plan de reducción'!L83="","",'0.2_Plan de reducción'!L83)</f>
        <v/>
      </c>
    </row>
    <row r="90" spans="2:11" s="4" customFormat="1" x14ac:dyDescent="0.25">
      <c r="B90" s="21"/>
      <c r="C90" s="162">
        <v>60</v>
      </c>
      <c r="D90" s="414" t="str">
        <f>IF('0.2_Plan de reducción'!E84="","",'0.2_Plan de reducción'!E84)</f>
        <v/>
      </c>
      <c r="E90" s="414" t="str">
        <f>IF('0.2_Plan de reducción'!F84="","",'0.2_Plan de reducción'!F84)</f>
        <v/>
      </c>
      <c r="F90" s="672" t="str">
        <f>IF('0.2_Plan de reducción'!G84="","",'0.2_Plan de reducción'!G84)</f>
        <v/>
      </c>
      <c r="G90" s="672"/>
      <c r="H90" s="672"/>
      <c r="I90" s="415" t="str">
        <f>IF('0.2_Plan de reducción'!J84="","",'0.2_Plan de reducción'!J84)</f>
        <v/>
      </c>
      <c r="J90" s="416" t="str">
        <f>IF('0.2_Plan de reducción'!K84="","",'0.2_Plan de reducción'!K84)</f>
        <v/>
      </c>
      <c r="K90" s="416" t="str">
        <f>IF('0.2_Plan de reducción'!L84="","",'0.2_Plan de reducción'!L84)</f>
        <v/>
      </c>
    </row>
    <row r="91" spans="2:11" s="4" customFormat="1" x14ac:dyDescent="0.25">
      <c r="C91" s="162">
        <v>61</v>
      </c>
      <c r="D91" s="414" t="str">
        <f>IF('0.2_Plan de reducción'!E85="","",'0.2_Plan de reducción'!E85)</f>
        <v/>
      </c>
      <c r="E91" s="414" t="str">
        <f>IF('0.2_Plan de reducción'!F85="","",'0.2_Plan de reducción'!F85)</f>
        <v/>
      </c>
      <c r="F91" s="672" t="str">
        <f>IF('0.2_Plan de reducción'!G85="","",'0.2_Plan de reducción'!G85)</f>
        <v/>
      </c>
      <c r="G91" s="672"/>
      <c r="H91" s="672"/>
      <c r="I91" s="415" t="str">
        <f>IF('0.2_Plan de reducción'!J85="","",'0.2_Plan de reducción'!J85)</f>
        <v/>
      </c>
      <c r="J91" s="416" t="str">
        <f>IF('0.2_Plan de reducción'!K85="","",'0.2_Plan de reducción'!K85)</f>
        <v/>
      </c>
      <c r="K91" s="416" t="str">
        <f>IF('0.2_Plan de reducción'!L85="","",'0.2_Plan de reducción'!L85)</f>
        <v/>
      </c>
    </row>
    <row r="92" spans="2:11" s="4" customFormat="1" x14ac:dyDescent="0.25">
      <c r="C92" s="162">
        <v>62</v>
      </c>
      <c r="D92" s="414" t="str">
        <f>IF('0.2_Plan de reducción'!E86="","",'0.2_Plan de reducción'!E86)</f>
        <v/>
      </c>
      <c r="E92" s="414" t="str">
        <f>IF('0.2_Plan de reducción'!F86="","",'0.2_Plan de reducción'!F86)</f>
        <v/>
      </c>
      <c r="F92" s="672" t="str">
        <f>IF('0.2_Plan de reducción'!G86="","",'0.2_Plan de reducción'!G86)</f>
        <v/>
      </c>
      <c r="G92" s="672"/>
      <c r="H92" s="672"/>
      <c r="I92" s="415" t="str">
        <f>IF('0.2_Plan de reducción'!J86="","",'0.2_Plan de reducción'!J86)</f>
        <v/>
      </c>
      <c r="J92" s="416" t="str">
        <f>IF('0.2_Plan de reducción'!K86="","",'0.2_Plan de reducción'!K86)</f>
        <v/>
      </c>
      <c r="K92" s="416" t="str">
        <f>IF('0.2_Plan de reducción'!L86="","",'0.2_Plan de reducción'!L86)</f>
        <v/>
      </c>
    </row>
    <row r="93" spans="2:11" s="4" customFormat="1" x14ac:dyDescent="0.25">
      <c r="C93" s="162">
        <v>63</v>
      </c>
      <c r="D93" s="414" t="str">
        <f>IF('0.2_Plan de reducción'!E87="","",'0.2_Plan de reducción'!E87)</f>
        <v/>
      </c>
      <c r="E93" s="414" t="str">
        <f>IF('0.2_Plan de reducción'!F87="","",'0.2_Plan de reducción'!F87)</f>
        <v/>
      </c>
      <c r="F93" s="672" t="str">
        <f>IF('0.2_Plan de reducción'!G87="","",'0.2_Plan de reducción'!G87)</f>
        <v/>
      </c>
      <c r="G93" s="672"/>
      <c r="H93" s="672"/>
      <c r="I93" s="415" t="str">
        <f>IF('0.2_Plan de reducción'!J87="","",'0.2_Plan de reducción'!J87)</f>
        <v/>
      </c>
      <c r="J93" s="416" t="str">
        <f>IF('0.2_Plan de reducción'!K87="","",'0.2_Plan de reducción'!K87)</f>
        <v/>
      </c>
      <c r="K93" s="416" t="str">
        <f>IF('0.2_Plan de reducción'!L87="","",'0.2_Plan de reducción'!L87)</f>
        <v/>
      </c>
    </row>
    <row r="94" spans="2:11" s="4" customFormat="1" x14ac:dyDescent="0.25">
      <c r="C94" s="162">
        <v>64</v>
      </c>
      <c r="D94" s="414" t="str">
        <f>IF('0.2_Plan de reducción'!E88="","",'0.2_Plan de reducción'!E88)</f>
        <v/>
      </c>
      <c r="E94" s="414" t="str">
        <f>IF('0.2_Plan de reducción'!F88="","",'0.2_Plan de reducción'!F88)</f>
        <v/>
      </c>
      <c r="F94" s="672" t="str">
        <f>IF('0.2_Plan de reducción'!G88="","",'0.2_Plan de reducción'!G88)</f>
        <v/>
      </c>
      <c r="G94" s="672"/>
      <c r="H94" s="672"/>
      <c r="I94" s="415" t="str">
        <f>IF('0.2_Plan de reducción'!J88="","",'0.2_Plan de reducción'!J88)</f>
        <v/>
      </c>
      <c r="J94" s="416" t="str">
        <f>IF('0.2_Plan de reducción'!K88="","",'0.2_Plan de reducción'!K88)</f>
        <v/>
      </c>
      <c r="K94" s="416" t="str">
        <f>IF('0.2_Plan de reducción'!L88="","",'0.2_Plan de reducción'!L88)</f>
        <v/>
      </c>
    </row>
    <row r="95" spans="2:11" s="4" customFormat="1" x14ac:dyDescent="0.25">
      <c r="C95" s="162">
        <v>65</v>
      </c>
      <c r="D95" s="414" t="str">
        <f>IF('0.2_Plan de reducción'!E89="","",'0.2_Plan de reducción'!E89)</f>
        <v/>
      </c>
      <c r="E95" s="414" t="str">
        <f>IF('0.2_Plan de reducción'!F89="","",'0.2_Plan de reducción'!F89)</f>
        <v/>
      </c>
      <c r="F95" s="672" t="str">
        <f>IF('0.2_Plan de reducción'!G89="","",'0.2_Plan de reducción'!G89)</f>
        <v/>
      </c>
      <c r="G95" s="672"/>
      <c r="H95" s="672"/>
      <c r="I95" s="415" t="str">
        <f>IF('0.2_Plan de reducción'!J89="","",'0.2_Plan de reducción'!J89)</f>
        <v/>
      </c>
      <c r="J95" s="416" t="str">
        <f>IF('0.2_Plan de reducción'!K89="","",'0.2_Plan de reducción'!K89)</f>
        <v/>
      </c>
      <c r="K95" s="416" t="str">
        <f>IF('0.2_Plan de reducción'!L89="","",'0.2_Plan de reducción'!L89)</f>
        <v/>
      </c>
    </row>
    <row r="96" spans="2:11" s="4" customFormat="1" x14ac:dyDescent="0.25">
      <c r="C96" s="162">
        <v>66</v>
      </c>
      <c r="D96" s="414" t="str">
        <f>IF('0.2_Plan de reducción'!E90="","",'0.2_Plan de reducción'!E90)</f>
        <v/>
      </c>
      <c r="E96" s="414" t="str">
        <f>IF('0.2_Plan de reducción'!F90="","",'0.2_Plan de reducción'!F90)</f>
        <v/>
      </c>
      <c r="F96" s="672" t="str">
        <f>IF('0.2_Plan de reducción'!G90="","",'0.2_Plan de reducción'!G90)</f>
        <v/>
      </c>
      <c r="G96" s="672"/>
      <c r="H96" s="672"/>
      <c r="I96" s="415" t="str">
        <f>IF('0.2_Plan de reducción'!J90="","",'0.2_Plan de reducción'!J90)</f>
        <v/>
      </c>
      <c r="J96" s="416" t="str">
        <f>IF('0.2_Plan de reducción'!K90="","",'0.2_Plan de reducción'!K90)</f>
        <v/>
      </c>
      <c r="K96" s="416" t="str">
        <f>IF('0.2_Plan de reducción'!L90="","",'0.2_Plan de reducción'!L90)</f>
        <v/>
      </c>
    </row>
    <row r="97" spans="3:11" s="4" customFormat="1" x14ac:dyDescent="0.25">
      <c r="C97" s="162">
        <v>67</v>
      </c>
      <c r="D97" s="414" t="str">
        <f>IF('0.2_Plan de reducción'!E91="","",'0.2_Plan de reducción'!E91)</f>
        <v/>
      </c>
      <c r="E97" s="414" t="str">
        <f>IF('0.2_Plan de reducción'!F91="","",'0.2_Plan de reducción'!F91)</f>
        <v/>
      </c>
      <c r="F97" s="672" t="str">
        <f>IF('0.2_Plan de reducción'!G91="","",'0.2_Plan de reducción'!G91)</f>
        <v/>
      </c>
      <c r="G97" s="672"/>
      <c r="H97" s="672"/>
      <c r="I97" s="415" t="str">
        <f>IF('0.2_Plan de reducción'!J91="","",'0.2_Plan de reducción'!J91)</f>
        <v/>
      </c>
      <c r="J97" s="416" t="str">
        <f>IF('0.2_Plan de reducción'!K91="","",'0.2_Plan de reducción'!K91)</f>
        <v/>
      </c>
      <c r="K97" s="416" t="str">
        <f>IF('0.2_Plan de reducción'!L91="","",'0.2_Plan de reducción'!L91)</f>
        <v/>
      </c>
    </row>
    <row r="98" spans="3:11" s="4" customFormat="1" x14ac:dyDescent="0.25">
      <c r="C98" s="162">
        <v>68</v>
      </c>
      <c r="D98" s="414" t="str">
        <f>IF('0.2_Plan de reducción'!E92="","",'0.2_Plan de reducción'!E92)</f>
        <v/>
      </c>
      <c r="E98" s="414" t="str">
        <f>IF('0.2_Plan de reducción'!F92="","",'0.2_Plan de reducción'!F92)</f>
        <v/>
      </c>
      <c r="F98" s="672" t="str">
        <f>IF('0.2_Plan de reducción'!G92="","",'0.2_Plan de reducción'!G92)</f>
        <v/>
      </c>
      <c r="G98" s="672"/>
      <c r="H98" s="672"/>
      <c r="I98" s="415" t="str">
        <f>IF('0.2_Plan de reducción'!J92="","",'0.2_Plan de reducción'!J92)</f>
        <v/>
      </c>
      <c r="J98" s="416" t="str">
        <f>IF('0.2_Plan de reducción'!K92="","",'0.2_Plan de reducción'!K92)</f>
        <v/>
      </c>
      <c r="K98" s="416" t="str">
        <f>IF('0.2_Plan de reducción'!L92="","",'0.2_Plan de reducción'!L92)</f>
        <v/>
      </c>
    </row>
    <row r="99" spans="3:11" s="4" customFormat="1" x14ac:dyDescent="0.25">
      <c r="C99" s="162">
        <v>69</v>
      </c>
      <c r="D99" s="414" t="str">
        <f>IF('0.2_Plan de reducción'!E93="","",'0.2_Plan de reducción'!E93)</f>
        <v/>
      </c>
      <c r="E99" s="414" t="str">
        <f>IF('0.2_Plan de reducción'!F93="","",'0.2_Plan de reducción'!F93)</f>
        <v/>
      </c>
      <c r="F99" s="672" t="str">
        <f>IF('0.2_Plan de reducción'!G93="","",'0.2_Plan de reducción'!G93)</f>
        <v/>
      </c>
      <c r="G99" s="672"/>
      <c r="H99" s="672"/>
      <c r="I99" s="415" t="str">
        <f>IF('0.2_Plan de reducción'!J93="","",'0.2_Plan de reducción'!J93)</f>
        <v/>
      </c>
      <c r="J99" s="416" t="str">
        <f>IF('0.2_Plan de reducción'!K93="","",'0.2_Plan de reducción'!K93)</f>
        <v/>
      </c>
      <c r="K99" s="416" t="str">
        <f>IF('0.2_Plan de reducción'!L93="","",'0.2_Plan de reducción'!L93)</f>
        <v/>
      </c>
    </row>
    <row r="100" spans="3:11" s="4" customFormat="1" x14ac:dyDescent="0.25">
      <c r="C100" s="162">
        <v>70</v>
      </c>
      <c r="D100" s="414" t="str">
        <f>IF('0.2_Plan de reducción'!E94="","",'0.2_Plan de reducción'!E94)</f>
        <v/>
      </c>
      <c r="E100" s="414" t="str">
        <f>IF('0.2_Plan de reducción'!F94="","",'0.2_Plan de reducción'!F94)</f>
        <v/>
      </c>
      <c r="F100" s="672" t="str">
        <f>IF('0.2_Plan de reducción'!G94="","",'0.2_Plan de reducción'!G94)</f>
        <v/>
      </c>
      <c r="G100" s="672"/>
      <c r="H100" s="672"/>
      <c r="I100" s="415" t="str">
        <f>IF('0.2_Plan de reducción'!J94="","",'0.2_Plan de reducción'!J94)</f>
        <v/>
      </c>
      <c r="J100" s="416" t="str">
        <f>IF('0.2_Plan de reducción'!K94="","",'0.2_Plan de reducción'!K94)</f>
        <v/>
      </c>
      <c r="K100" s="416" t="str">
        <f>IF('0.2_Plan de reducción'!L94="","",'0.2_Plan de reducción'!L94)</f>
        <v/>
      </c>
    </row>
    <row r="101" spans="3:11" s="4" customFormat="1" x14ac:dyDescent="0.25">
      <c r="C101" s="162">
        <v>71</v>
      </c>
      <c r="D101" s="414" t="str">
        <f>IF('0.2_Plan de reducción'!E95="","",'0.2_Plan de reducción'!E95)</f>
        <v/>
      </c>
      <c r="E101" s="414" t="str">
        <f>IF('0.2_Plan de reducción'!F95="","",'0.2_Plan de reducción'!F95)</f>
        <v/>
      </c>
      <c r="F101" s="672" t="str">
        <f>IF('0.2_Plan de reducción'!G95="","",'0.2_Plan de reducción'!G95)</f>
        <v/>
      </c>
      <c r="G101" s="672"/>
      <c r="H101" s="672"/>
      <c r="I101" s="415" t="str">
        <f>IF('0.2_Plan de reducción'!J95="","",'0.2_Plan de reducción'!J95)</f>
        <v/>
      </c>
      <c r="J101" s="416" t="str">
        <f>IF('0.2_Plan de reducción'!K95="","",'0.2_Plan de reducción'!K95)</f>
        <v/>
      </c>
      <c r="K101" s="416" t="str">
        <f>IF('0.2_Plan de reducción'!L95="","",'0.2_Plan de reducción'!L95)</f>
        <v/>
      </c>
    </row>
    <row r="102" spans="3:11" s="4" customFormat="1" x14ac:dyDescent="0.25">
      <c r="C102" s="162">
        <v>72</v>
      </c>
      <c r="D102" s="414" t="str">
        <f>IF('0.2_Plan de reducción'!E96="","",'0.2_Plan de reducción'!E96)</f>
        <v/>
      </c>
      <c r="E102" s="414" t="str">
        <f>IF('0.2_Plan de reducción'!F96="","",'0.2_Plan de reducción'!F96)</f>
        <v/>
      </c>
      <c r="F102" s="672" t="str">
        <f>IF('0.2_Plan de reducción'!G96="","",'0.2_Plan de reducción'!G96)</f>
        <v/>
      </c>
      <c r="G102" s="672"/>
      <c r="H102" s="672"/>
      <c r="I102" s="415" t="str">
        <f>IF('0.2_Plan de reducción'!J96="","",'0.2_Plan de reducción'!J96)</f>
        <v/>
      </c>
      <c r="J102" s="416" t="str">
        <f>IF('0.2_Plan de reducción'!K96="","",'0.2_Plan de reducción'!K96)</f>
        <v/>
      </c>
      <c r="K102" s="416" t="str">
        <f>IF('0.2_Plan de reducción'!L96="","",'0.2_Plan de reducción'!L96)</f>
        <v/>
      </c>
    </row>
    <row r="103" spans="3:11" s="4" customFormat="1" x14ac:dyDescent="0.25">
      <c r="C103" s="162">
        <v>73</v>
      </c>
      <c r="D103" s="414" t="str">
        <f>IF('0.2_Plan de reducción'!E97="","",'0.2_Plan de reducción'!E97)</f>
        <v/>
      </c>
      <c r="E103" s="414" t="str">
        <f>IF('0.2_Plan de reducción'!F97="","",'0.2_Plan de reducción'!F97)</f>
        <v/>
      </c>
      <c r="F103" s="672" t="str">
        <f>IF('0.2_Plan de reducción'!G97="","",'0.2_Plan de reducción'!G97)</f>
        <v/>
      </c>
      <c r="G103" s="672"/>
      <c r="H103" s="672"/>
      <c r="I103" s="415" t="str">
        <f>IF('0.2_Plan de reducción'!J97="","",'0.2_Plan de reducción'!J97)</f>
        <v/>
      </c>
      <c r="J103" s="416" t="str">
        <f>IF('0.2_Plan de reducción'!K97="","",'0.2_Plan de reducción'!K97)</f>
        <v/>
      </c>
      <c r="K103" s="416" t="str">
        <f>IF('0.2_Plan de reducción'!L97="","",'0.2_Plan de reducción'!L97)</f>
        <v/>
      </c>
    </row>
    <row r="104" spans="3:11" s="4" customFormat="1" x14ac:dyDescent="0.25">
      <c r="C104" s="162">
        <v>74</v>
      </c>
      <c r="D104" s="414" t="str">
        <f>IF('0.2_Plan de reducción'!E98="","",'0.2_Plan de reducción'!E98)</f>
        <v/>
      </c>
      <c r="E104" s="414" t="str">
        <f>IF('0.2_Plan de reducción'!F98="","",'0.2_Plan de reducción'!F98)</f>
        <v/>
      </c>
      <c r="F104" s="672" t="str">
        <f>IF('0.2_Plan de reducción'!G98="","",'0.2_Plan de reducción'!G98)</f>
        <v/>
      </c>
      <c r="G104" s="672"/>
      <c r="H104" s="672"/>
      <c r="I104" s="415" t="str">
        <f>IF('0.2_Plan de reducción'!J98="","",'0.2_Plan de reducción'!J98)</f>
        <v/>
      </c>
      <c r="J104" s="416" t="str">
        <f>IF('0.2_Plan de reducción'!K98="","",'0.2_Plan de reducción'!K98)</f>
        <v/>
      </c>
      <c r="K104" s="416" t="str">
        <f>IF('0.2_Plan de reducción'!L98="","",'0.2_Plan de reducción'!L98)</f>
        <v/>
      </c>
    </row>
    <row r="105" spans="3:11" s="4" customFormat="1" x14ac:dyDescent="0.25">
      <c r="C105" s="162">
        <v>75</v>
      </c>
      <c r="D105" s="414" t="str">
        <f>IF('0.2_Plan de reducción'!E99="","",'0.2_Plan de reducción'!E99)</f>
        <v/>
      </c>
      <c r="E105" s="414" t="str">
        <f>IF('0.2_Plan de reducción'!F99="","",'0.2_Plan de reducción'!F99)</f>
        <v/>
      </c>
      <c r="F105" s="672" t="str">
        <f>IF('0.2_Plan de reducción'!G99="","",'0.2_Plan de reducción'!G99)</f>
        <v/>
      </c>
      <c r="G105" s="672"/>
      <c r="H105" s="672"/>
      <c r="I105" s="415" t="str">
        <f>IF('0.2_Plan de reducción'!J99="","",'0.2_Plan de reducción'!J99)</f>
        <v/>
      </c>
      <c r="J105" s="416" t="str">
        <f>IF('0.2_Plan de reducción'!K99="","",'0.2_Plan de reducción'!K99)</f>
        <v/>
      </c>
      <c r="K105" s="416" t="str">
        <f>IF('0.2_Plan de reducción'!L99="","",'0.2_Plan de reducción'!L99)</f>
        <v/>
      </c>
    </row>
    <row r="106" spans="3:11" s="4" customFormat="1" x14ac:dyDescent="0.25">
      <c r="C106" s="162">
        <v>76</v>
      </c>
      <c r="D106" s="414" t="str">
        <f>IF('0.2_Plan de reducción'!E100="","",'0.2_Plan de reducción'!E100)</f>
        <v/>
      </c>
      <c r="E106" s="414" t="str">
        <f>IF('0.2_Plan de reducción'!F100="","",'0.2_Plan de reducción'!F100)</f>
        <v/>
      </c>
      <c r="F106" s="672" t="str">
        <f>IF('0.2_Plan de reducción'!G100="","",'0.2_Plan de reducción'!G100)</f>
        <v/>
      </c>
      <c r="G106" s="672"/>
      <c r="H106" s="672"/>
      <c r="I106" s="415" t="str">
        <f>IF('0.2_Plan de reducción'!J100="","",'0.2_Plan de reducción'!J100)</f>
        <v/>
      </c>
      <c r="J106" s="416" t="str">
        <f>IF('0.2_Plan de reducción'!K100="","",'0.2_Plan de reducción'!K100)</f>
        <v/>
      </c>
      <c r="K106" s="416" t="str">
        <f>IF('0.2_Plan de reducción'!L100="","",'0.2_Plan de reducción'!L100)</f>
        <v/>
      </c>
    </row>
    <row r="107" spans="3:11" s="4" customFormat="1" x14ac:dyDescent="0.25">
      <c r="C107" s="162">
        <v>77</v>
      </c>
      <c r="D107" s="414" t="str">
        <f>IF('0.2_Plan de reducción'!E101="","",'0.2_Plan de reducción'!E101)</f>
        <v/>
      </c>
      <c r="E107" s="414" t="str">
        <f>IF('0.2_Plan de reducción'!F101="","",'0.2_Plan de reducción'!F101)</f>
        <v/>
      </c>
      <c r="F107" s="672" t="str">
        <f>IF('0.2_Plan de reducción'!G101="","",'0.2_Plan de reducción'!G101)</f>
        <v/>
      </c>
      <c r="G107" s="672"/>
      <c r="H107" s="672"/>
      <c r="I107" s="415" t="str">
        <f>IF('0.2_Plan de reducción'!J101="","",'0.2_Plan de reducción'!J101)</f>
        <v/>
      </c>
      <c r="J107" s="416" t="str">
        <f>IF('0.2_Plan de reducción'!K101="","",'0.2_Plan de reducción'!K101)</f>
        <v/>
      </c>
      <c r="K107" s="416" t="str">
        <f>IF('0.2_Plan de reducción'!L101="","",'0.2_Plan de reducción'!L101)</f>
        <v/>
      </c>
    </row>
    <row r="108" spans="3:11" s="4" customFormat="1" x14ac:dyDescent="0.25">
      <c r="C108" s="162">
        <v>78</v>
      </c>
      <c r="D108" s="414" t="str">
        <f>IF('0.2_Plan de reducción'!E102="","",'0.2_Plan de reducción'!E102)</f>
        <v/>
      </c>
      <c r="E108" s="414" t="str">
        <f>IF('0.2_Plan de reducción'!F102="","",'0.2_Plan de reducción'!F102)</f>
        <v/>
      </c>
      <c r="F108" s="672" t="str">
        <f>IF('0.2_Plan de reducción'!G102="","",'0.2_Plan de reducción'!G102)</f>
        <v/>
      </c>
      <c r="G108" s="672"/>
      <c r="H108" s="672"/>
      <c r="I108" s="415" t="str">
        <f>IF('0.2_Plan de reducción'!J102="","",'0.2_Plan de reducción'!J102)</f>
        <v/>
      </c>
      <c r="J108" s="416" t="str">
        <f>IF('0.2_Plan de reducción'!K102="","",'0.2_Plan de reducción'!K102)</f>
        <v/>
      </c>
      <c r="K108" s="416" t="str">
        <f>IF('0.2_Plan de reducción'!L102="","",'0.2_Plan de reducción'!L102)</f>
        <v/>
      </c>
    </row>
    <row r="109" spans="3:11" s="4" customFormat="1" x14ac:dyDescent="0.25">
      <c r="C109" s="162">
        <v>79</v>
      </c>
      <c r="D109" s="414" t="str">
        <f>IF('0.2_Plan de reducción'!E103="","",'0.2_Plan de reducción'!E103)</f>
        <v/>
      </c>
      <c r="E109" s="414" t="str">
        <f>IF('0.2_Plan de reducción'!F103="","",'0.2_Plan de reducción'!F103)</f>
        <v/>
      </c>
      <c r="F109" s="672" t="str">
        <f>IF('0.2_Plan de reducción'!G103="","",'0.2_Plan de reducción'!G103)</f>
        <v/>
      </c>
      <c r="G109" s="672"/>
      <c r="H109" s="672"/>
      <c r="I109" s="415" t="str">
        <f>IF('0.2_Plan de reducción'!J103="","",'0.2_Plan de reducción'!J103)</f>
        <v/>
      </c>
      <c r="J109" s="416" t="str">
        <f>IF('0.2_Plan de reducción'!K103="","",'0.2_Plan de reducción'!K103)</f>
        <v/>
      </c>
      <c r="K109" s="416" t="str">
        <f>IF('0.2_Plan de reducción'!L103="","",'0.2_Plan de reducción'!L103)</f>
        <v/>
      </c>
    </row>
    <row r="110" spans="3:11" s="4" customFormat="1" x14ac:dyDescent="0.25">
      <c r="C110" s="162">
        <v>80</v>
      </c>
      <c r="D110" s="414" t="str">
        <f>IF('0.2_Plan de reducción'!E104="","",'0.2_Plan de reducción'!E104)</f>
        <v/>
      </c>
      <c r="E110" s="414" t="str">
        <f>IF('0.2_Plan de reducción'!F104="","",'0.2_Plan de reducción'!F104)</f>
        <v/>
      </c>
      <c r="F110" s="672" t="str">
        <f>IF('0.2_Plan de reducción'!G104="","",'0.2_Plan de reducción'!G104)</f>
        <v/>
      </c>
      <c r="G110" s="672"/>
      <c r="H110" s="672"/>
      <c r="I110" s="415" t="str">
        <f>IF('0.2_Plan de reducción'!J104="","",'0.2_Plan de reducción'!J104)</f>
        <v/>
      </c>
      <c r="J110" s="416" t="str">
        <f>IF('0.2_Plan de reducción'!K104="","",'0.2_Plan de reducción'!K104)</f>
        <v/>
      </c>
      <c r="K110" s="416" t="str">
        <f>IF('0.2_Plan de reducción'!L104="","",'0.2_Plan de reducción'!L104)</f>
        <v/>
      </c>
    </row>
    <row r="111" spans="3:11" s="4" customFormat="1" x14ac:dyDescent="0.25">
      <c r="C111" s="162">
        <v>81</v>
      </c>
      <c r="D111" s="414" t="str">
        <f>IF('0.2_Plan de reducción'!E105="","",'0.2_Plan de reducción'!E105)</f>
        <v/>
      </c>
      <c r="E111" s="414" t="str">
        <f>IF('0.2_Plan de reducción'!F105="","",'0.2_Plan de reducción'!F105)</f>
        <v/>
      </c>
      <c r="F111" s="672" t="str">
        <f>IF('0.2_Plan de reducción'!G105="","",'0.2_Plan de reducción'!G105)</f>
        <v/>
      </c>
      <c r="G111" s="672"/>
      <c r="H111" s="672"/>
      <c r="I111" s="415" t="str">
        <f>IF('0.2_Plan de reducción'!J105="","",'0.2_Plan de reducción'!J105)</f>
        <v/>
      </c>
      <c r="J111" s="416" t="str">
        <f>IF('0.2_Plan de reducción'!K105="","",'0.2_Plan de reducción'!K105)</f>
        <v/>
      </c>
      <c r="K111" s="416" t="str">
        <f>IF('0.2_Plan de reducción'!L105="","",'0.2_Plan de reducción'!L105)</f>
        <v/>
      </c>
    </row>
    <row r="112" spans="3:11" s="4" customFormat="1" x14ac:dyDescent="0.25">
      <c r="C112" s="162">
        <v>82</v>
      </c>
      <c r="D112" s="414" t="str">
        <f>IF('0.2_Plan de reducción'!E106="","",'0.2_Plan de reducción'!E106)</f>
        <v/>
      </c>
      <c r="E112" s="414" t="str">
        <f>IF('0.2_Plan de reducción'!F106="","",'0.2_Plan de reducción'!F106)</f>
        <v/>
      </c>
      <c r="F112" s="672" t="str">
        <f>IF('0.2_Plan de reducción'!G106="","",'0.2_Plan de reducción'!G106)</f>
        <v/>
      </c>
      <c r="G112" s="672"/>
      <c r="H112" s="672"/>
      <c r="I112" s="415" t="str">
        <f>IF('0.2_Plan de reducción'!J106="","",'0.2_Plan de reducción'!J106)</f>
        <v/>
      </c>
      <c r="J112" s="416" t="str">
        <f>IF('0.2_Plan de reducción'!K106="","",'0.2_Plan de reducción'!K106)</f>
        <v/>
      </c>
      <c r="K112" s="416" t="str">
        <f>IF('0.2_Plan de reducción'!L106="","",'0.2_Plan de reducción'!L106)</f>
        <v/>
      </c>
    </row>
    <row r="113" spans="3:11" s="4" customFormat="1" x14ac:dyDescent="0.25">
      <c r="C113" s="162">
        <v>83</v>
      </c>
      <c r="D113" s="414" t="str">
        <f>IF('0.2_Plan de reducción'!E107="","",'0.2_Plan de reducción'!E107)</f>
        <v/>
      </c>
      <c r="E113" s="414" t="str">
        <f>IF('0.2_Plan de reducción'!F107="","",'0.2_Plan de reducción'!F107)</f>
        <v/>
      </c>
      <c r="F113" s="672" t="str">
        <f>IF('0.2_Plan de reducción'!G107="","",'0.2_Plan de reducción'!G107)</f>
        <v/>
      </c>
      <c r="G113" s="672"/>
      <c r="H113" s="672"/>
      <c r="I113" s="415" t="str">
        <f>IF('0.2_Plan de reducción'!J107="","",'0.2_Plan de reducción'!J107)</f>
        <v/>
      </c>
      <c r="J113" s="416" t="str">
        <f>IF('0.2_Plan de reducción'!K107="","",'0.2_Plan de reducción'!K107)</f>
        <v/>
      </c>
      <c r="K113" s="416" t="str">
        <f>IF('0.2_Plan de reducción'!L107="","",'0.2_Plan de reducción'!L107)</f>
        <v/>
      </c>
    </row>
    <row r="114" spans="3:11" s="4" customFormat="1" x14ac:dyDescent="0.25">
      <c r="C114" s="162">
        <v>84</v>
      </c>
      <c r="D114" s="414" t="str">
        <f>IF('0.2_Plan de reducción'!E108="","",'0.2_Plan de reducción'!E108)</f>
        <v/>
      </c>
      <c r="E114" s="414" t="str">
        <f>IF('0.2_Plan de reducción'!F108="","",'0.2_Plan de reducción'!F108)</f>
        <v/>
      </c>
      <c r="F114" s="672" t="str">
        <f>IF('0.2_Plan de reducción'!G108="","",'0.2_Plan de reducción'!G108)</f>
        <v/>
      </c>
      <c r="G114" s="672"/>
      <c r="H114" s="672"/>
      <c r="I114" s="415" t="str">
        <f>IF('0.2_Plan de reducción'!J108="","",'0.2_Plan de reducción'!J108)</f>
        <v/>
      </c>
      <c r="J114" s="416" t="str">
        <f>IF('0.2_Plan de reducción'!K108="","",'0.2_Plan de reducción'!K108)</f>
        <v/>
      </c>
      <c r="K114" s="416" t="str">
        <f>IF('0.2_Plan de reducción'!L108="","",'0.2_Plan de reducción'!L108)</f>
        <v/>
      </c>
    </row>
    <row r="115" spans="3:11" s="4" customFormat="1" x14ac:dyDescent="0.25">
      <c r="C115" s="162">
        <v>85</v>
      </c>
      <c r="D115" s="414" t="str">
        <f>IF('0.2_Plan de reducción'!E109="","",'0.2_Plan de reducción'!E109)</f>
        <v/>
      </c>
      <c r="E115" s="414" t="str">
        <f>IF('0.2_Plan de reducción'!F109="","",'0.2_Plan de reducción'!F109)</f>
        <v/>
      </c>
      <c r="F115" s="672" t="str">
        <f>IF('0.2_Plan de reducción'!G109="","",'0.2_Plan de reducción'!G109)</f>
        <v/>
      </c>
      <c r="G115" s="672"/>
      <c r="H115" s="672"/>
      <c r="I115" s="415" t="str">
        <f>IF('0.2_Plan de reducción'!J109="","",'0.2_Plan de reducción'!J109)</f>
        <v/>
      </c>
      <c r="J115" s="416" t="str">
        <f>IF('0.2_Plan de reducción'!K109="","",'0.2_Plan de reducción'!K109)</f>
        <v/>
      </c>
      <c r="K115" s="416" t="str">
        <f>IF('0.2_Plan de reducción'!L109="","",'0.2_Plan de reducción'!L109)</f>
        <v/>
      </c>
    </row>
    <row r="116" spans="3:11" s="4" customFormat="1" x14ac:dyDescent="0.25">
      <c r="C116" s="162">
        <v>86</v>
      </c>
      <c r="D116" s="414" t="str">
        <f>IF('0.2_Plan de reducción'!E110="","",'0.2_Plan de reducción'!E110)</f>
        <v/>
      </c>
      <c r="E116" s="414" t="str">
        <f>IF('0.2_Plan de reducción'!F110="","",'0.2_Plan de reducción'!F110)</f>
        <v/>
      </c>
      <c r="F116" s="672" t="str">
        <f>IF('0.2_Plan de reducción'!G110="","",'0.2_Plan de reducción'!G110)</f>
        <v/>
      </c>
      <c r="G116" s="672"/>
      <c r="H116" s="672"/>
      <c r="I116" s="415" t="str">
        <f>IF('0.2_Plan de reducción'!J110="","",'0.2_Plan de reducción'!J110)</f>
        <v/>
      </c>
      <c r="J116" s="416" t="str">
        <f>IF('0.2_Plan de reducción'!K110="","",'0.2_Plan de reducción'!K110)</f>
        <v/>
      </c>
      <c r="K116" s="416" t="str">
        <f>IF('0.2_Plan de reducción'!L110="","",'0.2_Plan de reducción'!L110)</f>
        <v/>
      </c>
    </row>
    <row r="117" spans="3:11" s="4" customFormat="1" x14ac:dyDescent="0.25">
      <c r="C117" s="162">
        <v>87</v>
      </c>
      <c r="D117" s="414" t="str">
        <f>IF('0.2_Plan de reducción'!E111="","",'0.2_Plan de reducción'!E111)</f>
        <v/>
      </c>
      <c r="E117" s="414" t="str">
        <f>IF('0.2_Plan de reducción'!F111="","",'0.2_Plan de reducción'!F111)</f>
        <v/>
      </c>
      <c r="F117" s="672" t="str">
        <f>IF('0.2_Plan de reducción'!G111="","",'0.2_Plan de reducción'!G111)</f>
        <v/>
      </c>
      <c r="G117" s="672"/>
      <c r="H117" s="672"/>
      <c r="I117" s="415" t="str">
        <f>IF('0.2_Plan de reducción'!J111="","",'0.2_Plan de reducción'!J111)</f>
        <v/>
      </c>
      <c r="J117" s="416" t="str">
        <f>IF('0.2_Plan de reducción'!K111="","",'0.2_Plan de reducción'!K111)</f>
        <v/>
      </c>
      <c r="K117" s="416" t="str">
        <f>IF('0.2_Plan de reducción'!L111="","",'0.2_Plan de reducción'!L111)</f>
        <v/>
      </c>
    </row>
    <row r="118" spans="3:11" s="4" customFormat="1" x14ac:dyDescent="0.25">
      <c r="C118" s="162">
        <v>88</v>
      </c>
      <c r="D118" s="414" t="str">
        <f>IF('0.2_Plan de reducción'!E112="","",'0.2_Plan de reducción'!E112)</f>
        <v/>
      </c>
      <c r="E118" s="414" t="str">
        <f>IF('0.2_Plan de reducción'!F112="","",'0.2_Plan de reducción'!F112)</f>
        <v/>
      </c>
      <c r="F118" s="672" t="str">
        <f>IF('0.2_Plan de reducción'!G112="","",'0.2_Plan de reducción'!G112)</f>
        <v/>
      </c>
      <c r="G118" s="672"/>
      <c r="H118" s="672"/>
      <c r="I118" s="415" t="str">
        <f>IF('0.2_Plan de reducción'!J112="","",'0.2_Plan de reducción'!J112)</f>
        <v/>
      </c>
      <c r="J118" s="416" t="str">
        <f>IF('0.2_Plan de reducción'!K112="","",'0.2_Plan de reducción'!K112)</f>
        <v/>
      </c>
      <c r="K118" s="416" t="str">
        <f>IF('0.2_Plan de reducción'!L112="","",'0.2_Plan de reducción'!L112)</f>
        <v/>
      </c>
    </row>
    <row r="119" spans="3:11" s="4" customFormat="1" x14ac:dyDescent="0.25">
      <c r="C119" s="162">
        <v>89</v>
      </c>
      <c r="D119" s="414" t="str">
        <f>IF('0.2_Plan de reducción'!E113="","",'0.2_Plan de reducción'!E113)</f>
        <v/>
      </c>
      <c r="E119" s="414" t="str">
        <f>IF('0.2_Plan de reducción'!F113="","",'0.2_Plan de reducción'!F113)</f>
        <v/>
      </c>
      <c r="F119" s="672" t="str">
        <f>IF('0.2_Plan de reducción'!G113="","",'0.2_Plan de reducción'!G113)</f>
        <v/>
      </c>
      <c r="G119" s="672"/>
      <c r="H119" s="672"/>
      <c r="I119" s="415" t="str">
        <f>IF('0.2_Plan de reducción'!J113="","",'0.2_Plan de reducción'!J113)</f>
        <v/>
      </c>
      <c r="J119" s="416" t="str">
        <f>IF('0.2_Plan de reducción'!K113="","",'0.2_Plan de reducción'!K113)</f>
        <v/>
      </c>
      <c r="K119" s="416" t="str">
        <f>IF('0.2_Plan de reducción'!L113="","",'0.2_Plan de reducción'!L113)</f>
        <v/>
      </c>
    </row>
    <row r="120" spans="3:11" s="4" customFormat="1" x14ac:dyDescent="0.25">
      <c r="C120" s="162">
        <v>90</v>
      </c>
      <c r="D120" s="414" t="str">
        <f>IF('0.2_Plan de reducción'!E114="","",'0.2_Plan de reducción'!E114)</f>
        <v/>
      </c>
      <c r="E120" s="414" t="str">
        <f>IF('0.2_Plan de reducción'!F114="","",'0.2_Plan de reducción'!F114)</f>
        <v/>
      </c>
      <c r="F120" s="672" t="str">
        <f>IF('0.2_Plan de reducción'!G114="","",'0.2_Plan de reducción'!G114)</f>
        <v/>
      </c>
      <c r="G120" s="672"/>
      <c r="H120" s="672"/>
      <c r="I120" s="415" t="str">
        <f>IF('0.2_Plan de reducción'!J114="","",'0.2_Plan de reducción'!J114)</f>
        <v/>
      </c>
      <c r="J120" s="416" t="str">
        <f>IF('0.2_Plan de reducción'!K114="","",'0.2_Plan de reducción'!K114)</f>
        <v/>
      </c>
      <c r="K120" s="416" t="str">
        <f>IF('0.2_Plan de reducción'!L114="","",'0.2_Plan de reducción'!L114)</f>
        <v/>
      </c>
    </row>
    <row r="121" spans="3:11" s="4" customFormat="1" x14ac:dyDescent="0.25">
      <c r="C121" s="162">
        <v>91</v>
      </c>
      <c r="D121" s="414" t="str">
        <f>IF('0.2_Plan de reducción'!E115="","",'0.2_Plan de reducción'!E115)</f>
        <v/>
      </c>
      <c r="E121" s="414" t="str">
        <f>IF('0.2_Plan de reducción'!F115="","",'0.2_Plan de reducción'!F115)</f>
        <v/>
      </c>
      <c r="F121" s="672" t="str">
        <f>IF('0.2_Plan de reducción'!G115="","",'0.2_Plan de reducción'!G115)</f>
        <v/>
      </c>
      <c r="G121" s="672"/>
      <c r="H121" s="672"/>
      <c r="I121" s="415" t="str">
        <f>IF('0.2_Plan de reducción'!J115="","",'0.2_Plan de reducción'!J115)</f>
        <v/>
      </c>
      <c r="J121" s="416" t="str">
        <f>IF('0.2_Plan de reducción'!K115="","",'0.2_Plan de reducción'!K115)</f>
        <v/>
      </c>
      <c r="K121" s="416" t="str">
        <f>IF('0.2_Plan de reducción'!L115="","",'0.2_Plan de reducción'!L115)</f>
        <v/>
      </c>
    </row>
    <row r="122" spans="3:11" s="4" customFormat="1" x14ac:dyDescent="0.25">
      <c r="C122" s="162">
        <v>92</v>
      </c>
      <c r="D122" s="414" t="str">
        <f>IF('0.2_Plan de reducción'!E116="","",'0.2_Plan de reducción'!E116)</f>
        <v/>
      </c>
      <c r="E122" s="414" t="str">
        <f>IF('0.2_Plan de reducción'!F116="","",'0.2_Plan de reducción'!F116)</f>
        <v/>
      </c>
      <c r="F122" s="672" t="str">
        <f>IF('0.2_Plan de reducción'!G116="","",'0.2_Plan de reducción'!G116)</f>
        <v/>
      </c>
      <c r="G122" s="672"/>
      <c r="H122" s="672"/>
      <c r="I122" s="415" t="str">
        <f>IF('0.2_Plan de reducción'!J116="","",'0.2_Plan de reducción'!J116)</f>
        <v/>
      </c>
      <c r="J122" s="416" t="str">
        <f>IF('0.2_Plan de reducción'!K116="","",'0.2_Plan de reducción'!K116)</f>
        <v/>
      </c>
      <c r="K122" s="416" t="str">
        <f>IF('0.2_Plan de reducción'!L116="","",'0.2_Plan de reducción'!L116)</f>
        <v/>
      </c>
    </row>
    <row r="123" spans="3:11" s="4" customFormat="1" x14ac:dyDescent="0.25">
      <c r="C123" s="162">
        <v>93</v>
      </c>
      <c r="D123" s="414" t="str">
        <f>IF('0.2_Plan de reducción'!E117="","",'0.2_Plan de reducción'!E117)</f>
        <v/>
      </c>
      <c r="E123" s="414" t="str">
        <f>IF('0.2_Plan de reducción'!F117="","",'0.2_Plan de reducción'!F117)</f>
        <v/>
      </c>
      <c r="F123" s="672" t="str">
        <f>IF('0.2_Plan de reducción'!G117="","",'0.2_Plan de reducción'!G117)</f>
        <v/>
      </c>
      <c r="G123" s="672"/>
      <c r="H123" s="672"/>
      <c r="I123" s="415" t="str">
        <f>IF('0.2_Plan de reducción'!J117="","",'0.2_Plan de reducción'!J117)</f>
        <v/>
      </c>
      <c r="J123" s="416" t="str">
        <f>IF('0.2_Plan de reducción'!K117="","",'0.2_Plan de reducción'!K117)</f>
        <v/>
      </c>
      <c r="K123" s="416" t="str">
        <f>IF('0.2_Plan de reducción'!L117="","",'0.2_Plan de reducción'!L117)</f>
        <v/>
      </c>
    </row>
    <row r="124" spans="3:11" s="4" customFormat="1" x14ac:dyDescent="0.25">
      <c r="C124" s="162">
        <v>94</v>
      </c>
      <c r="D124" s="414" t="str">
        <f>IF('0.2_Plan de reducción'!E118="","",'0.2_Plan de reducción'!E118)</f>
        <v/>
      </c>
      <c r="E124" s="414" t="str">
        <f>IF('0.2_Plan de reducción'!F118="","",'0.2_Plan de reducción'!F118)</f>
        <v/>
      </c>
      <c r="F124" s="672" t="str">
        <f>IF('0.2_Plan de reducción'!G118="","",'0.2_Plan de reducción'!G118)</f>
        <v/>
      </c>
      <c r="G124" s="672"/>
      <c r="H124" s="672"/>
      <c r="I124" s="415" t="str">
        <f>IF('0.2_Plan de reducción'!J118="","",'0.2_Plan de reducción'!J118)</f>
        <v/>
      </c>
      <c r="J124" s="416" t="str">
        <f>IF('0.2_Plan de reducción'!K118="","",'0.2_Plan de reducción'!K118)</f>
        <v/>
      </c>
      <c r="K124" s="416" t="str">
        <f>IF('0.2_Plan de reducción'!L118="","",'0.2_Plan de reducción'!L118)</f>
        <v/>
      </c>
    </row>
    <row r="125" spans="3:11" s="4" customFormat="1" x14ac:dyDescent="0.25">
      <c r="C125" s="162">
        <v>95</v>
      </c>
      <c r="D125" s="414" t="str">
        <f>IF('0.2_Plan de reducción'!E119="","",'0.2_Plan de reducción'!E119)</f>
        <v/>
      </c>
      <c r="E125" s="414" t="str">
        <f>IF('0.2_Plan de reducción'!F119="","",'0.2_Plan de reducción'!F119)</f>
        <v/>
      </c>
      <c r="F125" s="672" t="str">
        <f>IF('0.2_Plan de reducción'!G119="","",'0.2_Plan de reducción'!G119)</f>
        <v/>
      </c>
      <c r="G125" s="672"/>
      <c r="H125" s="672"/>
      <c r="I125" s="415" t="str">
        <f>IF('0.2_Plan de reducción'!J119="","",'0.2_Plan de reducción'!J119)</f>
        <v/>
      </c>
      <c r="J125" s="416" t="str">
        <f>IF('0.2_Plan de reducción'!K119="","",'0.2_Plan de reducción'!K119)</f>
        <v/>
      </c>
      <c r="K125" s="416" t="str">
        <f>IF('0.2_Plan de reducción'!L119="","",'0.2_Plan de reducción'!L119)</f>
        <v/>
      </c>
    </row>
    <row r="126" spans="3:11" s="4" customFormat="1" x14ac:dyDescent="0.25">
      <c r="C126" s="162">
        <v>96</v>
      </c>
      <c r="D126" s="414" t="str">
        <f>IF('0.2_Plan de reducción'!E120="","",'0.2_Plan de reducción'!E120)</f>
        <v/>
      </c>
      <c r="E126" s="414" t="str">
        <f>IF('0.2_Plan de reducción'!F120="","",'0.2_Plan de reducción'!F120)</f>
        <v/>
      </c>
      <c r="F126" s="672" t="str">
        <f>IF('0.2_Plan de reducción'!G120="","",'0.2_Plan de reducción'!G120)</f>
        <v/>
      </c>
      <c r="G126" s="672"/>
      <c r="H126" s="672"/>
      <c r="I126" s="415" t="str">
        <f>IF('0.2_Plan de reducción'!J120="","",'0.2_Plan de reducción'!J120)</f>
        <v/>
      </c>
      <c r="J126" s="416" t="str">
        <f>IF('0.2_Plan de reducción'!K120="","",'0.2_Plan de reducción'!K120)</f>
        <v/>
      </c>
      <c r="K126" s="416" t="str">
        <f>IF('0.2_Plan de reducción'!L120="","",'0.2_Plan de reducción'!L120)</f>
        <v/>
      </c>
    </row>
    <row r="127" spans="3:11" s="4" customFormat="1" x14ac:dyDescent="0.25">
      <c r="C127" s="162">
        <v>97</v>
      </c>
      <c r="D127" s="414" t="str">
        <f>IF('0.2_Plan de reducción'!E121="","",'0.2_Plan de reducción'!E121)</f>
        <v/>
      </c>
      <c r="E127" s="414" t="str">
        <f>IF('0.2_Plan de reducción'!F121="","",'0.2_Plan de reducción'!F121)</f>
        <v/>
      </c>
      <c r="F127" s="672" t="str">
        <f>IF('0.2_Plan de reducción'!G121="","",'0.2_Plan de reducción'!G121)</f>
        <v/>
      </c>
      <c r="G127" s="672"/>
      <c r="H127" s="672"/>
      <c r="I127" s="415" t="str">
        <f>IF('0.2_Plan de reducción'!J121="","",'0.2_Plan de reducción'!J121)</f>
        <v/>
      </c>
      <c r="J127" s="416" t="str">
        <f>IF('0.2_Plan de reducción'!K121="","",'0.2_Plan de reducción'!K121)</f>
        <v/>
      </c>
      <c r="K127" s="416" t="str">
        <f>IF('0.2_Plan de reducción'!L121="","",'0.2_Plan de reducción'!L121)</f>
        <v/>
      </c>
    </row>
    <row r="128" spans="3:11" s="4" customFormat="1" x14ac:dyDescent="0.25">
      <c r="C128" s="162">
        <v>98</v>
      </c>
      <c r="D128" s="414" t="str">
        <f>IF('0.2_Plan de reducción'!E122="","",'0.2_Plan de reducción'!E122)</f>
        <v/>
      </c>
      <c r="E128" s="414" t="str">
        <f>IF('0.2_Plan de reducción'!F122="","",'0.2_Plan de reducción'!F122)</f>
        <v/>
      </c>
      <c r="F128" s="672" t="str">
        <f>IF('0.2_Plan de reducción'!G122="","",'0.2_Plan de reducción'!G122)</f>
        <v/>
      </c>
      <c r="G128" s="672"/>
      <c r="H128" s="672"/>
      <c r="I128" s="415" t="str">
        <f>IF('0.2_Plan de reducción'!J122="","",'0.2_Plan de reducción'!J122)</f>
        <v/>
      </c>
      <c r="J128" s="416" t="str">
        <f>IF('0.2_Plan de reducción'!K122="","",'0.2_Plan de reducción'!K122)</f>
        <v/>
      </c>
      <c r="K128" s="416" t="str">
        <f>IF('0.2_Plan de reducción'!L122="","",'0.2_Plan de reducción'!L122)</f>
        <v/>
      </c>
    </row>
    <row r="129" spans="3:11" s="4" customFormat="1" x14ac:dyDescent="0.25">
      <c r="C129" s="162">
        <v>99</v>
      </c>
      <c r="D129" s="414" t="str">
        <f>IF('0.2_Plan de reducción'!E123="","",'0.2_Plan de reducción'!E123)</f>
        <v/>
      </c>
      <c r="E129" s="414" t="str">
        <f>IF('0.2_Plan de reducción'!F123="","",'0.2_Plan de reducción'!F123)</f>
        <v/>
      </c>
      <c r="F129" s="672" t="str">
        <f>IF('0.2_Plan de reducción'!G123="","",'0.2_Plan de reducción'!G123)</f>
        <v/>
      </c>
      <c r="G129" s="672"/>
      <c r="H129" s="672"/>
      <c r="I129" s="415" t="str">
        <f>IF('0.2_Plan de reducción'!J123="","",'0.2_Plan de reducción'!J123)</f>
        <v/>
      </c>
      <c r="J129" s="416" t="str">
        <f>IF('0.2_Plan de reducción'!K123="","",'0.2_Plan de reducción'!K123)</f>
        <v/>
      </c>
      <c r="K129" s="416" t="str">
        <f>IF('0.2_Plan de reducción'!L123="","",'0.2_Plan de reducción'!L123)</f>
        <v/>
      </c>
    </row>
    <row r="130" spans="3:11" s="4" customFormat="1" x14ac:dyDescent="0.25">
      <c r="C130" s="162">
        <v>100</v>
      </c>
      <c r="D130" s="414" t="str">
        <f>IF('0.2_Plan de reducción'!E124="","",'0.2_Plan de reducción'!E124)</f>
        <v/>
      </c>
      <c r="E130" s="414" t="str">
        <f>IF('0.2_Plan de reducción'!F124="","",'0.2_Plan de reducción'!F124)</f>
        <v/>
      </c>
      <c r="F130" s="672" t="str">
        <f>IF('0.2_Plan de reducción'!G124="","",'0.2_Plan de reducción'!G124)</f>
        <v/>
      </c>
      <c r="G130" s="672"/>
      <c r="H130" s="672"/>
      <c r="I130" s="415" t="str">
        <f>IF('0.2_Plan de reducción'!J124="","",'0.2_Plan de reducción'!J124)</f>
        <v/>
      </c>
      <c r="J130" s="416" t="str">
        <f>IF('0.2_Plan de reducción'!K124="","",'0.2_Plan de reducción'!K124)</f>
        <v/>
      </c>
      <c r="K130" s="416" t="str">
        <f>IF('0.2_Plan de reducción'!L124="","",'0.2_Plan de reducción'!L124)</f>
        <v/>
      </c>
    </row>
    <row r="131" spans="3:11" s="4" customFormat="1" x14ac:dyDescent="0.25">
      <c r="C131" s="162">
        <v>101</v>
      </c>
      <c r="D131" s="414" t="str">
        <f>IF('0.2_Plan de reducción'!E125="","",'0.2_Plan de reducción'!E125)</f>
        <v/>
      </c>
      <c r="E131" s="414" t="str">
        <f>IF('0.2_Plan de reducción'!F125="","",'0.2_Plan de reducción'!F125)</f>
        <v/>
      </c>
      <c r="F131" s="672" t="str">
        <f>IF('0.2_Plan de reducción'!G125="","",'0.2_Plan de reducción'!G125)</f>
        <v/>
      </c>
      <c r="G131" s="672"/>
      <c r="H131" s="672"/>
      <c r="I131" s="415" t="str">
        <f>IF('0.2_Plan de reducción'!J125="","",'0.2_Plan de reducción'!J125)</f>
        <v/>
      </c>
      <c r="J131" s="416" t="str">
        <f>IF('0.2_Plan de reducción'!K125="","",'0.2_Plan de reducción'!K125)</f>
        <v/>
      </c>
      <c r="K131" s="416" t="str">
        <f>IF('0.2_Plan de reducción'!L125="","",'0.2_Plan de reducción'!L125)</f>
        <v/>
      </c>
    </row>
    <row r="132" spans="3:11" s="4" customFormat="1" x14ac:dyDescent="0.25">
      <c r="C132" s="162">
        <v>102</v>
      </c>
      <c r="D132" s="414" t="str">
        <f>IF('0.2_Plan de reducción'!E126="","",'0.2_Plan de reducción'!E126)</f>
        <v/>
      </c>
      <c r="E132" s="414" t="str">
        <f>IF('0.2_Plan de reducción'!F126="","",'0.2_Plan de reducción'!F126)</f>
        <v/>
      </c>
      <c r="F132" s="672" t="str">
        <f>IF('0.2_Plan de reducción'!G126="","",'0.2_Plan de reducción'!G126)</f>
        <v/>
      </c>
      <c r="G132" s="672"/>
      <c r="H132" s="672"/>
      <c r="I132" s="415" t="str">
        <f>IF('0.2_Plan de reducción'!J126="","",'0.2_Plan de reducción'!J126)</f>
        <v/>
      </c>
      <c r="J132" s="416" t="str">
        <f>IF('0.2_Plan de reducción'!K126="","",'0.2_Plan de reducción'!K126)</f>
        <v/>
      </c>
      <c r="K132" s="416" t="str">
        <f>IF('0.2_Plan de reducción'!L126="","",'0.2_Plan de reducción'!L126)</f>
        <v/>
      </c>
    </row>
    <row r="133" spans="3:11" s="4" customFormat="1" x14ac:dyDescent="0.25">
      <c r="C133" s="162">
        <v>103</v>
      </c>
      <c r="D133" s="414" t="str">
        <f>IF('0.2_Plan de reducción'!E127="","",'0.2_Plan de reducción'!E127)</f>
        <v/>
      </c>
      <c r="E133" s="414" t="str">
        <f>IF('0.2_Plan de reducción'!F127="","",'0.2_Plan de reducción'!F127)</f>
        <v/>
      </c>
      <c r="F133" s="672" t="str">
        <f>IF('0.2_Plan de reducción'!G127="","",'0.2_Plan de reducción'!G127)</f>
        <v/>
      </c>
      <c r="G133" s="672"/>
      <c r="H133" s="672"/>
      <c r="I133" s="415" t="str">
        <f>IF('0.2_Plan de reducción'!J127="","",'0.2_Plan de reducción'!J127)</f>
        <v/>
      </c>
      <c r="J133" s="416" t="str">
        <f>IF('0.2_Plan de reducción'!K127="","",'0.2_Plan de reducción'!K127)</f>
        <v/>
      </c>
      <c r="K133" s="416" t="str">
        <f>IF('0.2_Plan de reducción'!L127="","",'0.2_Plan de reducción'!L127)</f>
        <v/>
      </c>
    </row>
    <row r="134" spans="3:11" s="4" customFormat="1" x14ac:dyDescent="0.25">
      <c r="C134" s="162">
        <v>104</v>
      </c>
      <c r="D134" s="414" t="str">
        <f>IF('0.2_Plan de reducción'!E128="","",'0.2_Plan de reducción'!E128)</f>
        <v/>
      </c>
      <c r="E134" s="414" t="str">
        <f>IF('0.2_Plan de reducción'!F128="","",'0.2_Plan de reducción'!F128)</f>
        <v/>
      </c>
      <c r="F134" s="672" t="str">
        <f>IF('0.2_Plan de reducción'!G128="","",'0.2_Plan de reducción'!G128)</f>
        <v/>
      </c>
      <c r="G134" s="672"/>
      <c r="H134" s="672"/>
      <c r="I134" s="415" t="str">
        <f>IF('0.2_Plan de reducción'!J128="","",'0.2_Plan de reducción'!J128)</f>
        <v/>
      </c>
      <c r="J134" s="416" t="str">
        <f>IF('0.2_Plan de reducción'!K128="","",'0.2_Plan de reducción'!K128)</f>
        <v/>
      </c>
      <c r="K134" s="416" t="str">
        <f>IF('0.2_Plan de reducción'!L128="","",'0.2_Plan de reducción'!L128)</f>
        <v/>
      </c>
    </row>
    <row r="135" spans="3:11" s="4" customFormat="1" x14ac:dyDescent="0.25">
      <c r="C135" s="162">
        <v>105</v>
      </c>
      <c r="D135" s="414" t="str">
        <f>IF('0.2_Plan de reducción'!E129="","",'0.2_Plan de reducción'!E129)</f>
        <v/>
      </c>
      <c r="E135" s="414" t="str">
        <f>IF('0.2_Plan de reducción'!F129="","",'0.2_Plan de reducción'!F129)</f>
        <v/>
      </c>
      <c r="F135" s="672" t="str">
        <f>IF('0.2_Plan de reducción'!G129="","",'0.2_Plan de reducción'!G129)</f>
        <v/>
      </c>
      <c r="G135" s="672"/>
      <c r="H135" s="672"/>
      <c r="I135" s="415" t="str">
        <f>IF('0.2_Plan de reducción'!J129="","",'0.2_Plan de reducción'!J129)</f>
        <v/>
      </c>
      <c r="J135" s="416" t="str">
        <f>IF('0.2_Plan de reducción'!K129="","",'0.2_Plan de reducción'!K129)</f>
        <v/>
      </c>
      <c r="K135" s="416" t="str">
        <f>IF('0.2_Plan de reducción'!L129="","",'0.2_Plan de reducción'!L129)</f>
        <v/>
      </c>
    </row>
    <row r="136" spans="3:11" s="4" customFormat="1" x14ac:dyDescent="0.25">
      <c r="C136" s="162">
        <v>106</v>
      </c>
      <c r="D136" s="414" t="str">
        <f>IF('0.2_Plan de reducción'!E130="","",'0.2_Plan de reducción'!E130)</f>
        <v/>
      </c>
      <c r="E136" s="414" t="str">
        <f>IF('0.2_Plan de reducción'!F130="","",'0.2_Plan de reducción'!F130)</f>
        <v/>
      </c>
      <c r="F136" s="672" t="str">
        <f>IF('0.2_Plan de reducción'!G130="","",'0.2_Plan de reducción'!G130)</f>
        <v/>
      </c>
      <c r="G136" s="672"/>
      <c r="H136" s="672"/>
      <c r="I136" s="415" t="str">
        <f>IF('0.2_Plan de reducción'!J130="","",'0.2_Plan de reducción'!J130)</f>
        <v/>
      </c>
      <c r="J136" s="416" t="str">
        <f>IF('0.2_Plan de reducción'!K130="","",'0.2_Plan de reducción'!K130)</f>
        <v/>
      </c>
      <c r="K136" s="416" t="str">
        <f>IF('0.2_Plan de reducción'!L130="","",'0.2_Plan de reducción'!L130)</f>
        <v/>
      </c>
    </row>
    <row r="137" spans="3:11" s="4" customFormat="1" x14ac:dyDescent="0.25">
      <c r="C137" s="162">
        <v>107</v>
      </c>
      <c r="D137" s="414" t="str">
        <f>IF('0.2_Plan de reducción'!E131="","",'0.2_Plan de reducción'!E131)</f>
        <v/>
      </c>
      <c r="E137" s="414" t="str">
        <f>IF('0.2_Plan de reducción'!F131="","",'0.2_Plan de reducción'!F131)</f>
        <v/>
      </c>
      <c r="F137" s="672" t="str">
        <f>IF('0.2_Plan de reducción'!G131="","",'0.2_Plan de reducción'!G131)</f>
        <v/>
      </c>
      <c r="G137" s="672"/>
      <c r="H137" s="672"/>
      <c r="I137" s="415" t="str">
        <f>IF('0.2_Plan de reducción'!J131="","",'0.2_Plan de reducción'!J131)</f>
        <v/>
      </c>
      <c r="J137" s="416" t="str">
        <f>IF('0.2_Plan de reducción'!K131="","",'0.2_Plan de reducción'!K131)</f>
        <v/>
      </c>
      <c r="K137" s="416" t="str">
        <f>IF('0.2_Plan de reducción'!L131="","",'0.2_Plan de reducción'!L131)</f>
        <v/>
      </c>
    </row>
    <row r="138" spans="3:11" s="4" customFormat="1" x14ac:dyDescent="0.25">
      <c r="C138" s="162">
        <v>108</v>
      </c>
      <c r="D138" s="414" t="str">
        <f>IF('0.2_Plan de reducción'!E132="","",'0.2_Plan de reducción'!E132)</f>
        <v/>
      </c>
      <c r="E138" s="414" t="str">
        <f>IF('0.2_Plan de reducción'!F132="","",'0.2_Plan de reducción'!F132)</f>
        <v/>
      </c>
      <c r="F138" s="672" t="str">
        <f>IF('0.2_Plan de reducción'!G132="","",'0.2_Plan de reducción'!G132)</f>
        <v/>
      </c>
      <c r="G138" s="672"/>
      <c r="H138" s="672"/>
      <c r="I138" s="415" t="str">
        <f>IF('0.2_Plan de reducción'!J132="","",'0.2_Plan de reducción'!J132)</f>
        <v/>
      </c>
      <c r="J138" s="416" t="str">
        <f>IF('0.2_Plan de reducción'!K132="","",'0.2_Plan de reducción'!K132)</f>
        <v/>
      </c>
      <c r="K138" s="416" t="str">
        <f>IF('0.2_Plan de reducción'!L132="","",'0.2_Plan de reducción'!L132)</f>
        <v/>
      </c>
    </row>
    <row r="139" spans="3:11" s="4" customFormat="1" x14ac:dyDescent="0.25">
      <c r="C139" s="162">
        <v>109</v>
      </c>
      <c r="D139" s="414" t="str">
        <f>IF('0.2_Plan de reducción'!E133="","",'0.2_Plan de reducción'!E133)</f>
        <v/>
      </c>
      <c r="E139" s="414" t="str">
        <f>IF('0.2_Plan de reducción'!F133="","",'0.2_Plan de reducción'!F133)</f>
        <v/>
      </c>
      <c r="F139" s="672" t="str">
        <f>IF('0.2_Plan de reducción'!G133="","",'0.2_Plan de reducción'!G133)</f>
        <v/>
      </c>
      <c r="G139" s="672"/>
      <c r="H139" s="672"/>
      <c r="I139" s="415" t="str">
        <f>IF('0.2_Plan de reducción'!J133="","",'0.2_Plan de reducción'!J133)</f>
        <v/>
      </c>
      <c r="J139" s="416" t="str">
        <f>IF('0.2_Plan de reducción'!K133="","",'0.2_Plan de reducción'!K133)</f>
        <v/>
      </c>
      <c r="K139" s="416" t="str">
        <f>IF('0.2_Plan de reducción'!L133="","",'0.2_Plan de reducción'!L133)</f>
        <v/>
      </c>
    </row>
    <row r="140" spans="3:11" s="4" customFormat="1" x14ac:dyDescent="0.25">
      <c r="C140" s="162">
        <v>110</v>
      </c>
      <c r="D140" s="414" t="str">
        <f>IF('0.2_Plan de reducción'!E134="","",'0.2_Plan de reducción'!E134)</f>
        <v/>
      </c>
      <c r="E140" s="414" t="str">
        <f>IF('0.2_Plan de reducción'!F134="","",'0.2_Plan de reducción'!F134)</f>
        <v/>
      </c>
      <c r="F140" s="672" t="str">
        <f>IF('0.2_Plan de reducción'!G134="","",'0.2_Plan de reducción'!G134)</f>
        <v/>
      </c>
      <c r="G140" s="672"/>
      <c r="H140" s="672"/>
      <c r="I140" s="415" t="str">
        <f>IF('0.2_Plan de reducción'!J134="","",'0.2_Plan de reducción'!J134)</f>
        <v/>
      </c>
      <c r="J140" s="416" t="str">
        <f>IF('0.2_Plan de reducción'!K134="","",'0.2_Plan de reducción'!K134)</f>
        <v/>
      </c>
      <c r="K140" s="416" t="str">
        <f>IF('0.2_Plan de reducción'!L134="","",'0.2_Plan de reducción'!L134)</f>
        <v/>
      </c>
    </row>
    <row r="141" spans="3:11" s="4" customFormat="1" x14ac:dyDescent="0.25">
      <c r="C141" s="162">
        <v>111</v>
      </c>
      <c r="D141" s="414" t="str">
        <f>IF('0.2_Plan de reducción'!E135="","",'0.2_Plan de reducción'!E135)</f>
        <v/>
      </c>
      <c r="E141" s="414" t="str">
        <f>IF('0.2_Plan de reducción'!F135="","",'0.2_Plan de reducción'!F135)</f>
        <v/>
      </c>
      <c r="F141" s="672" t="str">
        <f>IF('0.2_Plan de reducción'!G135="","",'0.2_Plan de reducción'!G135)</f>
        <v/>
      </c>
      <c r="G141" s="672"/>
      <c r="H141" s="672"/>
      <c r="I141" s="415" t="str">
        <f>IF('0.2_Plan de reducción'!J135="","",'0.2_Plan de reducción'!J135)</f>
        <v/>
      </c>
      <c r="J141" s="416" t="str">
        <f>IF('0.2_Plan de reducción'!K135="","",'0.2_Plan de reducción'!K135)</f>
        <v/>
      </c>
      <c r="K141" s="416" t="str">
        <f>IF('0.2_Plan de reducción'!L135="","",'0.2_Plan de reducción'!L135)</f>
        <v/>
      </c>
    </row>
    <row r="142" spans="3:11" s="4" customFormat="1" x14ac:dyDescent="0.25">
      <c r="C142" s="162">
        <v>112</v>
      </c>
      <c r="D142" s="414" t="str">
        <f>IF('0.2_Plan de reducción'!E136="","",'0.2_Plan de reducción'!E136)</f>
        <v/>
      </c>
      <c r="E142" s="414" t="str">
        <f>IF('0.2_Plan de reducción'!F136="","",'0.2_Plan de reducción'!F136)</f>
        <v/>
      </c>
      <c r="F142" s="672" t="str">
        <f>IF('0.2_Plan de reducción'!G136="","",'0.2_Plan de reducción'!G136)</f>
        <v/>
      </c>
      <c r="G142" s="672"/>
      <c r="H142" s="672"/>
      <c r="I142" s="415" t="str">
        <f>IF('0.2_Plan de reducción'!J136="","",'0.2_Plan de reducción'!J136)</f>
        <v/>
      </c>
      <c r="J142" s="416" t="str">
        <f>IF('0.2_Plan de reducción'!K136="","",'0.2_Plan de reducción'!K136)</f>
        <v/>
      </c>
      <c r="K142" s="416" t="str">
        <f>IF('0.2_Plan de reducción'!L136="","",'0.2_Plan de reducción'!L136)</f>
        <v/>
      </c>
    </row>
    <row r="143" spans="3:11" s="4" customFormat="1" x14ac:dyDescent="0.25">
      <c r="C143" s="162">
        <v>113</v>
      </c>
      <c r="D143" s="414" t="str">
        <f>IF('0.2_Plan de reducción'!E137="","",'0.2_Plan de reducción'!E137)</f>
        <v/>
      </c>
      <c r="E143" s="414" t="str">
        <f>IF('0.2_Plan de reducción'!F137="","",'0.2_Plan de reducción'!F137)</f>
        <v/>
      </c>
      <c r="F143" s="672" t="str">
        <f>IF('0.2_Plan de reducción'!G137="","",'0.2_Plan de reducción'!G137)</f>
        <v/>
      </c>
      <c r="G143" s="672"/>
      <c r="H143" s="672"/>
      <c r="I143" s="415" t="str">
        <f>IF('0.2_Plan de reducción'!J137="","",'0.2_Plan de reducción'!J137)</f>
        <v/>
      </c>
      <c r="J143" s="416" t="str">
        <f>IF('0.2_Plan de reducción'!K137="","",'0.2_Plan de reducción'!K137)</f>
        <v/>
      </c>
      <c r="K143" s="416" t="str">
        <f>IF('0.2_Plan de reducción'!L137="","",'0.2_Plan de reducción'!L137)</f>
        <v/>
      </c>
    </row>
    <row r="144" spans="3:11" s="4" customFormat="1" x14ac:dyDescent="0.25">
      <c r="C144" s="162">
        <v>114</v>
      </c>
      <c r="D144" s="414" t="str">
        <f>IF('0.2_Plan de reducción'!E138="","",'0.2_Plan de reducción'!E138)</f>
        <v/>
      </c>
      <c r="E144" s="414" t="str">
        <f>IF('0.2_Plan de reducción'!F138="","",'0.2_Plan de reducción'!F138)</f>
        <v/>
      </c>
      <c r="F144" s="672" t="str">
        <f>IF('0.2_Plan de reducción'!G138="","",'0.2_Plan de reducción'!G138)</f>
        <v/>
      </c>
      <c r="G144" s="672"/>
      <c r="H144" s="672"/>
      <c r="I144" s="415" t="str">
        <f>IF('0.2_Plan de reducción'!J138="","",'0.2_Plan de reducción'!J138)</f>
        <v/>
      </c>
      <c r="J144" s="416" t="str">
        <f>IF('0.2_Plan de reducción'!K138="","",'0.2_Plan de reducción'!K138)</f>
        <v/>
      </c>
      <c r="K144" s="416" t="str">
        <f>IF('0.2_Plan de reducción'!L138="","",'0.2_Plan de reducción'!L138)</f>
        <v/>
      </c>
    </row>
    <row r="145" spans="3:11" s="4" customFormat="1" x14ac:dyDescent="0.25">
      <c r="C145" s="162">
        <v>115</v>
      </c>
      <c r="D145" s="414" t="str">
        <f>IF('0.2_Plan de reducción'!E139="","",'0.2_Plan de reducción'!E139)</f>
        <v/>
      </c>
      <c r="E145" s="414" t="str">
        <f>IF('0.2_Plan de reducción'!F139="","",'0.2_Plan de reducción'!F139)</f>
        <v/>
      </c>
      <c r="F145" s="672" t="str">
        <f>IF('0.2_Plan de reducción'!G139="","",'0.2_Plan de reducción'!G139)</f>
        <v/>
      </c>
      <c r="G145" s="672"/>
      <c r="H145" s="672"/>
      <c r="I145" s="415" t="str">
        <f>IF('0.2_Plan de reducción'!J139="","",'0.2_Plan de reducción'!J139)</f>
        <v/>
      </c>
      <c r="J145" s="416" t="str">
        <f>IF('0.2_Plan de reducción'!K139="","",'0.2_Plan de reducción'!K139)</f>
        <v/>
      </c>
      <c r="K145" s="416" t="str">
        <f>IF('0.2_Plan de reducción'!L139="","",'0.2_Plan de reducción'!L139)</f>
        <v/>
      </c>
    </row>
    <row r="146" spans="3:11" s="4" customFormat="1" x14ac:dyDescent="0.25">
      <c r="C146" s="162">
        <v>116</v>
      </c>
      <c r="D146" s="414" t="str">
        <f>IF('0.2_Plan de reducción'!E140="","",'0.2_Plan de reducción'!E140)</f>
        <v/>
      </c>
      <c r="E146" s="414" t="str">
        <f>IF('0.2_Plan de reducción'!F140="","",'0.2_Plan de reducción'!F140)</f>
        <v/>
      </c>
      <c r="F146" s="672" t="str">
        <f>IF('0.2_Plan de reducción'!G140="","",'0.2_Plan de reducción'!G140)</f>
        <v/>
      </c>
      <c r="G146" s="672"/>
      <c r="H146" s="672"/>
      <c r="I146" s="415" t="str">
        <f>IF('0.2_Plan de reducción'!J140="","",'0.2_Plan de reducción'!J140)</f>
        <v/>
      </c>
      <c r="J146" s="416" t="str">
        <f>IF('0.2_Plan de reducción'!K140="","",'0.2_Plan de reducción'!K140)</f>
        <v/>
      </c>
      <c r="K146" s="416" t="str">
        <f>IF('0.2_Plan de reducción'!L140="","",'0.2_Plan de reducción'!L140)</f>
        <v/>
      </c>
    </row>
    <row r="147" spans="3:11" s="4" customFormat="1" x14ac:dyDescent="0.25">
      <c r="C147" s="162">
        <v>117</v>
      </c>
      <c r="D147" s="414" t="str">
        <f>IF('0.2_Plan de reducción'!E141="","",'0.2_Plan de reducción'!E141)</f>
        <v/>
      </c>
      <c r="E147" s="414" t="str">
        <f>IF('0.2_Plan de reducción'!F141="","",'0.2_Plan de reducción'!F141)</f>
        <v/>
      </c>
      <c r="F147" s="672" t="str">
        <f>IF('0.2_Plan de reducción'!G141="","",'0.2_Plan de reducción'!G141)</f>
        <v/>
      </c>
      <c r="G147" s="672"/>
      <c r="H147" s="672"/>
      <c r="I147" s="415" t="str">
        <f>IF('0.2_Plan de reducción'!J141="","",'0.2_Plan de reducción'!J141)</f>
        <v/>
      </c>
      <c r="J147" s="416" t="str">
        <f>IF('0.2_Plan de reducción'!K141="","",'0.2_Plan de reducción'!K141)</f>
        <v/>
      </c>
      <c r="K147" s="416" t="str">
        <f>IF('0.2_Plan de reducción'!L141="","",'0.2_Plan de reducción'!L141)</f>
        <v/>
      </c>
    </row>
    <row r="148" spans="3:11" s="4" customFormat="1" x14ac:dyDescent="0.25">
      <c r="C148" s="162">
        <v>118</v>
      </c>
      <c r="D148" s="414" t="str">
        <f>IF('0.2_Plan de reducción'!E142="","",'0.2_Plan de reducción'!E142)</f>
        <v/>
      </c>
      <c r="E148" s="414" t="str">
        <f>IF('0.2_Plan de reducción'!F142="","",'0.2_Plan de reducción'!F142)</f>
        <v/>
      </c>
      <c r="F148" s="672" t="str">
        <f>IF('0.2_Plan de reducción'!G142="","",'0.2_Plan de reducción'!G142)</f>
        <v/>
      </c>
      <c r="G148" s="672"/>
      <c r="H148" s="672"/>
      <c r="I148" s="415" t="str">
        <f>IF('0.2_Plan de reducción'!J142="","",'0.2_Plan de reducción'!J142)</f>
        <v/>
      </c>
      <c r="J148" s="416" t="str">
        <f>IF('0.2_Plan de reducción'!K142="","",'0.2_Plan de reducción'!K142)</f>
        <v/>
      </c>
      <c r="K148" s="416" t="str">
        <f>IF('0.2_Plan de reducción'!L142="","",'0.2_Plan de reducción'!L142)</f>
        <v/>
      </c>
    </row>
    <row r="149" spans="3:11" s="4" customFormat="1" x14ac:dyDescent="0.25">
      <c r="C149" s="162">
        <v>119</v>
      </c>
      <c r="D149" s="414" t="str">
        <f>IF('0.2_Plan de reducción'!E143="","",'0.2_Plan de reducción'!E143)</f>
        <v/>
      </c>
      <c r="E149" s="414" t="str">
        <f>IF('0.2_Plan de reducción'!F143="","",'0.2_Plan de reducción'!F143)</f>
        <v/>
      </c>
      <c r="F149" s="672" t="str">
        <f>IF('0.2_Plan de reducción'!G143="","",'0.2_Plan de reducción'!G143)</f>
        <v/>
      </c>
      <c r="G149" s="672"/>
      <c r="H149" s="672"/>
      <c r="I149" s="415" t="str">
        <f>IF('0.2_Plan de reducción'!J143="","",'0.2_Plan de reducción'!J143)</f>
        <v/>
      </c>
      <c r="J149" s="416" t="str">
        <f>IF('0.2_Plan de reducción'!K143="","",'0.2_Plan de reducción'!K143)</f>
        <v/>
      </c>
      <c r="K149" s="416" t="str">
        <f>IF('0.2_Plan de reducción'!L143="","",'0.2_Plan de reducción'!L143)</f>
        <v/>
      </c>
    </row>
    <row r="150" spans="3:11" s="4" customFormat="1" x14ac:dyDescent="0.25">
      <c r="C150" s="162">
        <v>120</v>
      </c>
      <c r="D150" s="414" t="str">
        <f>IF('0.2_Plan de reducción'!E144="","",'0.2_Plan de reducción'!E144)</f>
        <v/>
      </c>
      <c r="E150" s="414" t="str">
        <f>IF('0.2_Plan de reducción'!F144="","",'0.2_Plan de reducción'!F144)</f>
        <v/>
      </c>
      <c r="F150" s="672" t="str">
        <f>IF('0.2_Plan de reducción'!G144="","",'0.2_Plan de reducción'!G144)</f>
        <v/>
      </c>
      <c r="G150" s="672"/>
      <c r="H150" s="672"/>
      <c r="I150" s="415" t="str">
        <f>IF('0.2_Plan de reducción'!J144="","",'0.2_Plan de reducción'!J144)</f>
        <v/>
      </c>
      <c r="J150" s="416" t="str">
        <f>IF('0.2_Plan de reducción'!K144="","",'0.2_Plan de reducción'!K144)</f>
        <v/>
      </c>
      <c r="K150" s="416" t="str">
        <f>IF('0.2_Plan de reducción'!L144="","",'0.2_Plan de reducción'!L144)</f>
        <v/>
      </c>
    </row>
    <row r="151" spans="3:11" s="4" customFormat="1" x14ac:dyDescent="0.25">
      <c r="C151" s="162">
        <v>121</v>
      </c>
      <c r="D151" s="414" t="str">
        <f>IF('0.2_Plan de reducción'!E145="","",'0.2_Plan de reducción'!E145)</f>
        <v/>
      </c>
      <c r="E151" s="414" t="str">
        <f>IF('0.2_Plan de reducción'!F145="","",'0.2_Plan de reducción'!F145)</f>
        <v/>
      </c>
      <c r="F151" s="672" t="str">
        <f>IF('0.2_Plan de reducción'!G145="","",'0.2_Plan de reducción'!G145)</f>
        <v/>
      </c>
      <c r="G151" s="672"/>
      <c r="H151" s="672"/>
      <c r="I151" s="415" t="str">
        <f>IF('0.2_Plan de reducción'!J145="","",'0.2_Plan de reducción'!J145)</f>
        <v/>
      </c>
      <c r="J151" s="416" t="str">
        <f>IF('0.2_Plan de reducción'!K145="","",'0.2_Plan de reducción'!K145)</f>
        <v/>
      </c>
      <c r="K151" s="416" t="str">
        <f>IF('0.2_Plan de reducción'!L145="","",'0.2_Plan de reducción'!L145)</f>
        <v/>
      </c>
    </row>
    <row r="152" spans="3:11" s="4" customFormat="1" x14ac:dyDescent="0.25">
      <c r="C152" s="162">
        <v>122</v>
      </c>
      <c r="D152" s="414" t="str">
        <f>IF('0.2_Plan de reducción'!E146="","",'0.2_Plan de reducción'!E146)</f>
        <v/>
      </c>
      <c r="E152" s="414" t="str">
        <f>IF('0.2_Plan de reducción'!F146="","",'0.2_Plan de reducción'!F146)</f>
        <v/>
      </c>
      <c r="F152" s="672" t="str">
        <f>IF('0.2_Plan de reducción'!G146="","",'0.2_Plan de reducción'!G146)</f>
        <v/>
      </c>
      <c r="G152" s="672"/>
      <c r="H152" s="672"/>
      <c r="I152" s="415" t="str">
        <f>IF('0.2_Plan de reducción'!J146="","",'0.2_Plan de reducción'!J146)</f>
        <v/>
      </c>
      <c r="J152" s="416" t="str">
        <f>IF('0.2_Plan de reducción'!K146="","",'0.2_Plan de reducción'!K146)</f>
        <v/>
      </c>
      <c r="K152" s="416" t="str">
        <f>IF('0.2_Plan de reducción'!L146="","",'0.2_Plan de reducción'!L146)</f>
        <v/>
      </c>
    </row>
    <row r="153" spans="3:11" s="4" customFormat="1" x14ac:dyDescent="0.25">
      <c r="C153" s="162">
        <v>123</v>
      </c>
      <c r="D153" s="414" t="str">
        <f>IF('0.2_Plan de reducción'!E147="","",'0.2_Plan de reducción'!E147)</f>
        <v/>
      </c>
      <c r="E153" s="414" t="str">
        <f>IF('0.2_Plan de reducción'!F147="","",'0.2_Plan de reducción'!F147)</f>
        <v/>
      </c>
      <c r="F153" s="672" t="str">
        <f>IF('0.2_Plan de reducción'!G147="","",'0.2_Plan de reducción'!G147)</f>
        <v/>
      </c>
      <c r="G153" s="672"/>
      <c r="H153" s="672"/>
      <c r="I153" s="415" t="str">
        <f>IF('0.2_Plan de reducción'!J147="","",'0.2_Plan de reducción'!J147)</f>
        <v/>
      </c>
      <c r="J153" s="416" t="str">
        <f>IF('0.2_Plan de reducción'!K147="","",'0.2_Plan de reducción'!K147)</f>
        <v/>
      </c>
      <c r="K153" s="416" t="str">
        <f>IF('0.2_Plan de reducción'!L147="","",'0.2_Plan de reducción'!L147)</f>
        <v/>
      </c>
    </row>
    <row r="154" spans="3:11" s="4" customFormat="1" x14ac:dyDescent="0.25">
      <c r="C154" s="162">
        <v>124</v>
      </c>
      <c r="D154" s="414" t="str">
        <f>IF('0.2_Plan de reducción'!E148="","",'0.2_Plan de reducción'!E148)</f>
        <v/>
      </c>
      <c r="E154" s="414" t="str">
        <f>IF('0.2_Plan de reducción'!F148="","",'0.2_Plan de reducción'!F148)</f>
        <v/>
      </c>
      <c r="F154" s="672" t="str">
        <f>IF('0.2_Plan de reducción'!G148="","",'0.2_Plan de reducción'!G148)</f>
        <v/>
      </c>
      <c r="G154" s="672"/>
      <c r="H154" s="672"/>
      <c r="I154" s="415" t="str">
        <f>IF('0.2_Plan de reducción'!J148="","",'0.2_Plan de reducción'!J148)</f>
        <v/>
      </c>
      <c r="J154" s="416" t="str">
        <f>IF('0.2_Plan de reducción'!K148="","",'0.2_Plan de reducción'!K148)</f>
        <v/>
      </c>
      <c r="K154" s="416" t="str">
        <f>IF('0.2_Plan de reducción'!L148="","",'0.2_Plan de reducción'!L148)</f>
        <v/>
      </c>
    </row>
    <row r="155" spans="3:11" s="4" customFormat="1" x14ac:dyDescent="0.25">
      <c r="C155" s="162">
        <v>125</v>
      </c>
      <c r="D155" s="414" t="str">
        <f>IF('0.2_Plan de reducción'!E149="","",'0.2_Plan de reducción'!E149)</f>
        <v/>
      </c>
      <c r="E155" s="414" t="str">
        <f>IF('0.2_Plan de reducción'!F149="","",'0.2_Plan de reducción'!F149)</f>
        <v/>
      </c>
      <c r="F155" s="672" t="str">
        <f>IF('0.2_Plan de reducción'!G149="","",'0.2_Plan de reducción'!G149)</f>
        <v/>
      </c>
      <c r="G155" s="672"/>
      <c r="H155" s="672"/>
      <c r="I155" s="415" t="str">
        <f>IF('0.2_Plan de reducción'!J149="","",'0.2_Plan de reducción'!J149)</f>
        <v/>
      </c>
      <c r="J155" s="416" t="str">
        <f>IF('0.2_Plan de reducción'!K149="","",'0.2_Plan de reducción'!K149)</f>
        <v/>
      </c>
      <c r="K155" s="416" t="str">
        <f>IF('0.2_Plan de reducción'!L149="","",'0.2_Plan de reducción'!L149)</f>
        <v/>
      </c>
    </row>
    <row r="156" spans="3:11" s="4" customFormat="1" x14ac:dyDescent="0.25">
      <c r="C156" s="162">
        <v>126</v>
      </c>
      <c r="D156" s="414" t="str">
        <f>IF('0.2_Plan de reducción'!E150="","",'0.2_Plan de reducción'!E150)</f>
        <v/>
      </c>
      <c r="E156" s="414" t="str">
        <f>IF('0.2_Plan de reducción'!F150="","",'0.2_Plan de reducción'!F150)</f>
        <v/>
      </c>
      <c r="F156" s="672" t="str">
        <f>IF('0.2_Plan de reducción'!G150="","",'0.2_Plan de reducción'!G150)</f>
        <v/>
      </c>
      <c r="G156" s="672"/>
      <c r="H156" s="672"/>
      <c r="I156" s="415" t="str">
        <f>IF('0.2_Plan de reducción'!J150="","",'0.2_Plan de reducción'!J150)</f>
        <v/>
      </c>
      <c r="J156" s="416" t="str">
        <f>IF('0.2_Plan de reducción'!K150="","",'0.2_Plan de reducción'!K150)</f>
        <v/>
      </c>
      <c r="K156" s="416" t="str">
        <f>IF('0.2_Plan de reducción'!L150="","",'0.2_Plan de reducción'!L150)</f>
        <v/>
      </c>
    </row>
    <row r="157" spans="3:11" s="4" customFormat="1" x14ac:dyDescent="0.25">
      <c r="C157" s="162">
        <v>127</v>
      </c>
      <c r="D157" s="414" t="str">
        <f>IF('0.2_Plan de reducción'!E151="","",'0.2_Plan de reducción'!E151)</f>
        <v/>
      </c>
      <c r="E157" s="414" t="str">
        <f>IF('0.2_Plan de reducción'!F151="","",'0.2_Plan de reducción'!F151)</f>
        <v/>
      </c>
      <c r="F157" s="672" t="str">
        <f>IF('0.2_Plan de reducción'!G151="","",'0.2_Plan de reducción'!G151)</f>
        <v/>
      </c>
      <c r="G157" s="672"/>
      <c r="H157" s="672"/>
      <c r="I157" s="415" t="str">
        <f>IF('0.2_Plan de reducción'!J151="","",'0.2_Plan de reducción'!J151)</f>
        <v/>
      </c>
      <c r="J157" s="416" t="str">
        <f>IF('0.2_Plan de reducción'!K151="","",'0.2_Plan de reducción'!K151)</f>
        <v/>
      </c>
      <c r="K157" s="416" t="str">
        <f>IF('0.2_Plan de reducción'!L151="","",'0.2_Plan de reducción'!L151)</f>
        <v/>
      </c>
    </row>
    <row r="158" spans="3:11" s="4" customFormat="1" x14ac:dyDescent="0.25">
      <c r="C158" s="162">
        <v>128</v>
      </c>
      <c r="D158" s="414" t="str">
        <f>IF('0.2_Plan de reducción'!E152="","",'0.2_Plan de reducción'!E152)</f>
        <v/>
      </c>
      <c r="E158" s="414" t="str">
        <f>IF('0.2_Plan de reducción'!F152="","",'0.2_Plan de reducción'!F152)</f>
        <v/>
      </c>
      <c r="F158" s="672" t="str">
        <f>IF('0.2_Plan de reducción'!G152="","",'0.2_Plan de reducción'!G152)</f>
        <v/>
      </c>
      <c r="G158" s="672"/>
      <c r="H158" s="672"/>
      <c r="I158" s="415" t="str">
        <f>IF('0.2_Plan de reducción'!J152="","",'0.2_Plan de reducción'!J152)</f>
        <v/>
      </c>
      <c r="J158" s="416" t="str">
        <f>IF('0.2_Plan de reducción'!K152="","",'0.2_Plan de reducción'!K152)</f>
        <v/>
      </c>
      <c r="K158" s="416" t="str">
        <f>IF('0.2_Plan de reducción'!L152="","",'0.2_Plan de reducción'!L152)</f>
        <v/>
      </c>
    </row>
    <row r="159" spans="3:11" s="4" customFormat="1" x14ac:dyDescent="0.25">
      <c r="C159" s="162">
        <v>129</v>
      </c>
      <c r="D159" s="414" t="str">
        <f>IF('0.2_Plan de reducción'!E153="","",'0.2_Plan de reducción'!E153)</f>
        <v/>
      </c>
      <c r="E159" s="414" t="str">
        <f>IF('0.2_Plan de reducción'!F153="","",'0.2_Plan de reducción'!F153)</f>
        <v/>
      </c>
      <c r="F159" s="672" t="str">
        <f>IF('0.2_Plan de reducción'!G153="","",'0.2_Plan de reducción'!G153)</f>
        <v/>
      </c>
      <c r="G159" s="672"/>
      <c r="H159" s="672"/>
      <c r="I159" s="415" t="str">
        <f>IF('0.2_Plan de reducción'!J153="","",'0.2_Plan de reducción'!J153)</f>
        <v/>
      </c>
      <c r="J159" s="416" t="str">
        <f>IF('0.2_Plan de reducción'!K153="","",'0.2_Plan de reducción'!K153)</f>
        <v/>
      </c>
      <c r="K159" s="416" t="str">
        <f>IF('0.2_Plan de reducción'!L153="","",'0.2_Plan de reducción'!L153)</f>
        <v/>
      </c>
    </row>
    <row r="160" spans="3:11" s="4" customFormat="1" x14ac:dyDescent="0.25">
      <c r="C160" s="162">
        <v>130</v>
      </c>
      <c r="D160" s="414" t="str">
        <f>IF('0.2_Plan de reducción'!E154="","",'0.2_Plan de reducción'!E154)</f>
        <v/>
      </c>
      <c r="E160" s="414" t="str">
        <f>IF('0.2_Plan de reducción'!F154="","",'0.2_Plan de reducción'!F154)</f>
        <v/>
      </c>
      <c r="F160" s="672" t="str">
        <f>IF('0.2_Plan de reducción'!G154="","",'0.2_Plan de reducción'!G154)</f>
        <v/>
      </c>
      <c r="G160" s="672"/>
      <c r="H160" s="672"/>
      <c r="I160" s="415" t="str">
        <f>IF('0.2_Plan de reducción'!J154="","",'0.2_Plan de reducción'!J154)</f>
        <v/>
      </c>
      <c r="J160" s="416" t="str">
        <f>IF('0.2_Plan de reducción'!K154="","",'0.2_Plan de reducción'!K154)</f>
        <v/>
      </c>
      <c r="K160" s="416" t="str">
        <f>IF('0.2_Plan de reducción'!L154="","",'0.2_Plan de reducción'!L154)</f>
        <v/>
      </c>
    </row>
    <row r="161" spans="3:11" s="4" customFormat="1" x14ac:dyDescent="0.25">
      <c r="C161" s="162">
        <v>131</v>
      </c>
      <c r="D161" s="414" t="str">
        <f>IF('0.2_Plan de reducción'!E155="","",'0.2_Plan de reducción'!E155)</f>
        <v/>
      </c>
      <c r="E161" s="414" t="str">
        <f>IF('0.2_Plan de reducción'!F155="","",'0.2_Plan de reducción'!F155)</f>
        <v/>
      </c>
      <c r="F161" s="672" t="str">
        <f>IF('0.2_Plan de reducción'!G155="","",'0.2_Plan de reducción'!G155)</f>
        <v/>
      </c>
      <c r="G161" s="672"/>
      <c r="H161" s="672"/>
      <c r="I161" s="415" t="str">
        <f>IF('0.2_Plan de reducción'!J155="","",'0.2_Plan de reducción'!J155)</f>
        <v/>
      </c>
      <c r="J161" s="416" t="str">
        <f>IF('0.2_Plan de reducción'!K155="","",'0.2_Plan de reducción'!K155)</f>
        <v/>
      </c>
      <c r="K161" s="416" t="str">
        <f>IF('0.2_Plan de reducción'!L155="","",'0.2_Plan de reducción'!L155)</f>
        <v/>
      </c>
    </row>
    <row r="162" spans="3:11" s="4" customFormat="1" x14ac:dyDescent="0.25">
      <c r="C162" s="162">
        <v>132</v>
      </c>
      <c r="D162" s="414" t="str">
        <f>IF('0.2_Plan de reducción'!E156="","",'0.2_Plan de reducción'!E156)</f>
        <v/>
      </c>
      <c r="E162" s="414" t="str">
        <f>IF('0.2_Plan de reducción'!F156="","",'0.2_Plan de reducción'!F156)</f>
        <v/>
      </c>
      <c r="F162" s="672" t="str">
        <f>IF('0.2_Plan de reducción'!G156="","",'0.2_Plan de reducción'!G156)</f>
        <v/>
      </c>
      <c r="G162" s="672"/>
      <c r="H162" s="672"/>
      <c r="I162" s="415" t="str">
        <f>IF('0.2_Plan de reducción'!J156="","",'0.2_Plan de reducción'!J156)</f>
        <v/>
      </c>
      <c r="J162" s="416" t="str">
        <f>IF('0.2_Plan de reducción'!K156="","",'0.2_Plan de reducción'!K156)</f>
        <v/>
      </c>
      <c r="K162" s="416" t="str">
        <f>IF('0.2_Plan de reducción'!L156="","",'0.2_Plan de reducción'!L156)</f>
        <v/>
      </c>
    </row>
    <row r="163" spans="3:11" s="4" customFormat="1" x14ac:dyDescent="0.25">
      <c r="C163" s="162">
        <v>133</v>
      </c>
      <c r="D163" s="414" t="str">
        <f>IF('0.2_Plan de reducción'!E157="","",'0.2_Plan de reducción'!E157)</f>
        <v/>
      </c>
      <c r="E163" s="414" t="str">
        <f>IF('0.2_Plan de reducción'!F157="","",'0.2_Plan de reducción'!F157)</f>
        <v/>
      </c>
      <c r="F163" s="672" t="str">
        <f>IF('0.2_Plan de reducción'!G157="","",'0.2_Plan de reducción'!G157)</f>
        <v/>
      </c>
      <c r="G163" s="672"/>
      <c r="H163" s="672"/>
      <c r="I163" s="415" t="str">
        <f>IF('0.2_Plan de reducción'!J157="","",'0.2_Plan de reducción'!J157)</f>
        <v/>
      </c>
      <c r="J163" s="416" t="str">
        <f>IF('0.2_Plan de reducción'!K157="","",'0.2_Plan de reducción'!K157)</f>
        <v/>
      </c>
      <c r="K163" s="416" t="str">
        <f>IF('0.2_Plan de reducción'!L157="","",'0.2_Plan de reducción'!L157)</f>
        <v/>
      </c>
    </row>
    <row r="164" spans="3:11" s="4" customFormat="1" x14ac:dyDescent="0.25">
      <c r="C164" s="162">
        <v>134</v>
      </c>
      <c r="D164" s="414" t="str">
        <f>IF('0.2_Plan de reducción'!E158="","",'0.2_Plan de reducción'!E158)</f>
        <v/>
      </c>
      <c r="E164" s="414" t="str">
        <f>IF('0.2_Plan de reducción'!F158="","",'0.2_Plan de reducción'!F158)</f>
        <v/>
      </c>
      <c r="F164" s="672" t="str">
        <f>IF('0.2_Plan de reducción'!G158="","",'0.2_Plan de reducción'!G158)</f>
        <v/>
      </c>
      <c r="G164" s="672"/>
      <c r="H164" s="672"/>
      <c r="I164" s="415" t="str">
        <f>IF('0.2_Plan de reducción'!J158="","",'0.2_Plan de reducción'!J158)</f>
        <v/>
      </c>
      <c r="J164" s="416" t="str">
        <f>IF('0.2_Plan de reducción'!K158="","",'0.2_Plan de reducción'!K158)</f>
        <v/>
      </c>
      <c r="K164" s="416" t="str">
        <f>IF('0.2_Plan de reducción'!L158="","",'0.2_Plan de reducción'!L158)</f>
        <v/>
      </c>
    </row>
    <row r="165" spans="3:11" s="4" customFormat="1" x14ac:dyDescent="0.25">
      <c r="C165" s="162">
        <v>135</v>
      </c>
      <c r="D165" s="414" t="str">
        <f>IF('0.2_Plan de reducción'!E159="","",'0.2_Plan de reducción'!E159)</f>
        <v/>
      </c>
      <c r="E165" s="414" t="str">
        <f>IF('0.2_Plan de reducción'!F159="","",'0.2_Plan de reducción'!F159)</f>
        <v/>
      </c>
      <c r="F165" s="672" t="str">
        <f>IF('0.2_Plan de reducción'!G159="","",'0.2_Plan de reducción'!G159)</f>
        <v/>
      </c>
      <c r="G165" s="672"/>
      <c r="H165" s="672"/>
      <c r="I165" s="415" t="str">
        <f>IF('0.2_Plan de reducción'!J159="","",'0.2_Plan de reducción'!J159)</f>
        <v/>
      </c>
      <c r="J165" s="416" t="str">
        <f>IF('0.2_Plan de reducción'!K159="","",'0.2_Plan de reducción'!K159)</f>
        <v/>
      </c>
      <c r="K165" s="416" t="str">
        <f>IF('0.2_Plan de reducción'!L159="","",'0.2_Plan de reducción'!L159)</f>
        <v/>
      </c>
    </row>
    <row r="166" spans="3:11" s="4" customFormat="1" x14ac:dyDescent="0.25">
      <c r="C166" s="162">
        <v>136</v>
      </c>
      <c r="D166" s="414" t="str">
        <f>IF('0.2_Plan de reducción'!E160="","",'0.2_Plan de reducción'!E160)</f>
        <v/>
      </c>
      <c r="E166" s="414" t="str">
        <f>IF('0.2_Plan de reducción'!F160="","",'0.2_Plan de reducción'!F160)</f>
        <v/>
      </c>
      <c r="F166" s="672" t="str">
        <f>IF('0.2_Plan de reducción'!G160="","",'0.2_Plan de reducción'!G160)</f>
        <v/>
      </c>
      <c r="G166" s="672"/>
      <c r="H166" s="672"/>
      <c r="I166" s="415" t="str">
        <f>IF('0.2_Plan de reducción'!J160="","",'0.2_Plan de reducción'!J160)</f>
        <v/>
      </c>
      <c r="J166" s="416" t="str">
        <f>IF('0.2_Plan de reducción'!K160="","",'0.2_Plan de reducción'!K160)</f>
        <v/>
      </c>
      <c r="K166" s="416" t="str">
        <f>IF('0.2_Plan de reducción'!L160="","",'0.2_Plan de reducción'!L160)</f>
        <v/>
      </c>
    </row>
    <row r="167" spans="3:11" s="4" customFormat="1" x14ac:dyDescent="0.25">
      <c r="C167" s="162">
        <v>137</v>
      </c>
      <c r="D167" s="414" t="str">
        <f>IF('0.2_Plan de reducción'!E161="","",'0.2_Plan de reducción'!E161)</f>
        <v/>
      </c>
      <c r="E167" s="414" t="str">
        <f>IF('0.2_Plan de reducción'!F161="","",'0.2_Plan de reducción'!F161)</f>
        <v/>
      </c>
      <c r="F167" s="672" t="str">
        <f>IF('0.2_Plan de reducción'!G161="","",'0.2_Plan de reducción'!G161)</f>
        <v/>
      </c>
      <c r="G167" s="672"/>
      <c r="H167" s="672"/>
      <c r="I167" s="415" t="str">
        <f>IF('0.2_Plan de reducción'!J161="","",'0.2_Plan de reducción'!J161)</f>
        <v/>
      </c>
      <c r="J167" s="416" t="str">
        <f>IF('0.2_Plan de reducción'!K161="","",'0.2_Plan de reducción'!K161)</f>
        <v/>
      </c>
      <c r="K167" s="416" t="str">
        <f>IF('0.2_Plan de reducción'!L161="","",'0.2_Plan de reducción'!L161)</f>
        <v/>
      </c>
    </row>
    <row r="168" spans="3:11" s="4" customFormat="1" x14ac:dyDescent="0.25">
      <c r="C168" s="162">
        <v>138</v>
      </c>
      <c r="D168" s="414" t="str">
        <f>IF('0.2_Plan de reducción'!E162="","",'0.2_Plan de reducción'!E162)</f>
        <v/>
      </c>
      <c r="E168" s="414" t="str">
        <f>IF('0.2_Plan de reducción'!F162="","",'0.2_Plan de reducción'!F162)</f>
        <v/>
      </c>
      <c r="F168" s="672" t="str">
        <f>IF('0.2_Plan de reducción'!G162="","",'0.2_Plan de reducción'!G162)</f>
        <v/>
      </c>
      <c r="G168" s="672"/>
      <c r="H168" s="672"/>
      <c r="I168" s="415" t="str">
        <f>IF('0.2_Plan de reducción'!J162="","",'0.2_Plan de reducción'!J162)</f>
        <v/>
      </c>
      <c r="J168" s="416" t="str">
        <f>IF('0.2_Plan de reducción'!K162="","",'0.2_Plan de reducción'!K162)</f>
        <v/>
      </c>
      <c r="K168" s="416" t="str">
        <f>IF('0.2_Plan de reducción'!L162="","",'0.2_Plan de reducción'!L162)</f>
        <v/>
      </c>
    </row>
    <row r="169" spans="3:11" s="4" customFormat="1" x14ac:dyDescent="0.25">
      <c r="C169" s="162">
        <v>139</v>
      </c>
      <c r="D169" s="414" t="str">
        <f>IF('0.2_Plan de reducción'!E163="","",'0.2_Plan de reducción'!E163)</f>
        <v/>
      </c>
      <c r="E169" s="414" t="str">
        <f>IF('0.2_Plan de reducción'!F163="","",'0.2_Plan de reducción'!F163)</f>
        <v/>
      </c>
      <c r="F169" s="672" t="str">
        <f>IF('0.2_Plan de reducción'!G163="","",'0.2_Plan de reducción'!G163)</f>
        <v/>
      </c>
      <c r="G169" s="672"/>
      <c r="H169" s="672"/>
      <c r="I169" s="415" t="str">
        <f>IF('0.2_Plan de reducción'!J163="","",'0.2_Plan de reducción'!J163)</f>
        <v/>
      </c>
      <c r="J169" s="416" t="str">
        <f>IF('0.2_Plan de reducción'!K163="","",'0.2_Plan de reducción'!K163)</f>
        <v/>
      </c>
      <c r="K169" s="416" t="str">
        <f>IF('0.2_Plan de reducción'!L163="","",'0.2_Plan de reducción'!L163)</f>
        <v/>
      </c>
    </row>
    <row r="170" spans="3:11" s="4" customFormat="1" x14ac:dyDescent="0.25">
      <c r="C170" s="162">
        <v>140</v>
      </c>
      <c r="D170" s="414" t="str">
        <f>IF('0.2_Plan de reducción'!E164="","",'0.2_Plan de reducción'!E164)</f>
        <v/>
      </c>
      <c r="E170" s="414" t="str">
        <f>IF('0.2_Plan de reducción'!F164="","",'0.2_Plan de reducción'!F164)</f>
        <v/>
      </c>
      <c r="F170" s="672" t="str">
        <f>IF('0.2_Plan de reducción'!G164="","",'0.2_Plan de reducción'!G164)</f>
        <v/>
      </c>
      <c r="G170" s="672"/>
      <c r="H170" s="672"/>
      <c r="I170" s="415" t="str">
        <f>IF('0.2_Plan de reducción'!J164="","",'0.2_Plan de reducción'!J164)</f>
        <v/>
      </c>
      <c r="J170" s="416" t="str">
        <f>IF('0.2_Plan de reducción'!K164="","",'0.2_Plan de reducción'!K164)</f>
        <v/>
      </c>
      <c r="K170" s="416" t="str">
        <f>IF('0.2_Plan de reducción'!L164="","",'0.2_Plan de reducción'!L164)</f>
        <v/>
      </c>
    </row>
    <row r="171" spans="3:11" s="4" customFormat="1" x14ac:dyDescent="0.25">
      <c r="C171" s="162">
        <v>141</v>
      </c>
      <c r="D171" s="414" t="str">
        <f>IF('0.2_Plan de reducción'!E165="","",'0.2_Plan de reducción'!E165)</f>
        <v/>
      </c>
      <c r="E171" s="414" t="str">
        <f>IF('0.2_Plan de reducción'!F165="","",'0.2_Plan de reducción'!F165)</f>
        <v/>
      </c>
      <c r="F171" s="672" t="str">
        <f>IF('0.2_Plan de reducción'!G165="","",'0.2_Plan de reducción'!G165)</f>
        <v/>
      </c>
      <c r="G171" s="672"/>
      <c r="H171" s="672"/>
      <c r="I171" s="415" t="str">
        <f>IF('0.2_Plan de reducción'!J165="","",'0.2_Plan de reducción'!J165)</f>
        <v/>
      </c>
      <c r="J171" s="416" t="str">
        <f>IF('0.2_Plan de reducción'!K165="","",'0.2_Plan de reducción'!K165)</f>
        <v/>
      </c>
      <c r="K171" s="416" t="str">
        <f>IF('0.2_Plan de reducción'!L165="","",'0.2_Plan de reducción'!L165)</f>
        <v/>
      </c>
    </row>
    <row r="172" spans="3:11" s="4" customFormat="1" x14ac:dyDescent="0.25">
      <c r="C172" s="162">
        <v>142</v>
      </c>
      <c r="D172" s="414" t="str">
        <f>IF('0.2_Plan de reducción'!E166="","",'0.2_Plan de reducción'!E166)</f>
        <v/>
      </c>
      <c r="E172" s="414" t="str">
        <f>IF('0.2_Plan de reducción'!F166="","",'0.2_Plan de reducción'!F166)</f>
        <v/>
      </c>
      <c r="F172" s="672" t="str">
        <f>IF('0.2_Plan de reducción'!G166="","",'0.2_Plan de reducción'!G166)</f>
        <v/>
      </c>
      <c r="G172" s="672"/>
      <c r="H172" s="672"/>
      <c r="I172" s="415" t="str">
        <f>IF('0.2_Plan de reducción'!J166="","",'0.2_Plan de reducción'!J166)</f>
        <v/>
      </c>
      <c r="J172" s="416" t="str">
        <f>IF('0.2_Plan de reducción'!K166="","",'0.2_Plan de reducción'!K166)</f>
        <v/>
      </c>
      <c r="K172" s="416" t="str">
        <f>IF('0.2_Plan de reducción'!L166="","",'0.2_Plan de reducción'!L166)</f>
        <v/>
      </c>
    </row>
    <row r="173" spans="3:11" s="4" customFormat="1" x14ac:dyDescent="0.25">
      <c r="C173" s="162">
        <v>143</v>
      </c>
      <c r="D173" s="414" t="str">
        <f>IF('0.2_Plan de reducción'!E167="","",'0.2_Plan de reducción'!E167)</f>
        <v/>
      </c>
      <c r="E173" s="414" t="str">
        <f>IF('0.2_Plan de reducción'!F167="","",'0.2_Plan de reducción'!F167)</f>
        <v/>
      </c>
      <c r="F173" s="672" t="str">
        <f>IF('0.2_Plan de reducción'!G167="","",'0.2_Plan de reducción'!G167)</f>
        <v/>
      </c>
      <c r="G173" s="672"/>
      <c r="H173" s="672"/>
      <c r="I173" s="415" t="str">
        <f>IF('0.2_Plan de reducción'!J167="","",'0.2_Plan de reducción'!J167)</f>
        <v/>
      </c>
      <c r="J173" s="416" t="str">
        <f>IF('0.2_Plan de reducción'!K167="","",'0.2_Plan de reducción'!K167)</f>
        <v/>
      </c>
      <c r="K173" s="416" t="str">
        <f>IF('0.2_Plan de reducción'!L167="","",'0.2_Plan de reducción'!L167)</f>
        <v/>
      </c>
    </row>
    <row r="174" spans="3:11" s="4" customFormat="1" x14ac:dyDescent="0.25">
      <c r="C174" s="162">
        <v>144</v>
      </c>
      <c r="D174" s="414" t="str">
        <f>IF('0.2_Plan de reducción'!E168="","",'0.2_Plan de reducción'!E168)</f>
        <v/>
      </c>
      <c r="E174" s="414" t="str">
        <f>IF('0.2_Plan de reducción'!F168="","",'0.2_Plan de reducción'!F168)</f>
        <v/>
      </c>
      <c r="F174" s="672" t="str">
        <f>IF('0.2_Plan de reducción'!G168="","",'0.2_Plan de reducción'!G168)</f>
        <v/>
      </c>
      <c r="G174" s="672"/>
      <c r="H174" s="672"/>
      <c r="I174" s="415" t="str">
        <f>IF('0.2_Plan de reducción'!J168="","",'0.2_Plan de reducción'!J168)</f>
        <v/>
      </c>
      <c r="J174" s="416" t="str">
        <f>IF('0.2_Plan de reducción'!K168="","",'0.2_Plan de reducción'!K168)</f>
        <v/>
      </c>
      <c r="K174" s="416" t="str">
        <f>IF('0.2_Plan de reducción'!L168="","",'0.2_Plan de reducción'!L168)</f>
        <v/>
      </c>
    </row>
    <row r="175" spans="3:11" s="4" customFormat="1" x14ac:dyDescent="0.25">
      <c r="C175" s="162">
        <v>145</v>
      </c>
      <c r="D175" s="414" t="str">
        <f>IF('0.2_Plan de reducción'!E169="","",'0.2_Plan de reducción'!E169)</f>
        <v/>
      </c>
      <c r="E175" s="414" t="str">
        <f>IF('0.2_Plan de reducción'!F169="","",'0.2_Plan de reducción'!F169)</f>
        <v/>
      </c>
      <c r="F175" s="672" t="str">
        <f>IF('0.2_Plan de reducción'!G169="","",'0.2_Plan de reducción'!G169)</f>
        <v/>
      </c>
      <c r="G175" s="672"/>
      <c r="H175" s="672"/>
      <c r="I175" s="415" t="str">
        <f>IF('0.2_Plan de reducción'!J169="","",'0.2_Plan de reducción'!J169)</f>
        <v/>
      </c>
      <c r="J175" s="416" t="str">
        <f>IF('0.2_Plan de reducción'!K169="","",'0.2_Plan de reducción'!K169)</f>
        <v/>
      </c>
      <c r="K175" s="416" t="str">
        <f>IF('0.2_Plan de reducción'!L169="","",'0.2_Plan de reducción'!L169)</f>
        <v/>
      </c>
    </row>
    <row r="176" spans="3:11" s="4" customFormat="1" x14ac:dyDescent="0.25">
      <c r="C176" s="162">
        <v>146</v>
      </c>
      <c r="D176" s="414" t="str">
        <f>IF('0.2_Plan de reducción'!E170="","",'0.2_Plan de reducción'!E170)</f>
        <v/>
      </c>
      <c r="E176" s="414" t="str">
        <f>IF('0.2_Plan de reducción'!F170="","",'0.2_Plan de reducción'!F170)</f>
        <v/>
      </c>
      <c r="F176" s="672" t="str">
        <f>IF('0.2_Plan de reducción'!G170="","",'0.2_Plan de reducción'!G170)</f>
        <v/>
      </c>
      <c r="G176" s="672"/>
      <c r="H176" s="672"/>
      <c r="I176" s="415" t="str">
        <f>IF('0.2_Plan de reducción'!J170="","",'0.2_Plan de reducción'!J170)</f>
        <v/>
      </c>
      <c r="J176" s="416" t="str">
        <f>IF('0.2_Plan de reducción'!K170="","",'0.2_Plan de reducción'!K170)</f>
        <v/>
      </c>
      <c r="K176" s="416" t="str">
        <f>IF('0.2_Plan de reducción'!L170="","",'0.2_Plan de reducción'!L170)</f>
        <v/>
      </c>
    </row>
    <row r="177" spans="3:11" s="4" customFormat="1" x14ac:dyDescent="0.25">
      <c r="C177" s="162">
        <v>147</v>
      </c>
      <c r="D177" s="414" t="str">
        <f>IF('0.2_Plan de reducción'!E171="","",'0.2_Plan de reducción'!E171)</f>
        <v/>
      </c>
      <c r="E177" s="414" t="str">
        <f>IF('0.2_Plan de reducción'!F171="","",'0.2_Plan de reducción'!F171)</f>
        <v/>
      </c>
      <c r="F177" s="672" t="str">
        <f>IF('0.2_Plan de reducción'!G171="","",'0.2_Plan de reducción'!G171)</f>
        <v/>
      </c>
      <c r="G177" s="672"/>
      <c r="H177" s="672"/>
      <c r="I177" s="415" t="str">
        <f>IF('0.2_Plan de reducción'!J171="","",'0.2_Plan de reducción'!J171)</f>
        <v/>
      </c>
      <c r="J177" s="416" t="str">
        <f>IF('0.2_Plan de reducción'!K171="","",'0.2_Plan de reducción'!K171)</f>
        <v/>
      </c>
      <c r="K177" s="416" t="str">
        <f>IF('0.2_Plan de reducción'!L171="","",'0.2_Plan de reducción'!L171)</f>
        <v/>
      </c>
    </row>
    <row r="178" spans="3:11" s="4" customFormat="1" x14ac:dyDescent="0.25">
      <c r="C178" s="162">
        <v>148</v>
      </c>
      <c r="D178" s="414" t="str">
        <f>IF('0.2_Plan de reducción'!E172="","",'0.2_Plan de reducción'!E172)</f>
        <v/>
      </c>
      <c r="E178" s="414" t="str">
        <f>IF('0.2_Plan de reducción'!F172="","",'0.2_Plan de reducción'!F172)</f>
        <v/>
      </c>
      <c r="F178" s="672" t="str">
        <f>IF('0.2_Plan de reducción'!G172="","",'0.2_Plan de reducción'!G172)</f>
        <v/>
      </c>
      <c r="G178" s="672"/>
      <c r="H178" s="672"/>
      <c r="I178" s="415" t="str">
        <f>IF('0.2_Plan de reducción'!J172="","",'0.2_Plan de reducción'!J172)</f>
        <v/>
      </c>
      <c r="J178" s="416" t="str">
        <f>IF('0.2_Plan de reducción'!K172="","",'0.2_Plan de reducción'!K172)</f>
        <v/>
      </c>
      <c r="K178" s="416" t="str">
        <f>IF('0.2_Plan de reducción'!L172="","",'0.2_Plan de reducción'!L172)</f>
        <v/>
      </c>
    </row>
    <row r="179" spans="3:11" s="4" customFormat="1" x14ac:dyDescent="0.25">
      <c r="C179" s="162">
        <v>149</v>
      </c>
      <c r="D179" s="414" t="str">
        <f>IF('0.2_Plan de reducción'!E173="","",'0.2_Plan de reducción'!E173)</f>
        <v/>
      </c>
      <c r="E179" s="414" t="str">
        <f>IF('0.2_Plan de reducción'!F173="","",'0.2_Plan de reducción'!F173)</f>
        <v/>
      </c>
      <c r="F179" s="672" t="str">
        <f>IF('0.2_Plan de reducción'!G173="","",'0.2_Plan de reducción'!G173)</f>
        <v/>
      </c>
      <c r="G179" s="672"/>
      <c r="H179" s="672"/>
      <c r="I179" s="415" t="str">
        <f>IF('0.2_Plan de reducción'!J173="","",'0.2_Plan de reducción'!J173)</f>
        <v/>
      </c>
      <c r="J179" s="416" t="str">
        <f>IF('0.2_Plan de reducción'!K173="","",'0.2_Plan de reducción'!K173)</f>
        <v/>
      </c>
      <c r="K179" s="416" t="str">
        <f>IF('0.2_Plan de reducción'!L173="","",'0.2_Plan de reducción'!L173)</f>
        <v/>
      </c>
    </row>
    <row r="180" spans="3:11" s="4" customFormat="1" x14ac:dyDescent="0.25">
      <c r="C180" s="162">
        <v>150</v>
      </c>
      <c r="D180" s="414" t="str">
        <f>IF('0.2_Plan de reducción'!E174="","",'0.2_Plan de reducción'!E174)</f>
        <v/>
      </c>
      <c r="E180" s="414" t="str">
        <f>IF('0.2_Plan de reducción'!F174="","",'0.2_Plan de reducción'!F174)</f>
        <v/>
      </c>
      <c r="F180" s="672" t="str">
        <f>IF('0.2_Plan de reducción'!G174="","",'0.2_Plan de reducción'!G174)</f>
        <v/>
      </c>
      <c r="G180" s="672"/>
      <c r="H180" s="672"/>
      <c r="I180" s="415" t="str">
        <f>IF('0.2_Plan de reducción'!J174="","",'0.2_Plan de reducción'!J174)</f>
        <v/>
      </c>
      <c r="J180" s="416" t="str">
        <f>IF('0.2_Plan de reducción'!K174="","",'0.2_Plan de reducción'!K174)</f>
        <v/>
      </c>
      <c r="K180" s="416" t="str">
        <f>IF('0.2_Plan de reducción'!L174="","",'0.2_Plan de reducción'!L174)</f>
        <v/>
      </c>
    </row>
    <row r="181" spans="3:11" s="4" customFormat="1" x14ac:dyDescent="0.25">
      <c r="C181" s="162">
        <v>151</v>
      </c>
      <c r="D181" s="414" t="str">
        <f>IF('0.2_Plan de reducción'!E175="","",'0.2_Plan de reducción'!E175)</f>
        <v/>
      </c>
      <c r="E181" s="414" t="str">
        <f>IF('0.2_Plan de reducción'!F175="","",'0.2_Plan de reducción'!F175)</f>
        <v/>
      </c>
      <c r="F181" s="672" t="str">
        <f>IF('0.2_Plan de reducción'!G175="","",'0.2_Plan de reducción'!G175)</f>
        <v/>
      </c>
      <c r="G181" s="672"/>
      <c r="H181" s="672"/>
      <c r="I181" s="415" t="str">
        <f>IF('0.2_Plan de reducción'!J175="","",'0.2_Plan de reducción'!J175)</f>
        <v/>
      </c>
      <c r="J181" s="416" t="str">
        <f>IF('0.2_Plan de reducción'!K175="","",'0.2_Plan de reducción'!K175)</f>
        <v/>
      </c>
      <c r="K181" s="416" t="str">
        <f>IF('0.2_Plan de reducción'!L175="","",'0.2_Plan de reducción'!L175)</f>
        <v/>
      </c>
    </row>
    <row r="182" spans="3:11" s="4" customFormat="1" x14ac:dyDescent="0.25">
      <c r="C182" s="162">
        <v>152</v>
      </c>
      <c r="D182" s="414" t="str">
        <f>IF('0.2_Plan de reducción'!E176="","",'0.2_Plan de reducción'!E176)</f>
        <v/>
      </c>
      <c r="E182" s="414" t="str">
        <f>IF('0.2_Plan de reducción'!F176="","",'0.2_Plan de reducción'!F176)</f>
        <v/>
      </c>
      <c r="F182" s="672" t="str">
        <f>IF('0.2_Plan de reducción'!G176="","",'0.2_Plan de reducción'!G176)</f>
        <v/>
      </c>
      <c r="G182" s="672"/>
      <c r="H182" s="672"/>
      <c r="I182" s="415" t="str">
        <f>IF('0.2_Plan de reducción'!J176="","",'0.2_Plan de reducción'!J176)</f>
        <v/>
      </c>
      <c r="J182" s="416" t="str">
        <f>IF('0.2_Plan de reducción'!K176="","",'0.2_Plan de reducción'!K176)</f>
        <v/>
      </c>
      <c r="K182" s="416" t="str">
        <f>IF('0.2_Plan de reducción'!L176="","",'0.2_Plan de reducción'!L176)</f>
        <v/>
      </c>
    </row>
    <row r="183" spans="3:11" s="4" customFormat="1" x14ac:dyDescent="0.25">
      <c r="C183" s="162">
        <v>153</v>
      </c>
      <c r="D183" s="414" t="str">
        <f>IF('0.2_Plan de reducción'!E177="","",'0.2_Plan de reducción'!E177)</f>
        <v/>
      </c>
      <c r="E183" s="414" t="str">
        <f>IF('0.2_Plan de reducción'!F177="","",'0.2_Plan de reducción'!F177)</f>
        <v/>
      </c>
      <c r="F183" s="672" t="str">
        <f>IF('0.2_Plan de reducción'!G177="","",'0.2_Plan de reducción'!G177)</f>
        <v/>
      </c>
      <c r="G183" s="672"/>
      <c r="H183" s="672"/>
      <c r="I183" s="415" t="str">
        <f>IF('0.2_Plan de reducción'!J177="","",'0.2_Plan de reducción'!J177)</f>
        <v/>
      </c>
      <c r="J183" s="416" t="str">
        <f>IF('0.2_Plan de reducción'!K177="","",'0.2_Plan de reducción'!K177)</f>
        <v/>
      </c>
      <c r="K183" s="416" t="str">
        <f>IF('0.2_Plan de reducción'!L177="","",'0.2_Plan de reducción'!L177)</f>
        <v/>
      </c>
    </row>
    <row r="184" spans="3:11" s="4" customFormat="1" x14ac:dyDescent="0.25">
      <c r="C184" s="162">
        <v>154</v>
      </c>
      <c r="D184" s="414" t="str">
        <f>IF('0.2_Plan de reducción'!E178="","",'0.2_Plan de reducción'!E178)</f>
        <v/>
      </c>
      <c r="E184" s="414" t="str">
        <f>IF('0.2_Plan de reducción'!F178="","",'0.2_Plan de reducción'!F178)</f>
        <v/>
      </c>
      <c r="F184" s="672" t="str">
        <f>IF('0.2_Plan de reducción'!G178="","",'0.2_Plan de reducción'!G178)</f>
        <v/>
      </c>
      <c r="G184" s="672"/>
      <c r="H184" s="672"/>
      <c r="I184" s="415" t="str">
        <f>IF('0.2_Plan de reducción'!J178="","",'0.2_Plan de reducción'!J178)</f>
        <v/>
      </c>
      <c r="J184" s="416" t="str">
        <f>IF('0.2_Plan de reducción'!K178="","",'0.2_Plan de reducción'!K178)</f>
        <v/>
      </c>
      <c r="K184" s="416" t="str">
        <f>IF('0.2_Plan de reducción'!L178="","",'0.2_Plan de reducción'!L178)</f>
        <v/>
      </c>
    </row>
    <row r="185" spans="3:11" s="4" customFormat="1" x14ac:dyDescent="0.25">
      <c r="C185" s="162">
        <v>155</v>
      </c>
      <c r="D185" s="414" t="str">
        <f>IF('0.2_Plan de reducción'!E179="","",'0.2_Plan de reducción'!E179)</f>
        <v/>
      </c>
      <c r="E185" s="414" t="str">
        <f>IF('0.2_Plan de reducción'!F179="","",'0.2_Plan de reducción'!F179)</f>
        <v/>
      </c>
      <c r="F185" s="672" t="str">
        <f>IF('0.2_Plan de reducción'!G179="","",'0.2_Plan de reducción'!G179)</f>
        <v/>
      </c>
      <c r="G185" s="672"/>
      <c r="H185" s="672"/>
      <c r="I185" s="415" t="str">
        <f>IF('0.2_Plan de reducción'!J179="","",'0.2_Plan de reducción'!J179)</f>
        <v/>
      </c>
      <c r="J185" s="416" t="str">
        <f>IF('0.2_Plan de reducción'!K179="","",'0.2_Plan de reducción'!K179)</f>
        <v/>
      </c>
      <c r="K185" s="416" t="str">
        <f>IF('0.2_Plan de reducción'!L179="","",'0.2_Plan de reducción'!L179)</f>
        <v/>
      </c>
    </row>
    <row r="186" spans="3:11" s="4" customFormat="1" x14ac:dyDescent="0.25">
      <c r="C186" s="162">
        <v>156</v>
      </c>
      <c r="D186" s="414" t="str">
        <f>IF('0.2_Plan de reducción'!E180="","",'0.2_Plan de reducción'!E180)</f>
        <v/>
      </c>
      <c r="E186" s="414" t="str">
        <f>IF('0.2_Plan de reducción'!F180="","",'0.2_Plan de reducción'!F180)</f>
        <v/>
      </c>
      <c r="F186" s="672" t="str">
        <f>IF('0.2_Plan de reducción'!G180="","",'0.2_Plan de reducción'!G180)</f>
        <v/>
      </c>
      <c r="G186" s="672"/>
      <c r="H186" s="672"/>
      <c r="I186" s="415" t="str">
        <f>IF('0.2_Plan de reducción'!J180="","",'0.2_Plan de reducción'!J180)</f>
        <v/>
      </c>
      <c r="J186" s="416" t="str">
        <f>IF('0.2_Plan de reducción'!K180="","",'0.2_Plan de reducción'!K180)</f>
        <v/>
      </c>
      <c r="K186" s="416" t="str">
        <f>IF('0.2_Plan de reducción'!L180="","",'0.2_Plan de reducción'!L180)</f>
        <v/>
      </c>
    </row>
    <row r="187" spans="3:11" s="4" customFormat="1" x14ac:dyDescent="0.25">
      <c r="C187" s="162">
        <v>157</v>
      </c>
      <c r="D187" s="414" t="str">
        <f>IF('0.2_Plan de reducción'!E181="","",'0.2_Plan de reducción'!E181)</f>
        <v/>
      </c>
      <c r="E187" s="414" t="str">
        <f>IF('0.2_Plan de reducción'!F181="","",'0.2_Plan de reducción'!F181)</f>
        <v/>
      </c>
      <c r="F187" s="672" t="str">
        <f>IF('0.2_Plan de reducción'!G181="","",'0.2_Plan de reducción'!G181)</f>
        <v/>
      </c>
      <c r="G187" s="672"/>
      <c r="H187" s="672"/>
      <c r="I187" s="415" t="str">
        <f>IF('0.2_Plan de reducción'!J181="","",'0.2_Plan de reducción'!J181)</f>
        <v/>
      </c>
      <c r="J187" s="416" t="str">
        <f>IF('0.2_Plan de reducción'!K181="","",'0.2_Plan de reducción'!K181)</f>
        <v/>
      </c>
      <c r="K187" s="416" t="str">
        <f>IF('0.2_Plan de reducción'!L181="","",'0.2_Plan de reducción'!L181)</f>
        <v/>
      </c>
    </row>
    <row r="188" spans="3:11" s="4" customFormat="1" x14ac:dyDescent="0.25">
      <c r="C188" s="162">
        <v>158</v>
      </c>
      <c r="D188" s="414" t="str">
        <f>IF('0.2_Plan de reducción'!E182="","",'0.2_Plan de reducción'!E182)</f>
        <v/>
      </c>
      <c r="E188" s="414" t="str">
        <f>IF('0.2_Plan de reducción'!F182="","",'0.2_Plan de reducción'!F182)</f>
        <v/>
      </c>
      <c r="F188" s="672" t="str">
        <f>IF('0.2_Plan de reducción'!G182="","",'0.2_Plan de reducción'!G182)</f>
        <v/>
      </c>
      <c r="G188" s="672"/>
      <c r="H188" s="672"/>
      <c r="I188" s="415" t="str">
        <f>IF('0.2_Plan de reducción'!J182="","",'0.2_Plan de reducción'!J182)</f>
        <v/>
      </c>
      <c r="J188" s="416" t="str">
        <f>IF('0.2_Plan de reducción'!K182="","",'0.2_Plan de reducción'!K182)</f>
        <v/>
      </c>
      <c r="K188" s="416" t="str">
        <f>IF('0.2_Plan de reducción'!L182="","",'0.2_Plan de reducción'!L182)</f>
        <v/>
      </c>
    </row>
    <row r="189" spans="3:11" s="4" customFormat="1" x14ac:dyDescent="0.25">
      <c r="C189" s="162">
        <v>159</v>
      </c>
      <c r="D189" s="414" t="str">
        <f>IF('0.2_Plan de reducción'!E183="","",'0.2_Plan de reducción'!E183)</f>
        <v/>
      </c>
      <c r="E189" s="414" t="str">
        <f>IF('0.2_Plan de reducción'!F183="","",'0.2_Plan de reducción'!F183)</f>
        <v/>
      </c>
      <c r="F189" s="672" t="str">
        <f>IF('0.2_Plan de reducción'!G183="","",'0.2_Plan de reducción'!G183)</f>
        <v/>
      </c>
      <c r="G189" s="672"/>
      <c r="H189" s="672"/>
      <c r="I189" s="415" t="str">
        <f>IF('0.2_Plan de reducción'!J183="","",'0.2_Plan de reducción'!J183)</f>
        <v/>
      </c>
      <c r="J189" s="416" t="str">
        <f>IF('0.2_Plan de reducción'!K183="","",'0.2_Plan de reducción'!K183)</f>
        <v/>
      </c>
      <c r="K189" s="416" t="str">
        <f>IF('0.2_Plan de reducción'!L183="","",'0.2_Plan de reducción'!L183)</f>
        <v/>
      </c>
    </row>
    <row r="190" spans="3:11" s="4" customFormat="1" x14ac:dyDescent="0.25">
      <c r="C190" s="162">
        <v>160</v>
      </c>
      <c r="D190" s="414" t="str">
        <f>IF('0.2_Plan de reducción'!E184="","",'0.2_Plan de reducción'!E184)</f>
        <v/>
      </c>
      <c r="E190" s="414" t="str">
        <f>IF('0.2_Plan de reducción'!F184="","",'0.2_Plan de reducción'!F184)</f>
        <v/>
      </c>
      <c r="F190" s="672" t="str">
        <f>IF('0.2_Plan de reducción'!G184="","",'0.2_Plan de reducción'!G184)</f>
        <v/>
      </c>
      <c r="G190" s="672"/>
      <c r="H190" s="672"/>
      <c r="I190" s="415" t="str">
        <f>IF('0.2_Plan de reducción'!J184="","",'0.2_Plan de reducción'!J184)</f>
        <v/>
      </c>
      <c r="J190" s="416" t="str">
        <f>IF('0.2_Plan de reducción'!K184="","",'0.2_Plan de reducción'!K184)</f>
        <v/>
      </c>
      <c r="K190" s="416" t="str">
        <f>IF('0.2_Plan de reducción'!L184="","",'0.2_Plan de reducción'!L184)</f>
        <v/>
      </c>
    </row>
    <row r="191" spans="3:11" s="4" customFormat="1" x14ac:dyDescent="0.25">
      <c r="C191" s="162">
        <v>161</v>
      </c>
      <c r="D191" s="414" t="str">
        <f>IF('0.2_Plan de reducción'!E185="","",'0.2_Plan de reducción'!E185)</f>
        <v/>
      </c>
      <c r="E191" s="414" t="str">
        <f>IF('0.2_Plan de reducción'!F185="","",'0.2_Plan de reducción'!F185)</f>
        <v/>
      </c>
      <c r="F191" s="672" t="str">
        <f>IF('0.2_Plan de reducción'!G185="","",'0.2_Plan de reducción'!G185)</f>
        <v/>
      </c>
      <c r="G191" s="672"/>
      <c r="H191" s="672"/>
      <c r="I191" s="415" t="str">
        <f>IF('0.2_Plan de reducción'!J185="","",'0.2_Plan de reducción'!J185)</f>
        <v/>
      </c>
      <c r="J191" s="416" t="str">
        <f>IF('0.2_Plan de reducción'!K185="","",'0.2_Plan de reducción'!K185)</f>
        <v/>
      </c>
      <c r="K191" s="416" t="str">
        <f>IF('0.2_Plan de reducción'!L185="","",'0.2_Plan de reducción'!L185)</f>
        <v/>
      </c>
    </row>
    <row r="192" spans="3:11" s="4" customFormat="1" x14ac:dyDescent="0.25">
      <c r="C192" s="162">
        <v>162</v>
      </c>
      <c r="D192" s="414" t="str">
        <f>IF('0.2_Plan de reducción'!E186="","",'0.2_Plan de reducción'!E186)</f>
        <v/>
      </c>
      <c r="E192" s="414" t="str">
        <f>IF('0.2_Plan de reducción'!F186="","",'0.2_Plan de reducción'!F186)</f>
        <v/>
      </c>
      <c r="F192" s="672" t="str">
        <f>IF('0.2_Plan de reducción'!G186="","",'0.2_Plan de reducción'!G186)</f>
        <v/>
      </c>
      <c r="G192" s="672"/>
      <c r="H192" s="672"/>
      <c r="I192" s="415" t="str">
        <f>IF('0.2_Plan de reducción'!J186="","",'0.2_Plan de reducción'!J186)</f>
        <v/>
      </c>
      <c r="J192" s="416" t="str">
        <f>IF('0.2_Plan de reducción'!K186="","",'0.2_Plan de reducción'!K186)</f>
        <v/>
      </c>
      <c r="K192" s="416" t="str">
        <f>IF('0.2_Plan de reducción'!L186="","",'0.2_Plan de reducción'!L186)</f>
        <v/>
      </c>
    </row>
    <row r="193" spans="3:11" s="4" customFormat="1" x14ac:dyDescent="0.25">
      <c r="C193" s="162">
        <v>163</v>
      </c>
      <c r="D193" s="414" t="str">
        <f>IF('0.2_Plan de reducción'!E187="","",'0.2_Plan de reducción'!E187)</f>
        <v/>
      </c>
      <c r="E193" s="414" t="str">
        <f>IF('0.2_Plan de reducción'!F187="","",'0.2_Plan de reducción'!F187)</f>
        <v/>
      </c>
      <c r="F193" s="672" t="str">
        <f>IF('0.2_Plan de reducción'!G187="","",'0.2_Plan de reducción'!G187)</f>
        <v/>
      </c>
      <c r="G193" s="672"/>
      <c r="H193" s="672"/>
      <c r="I193" s="415" t="str">
        <f>IF('0.2_Plan de reducción'!J187="","",'0.2_Plan de reducción'!J187)</f>
        <v/>
      </c>
      <c r="J193" s="416" t="str">
        <f>IF('0.2_Plan de reducción'!K187="","",'0.2_Plan de reducción'!K187)</f>
        <v/>
      </c>
      <c r="K193" s="416" t="str">
        <f>IF('0.2_Plan de reducción'!L187="","",'0.2_Plan de reducción'!L187)</f>
        <v/>
      </c>
    </row>
    <row r="194" spans="3:11" s="4" customFormat="1" x14ac:dyDescent="0.25">
      <c r="C194" s="162">
        <v>164</v>
      </c>
      <c r="D194" s="414" t="str">
        <f>IF('0.2_Plan de reducción'!E188="","",'0.2_Plan de reducción'!E188)</f>
        <v/>
      </c>
      <c r="E194" s="414" t="str">
        <f>IF('0.2_Plan de reducción'!F188="","",'0.2_Plan de reducción'!F188)</f>
        <v/>
      </c>
      <c r="F194" s="672" t="str">
        <f>IF('0.2_Plan de reducción'!G188="","",'0.2_Plan de reducción'!G188)</f>
        <v/>
      </c>
      <c r="G194" s="672"/>
      <c r="H194" s="672"/>
      <c r="I194" s="415" t="str">
        <f>IF('0.2_Plan de reducción'!J188="","",'0.2_Plan de reducción'!J188)</f>
        <v/>
      </c>
      <c r="J194" s="416" t="str">
        <f>IF('0.2_Plan de reducción'!K188="","",'0.2_Plan de reducción'!K188)</f>
        <v/>
      </c>
      <c r="K194" s="416" t="str">
        <f>IF('0.2_Plan de reducción'!L188="","",'0.2_Plan de reducción'!L188)</f>
        <v/>
      </c>
    </row>
    <row r="195" spans="3:11" s="4" customFormat="1" x14ac:dyDescent="0.25">
      <c r="C195" s="162">
        <v>165</v>
      </c>
      <c r="D195" s="414" t="str">
        <f>IF('0.2_Plan de reducción'!E189="","",'0.2_Plan de reducción'!E189)</f>
        <v/>
      </c>
      <c r="E195" s="414" t="str">
        <f>IF('0.2_Plan de reducción'!F189="","",'0.2_Plan de reducción'!F189)</f>
        <v/>
      </c>
      <c r="F195" s="672" t="str">
        <f>IF('0.2_Plan de reducción'!G189="","",'0.2_Plan de reducción'!G189)</f>
        <v/>
      </c>
      <c r="G195" s="672"/>
      <c r="H195" s="672"/>
      <c r="I195" s="415" t="str">
        <f>IF('0.2_Plan de reducción'!J189="","",'0.2_Plan de reducción'!J189)</f>
        <v/>
      </c>
      <c r="J195" s="416" t="str">
        <f>IF('0.2_Plan de reducción'!K189="","",'0.2_Plan de reducción'!K189)</f>
        <v/>
      </c>
      <c r="K195" s="416" t="str">
        <f>IF('0.2_Plan de reducción'!L189="","",'0.2_Plan de reducción'!L189)</f>
        <v/>
      </c>
    </row>
    <row r="196" spans="3:11" s="4" customFormat="1" x14ac:dyDescent="0.25">
      <c r="C196" s="162">
        <v>166</v>
      </c>
      <c r="D196" s="414" t="str">
        <f>IF('0.2_Plan de reducción'!E190="","",'0.2_Plan de reducción'!E190)</f>
        <v/>
      </c>
      <c r="E196" s="414" t="str">
        <f>IF('0.2_Plan de reducción'!F190="","",'0.2_Plan de reducción'!F190)</f>
        <v/>
      </c>
      <c r="F196" s="672" t="str">
        <f>IF('0.2_Plan de reducción'!G190="","",'0.2_Plan de reducción'!G190)</f>
        <v/>
      </c>
      <c r="G196" s="672"/>
      <c r="H196" s="672"/>
      <c r="I196" s="415" t="str">
        <f>IF('0.2_Plan de reducción'!J190="","",'0.2_Plan de reducción'!J190)</f>
        <v/>
      </c>
      <c r="J196" s="416" t="str">
        <f>IF('0.2_Plan de reducción'!K190="","",'0.2_Plan de reducción'!K190)</f>
        <v/>
      </c>
      <c r="K196" s="416" t="str">
        <f>IF('0.2_Plan de reducción'!L190="","",'0.2_Plan de reducción'!L190)</f>
        <v/>
      </c>
    </row>
    <row r="197" spans="3:11" s="4" customFormat="1" x14ac:dyDescent="0.25">
      <c r="C197" s="162">
        <v>167</v>
      </c>
      <c r="D197" s="414" t="str">
        <f>IF('0.2_Plan de reducción'!E191="","",'0.2_Plan de reducción'!E191)</f>
        <v/>
      </c>
      <c r="E197" s="414" t="str">
        <f>IF('0.2_Plan de reducción'!F191="","",'0.2_Plan de reducción'!F191)</f>
        <v/>
      </c>
      <c r="F197" s="672" t="str">
        <f>IF('0.2_Plan de reducción'!G191="","",'0.2_Plan de reducción'!G191)</f>
        <v/>
      </c>
      <c r="G197" s="672"/>
      <c r="H197" s="672"/>
      <c r="I197" s="415" t="str">
        <f>IF('0.2_Plan de reducción'!J191="","",'0.2_Plan de reducción'!J191)</f>
        <v/>
      </c>
      <c r="J197" s="416" t="str">
        <f>IF('0.2_Plan de reducción'!K191="","",'0.2_Plan de reducción'!K191)</f>
        <v/>
      </c>
      <c r="K197" s="416" t="str">
        <f>IF('0.2_Plan de reducción'!L191="","",'0.2_Plan de reducción'!L191)</f>
        <v/>
      </c>
    </row>
    <row r="198" spans="3:11" s="4" customFormat="1" x14ac:dyDescent="0.25">
      <c r="C198" s="162">
        <v>168</v>
      </c>
      <c r="D198" s="414" t="str">
        <f>IF('0.2_Plan de reducción'!E192="","",'0.2_Plan de reducción'!E192)</f>
        <v/>
      </c>
      <c r="E198" s="414" t="str">
        <f>IF('0.2_Plan de reducción'!F192="","",'0.2_Plan de reducción'!F192)</f>
        <v/>
      </c>
      <c r="F198" s="672" t="str">
        <f>IF('0.2_Plan de reducción'!G192="","",'0.2_Plan de reducción'!G192)</f>
        <v/>
      </c>
      <c r="G198" s="672"/>
      <c r="H198" s="672"/>
      <c r="I198" s="415" t="str">
        <f>IF('0.2_Plan de reducción'!J192="","",'0.2_Plan de reducción'!J192)</f>
        <v/>
      </c>
      <c r="J198" s="416" t="str">
        <f>IF('0.2_Plan de reducción'!K192="","",'0.2_Plan de reducción'!K192)</f>
        <v/>
      </c>
      <c r="K198" s="416" t="str">
        <f>IF('0.2_Plan de reducción'!L192="","",'0.2_Plan de reducción'!L192)</f>
        <v/>
      </c>
    </row>
    <row r="199" spans="3:11" s="4" customFormat="1" x14ac:dyDescent="0.25">
      <c r="C199" s="162">
        <v>169</v>
      </c>
      <c r="D199" s="414" t="str">
        <f>IF('0.2_Plan de reducción'!E193="","",'0.2_Plan de reducción'!E193)</f>
        <v/>
      </c>
      <c r="E199" s="414" t="str">
        <f>IF('0.2_Plan de reducción'!F193="","",'0.2_Plan de reducción'!F193)</f>
        <v/>
      </c>
      <c r="F199" s="672" t="str">
        <f>IF('0.2_Plan de reducción'!G193="","",'0.2_Plan de reducción'!G193)</f>
        <v/>
      </c>
      <c r="G199" s="672"/>
      <c r="H199" s="672"/>
      <c r="I199" s="415" t="str">
        <f>IF('0.2_Plan de reducción'!J193="","",'0.2_Plan de reducción'!J193)</f>
        <v/>
      </c>
      <c r="J199" s="416" t="str">
        <f>IF('0.2_Plan de reducción'!K193="","",'0.2_Plan de reducción'!K193)</f>
        <v/>
      </c>
      <c r="K199" s="416" t="str">
        <f>IF('0.2_Plan de reducción'!L193="","",'0.2_Plan de reducción'!L193)</f>
        <v/>
      </c>
    </row>
    <row r="200" spans="3:11" s="4" customFormat="1" x14ac:dyDescent="0.25">
      <c r="C200" s="162">
        <v>170</v>
      </c>
      <c r="D200" s="414" t="str">
        <f>IF('0.2_Plan de reducción'!E194="","",'0.2_Plan de reducción'!E194)</f>
        <v/>
      </c>
      <c r="E200" s="414" t="str">
        <f>IF('0.2_Plan de reducción'!F194="","",'0.2_Plan de reducción'!F194)</f>
        <v/>
      </c>
      <c r="F200" s="672" t="str">
        <f>IF('0.2_Plan de reducción'!G194="","",'0.2_Plan de reducción'!G194)</f>
        <v/>
      </c>
      <c r="G200" s="672"/>
      <c r="H200" s="672"/>
      <c r="I200" s="415" t="str">
        <f>IF('0.2_Plan de reducción'!J194="","",'0.2_Plan de reducción'!J194)</f>
        <v/>
      </c>
      <c r="J200" s="416" t="str">
        <f>IF('0.2_Plan de reducción'!K194="","",'0.2_Plan de reducción'!K194)</f>
        <v/>
      </c>
      <c r="K200" s="416" t="str">
        <f>IF('0.2_Plan de reducción'!L194="","",'0.2_Plan de reducción'!L194)</f>
        <v/>
      </c>
    </row>
    <row r="201" spans="3:11" s="4" customFormat="1" x14ac:dyDescent="0.25">
      <c r="C201" s="162">
        <v>171</v>
      </c>
      <c r="D201" s="414" t="str">
        <f>IF('0.2_Plan de reducción'!E195="","",'0.2_Plan de reducción'!E195)</f>
        <v/>
      </c>
      <c r="E201" s="414" t="str">
        <f>IF('0.2_Plan de reducción'!F195="","",'0.2_Plan de reducción'!F195)</f>
        <v/>
      </c>
      <c r="F201" s="672" t="str">
        <f>IF('0.2_Plan de reducción'!G195="","",'0.2_Plan de reducción'!G195)</f>
        <v/>
      </c>
      <c r="G201" s="672"/>
      <c r="H201" s="672"/>
      <c r="I201" s="415" t="str">
        <f>IF('0.2_Plan de reducción'!J195="","",'0.2_Plan de reducción'!J195)</f>
        <v/>
      </c>
      <c r="J201" s="416" t="str">
        <f>IF('0.2_Plan de reducción'!K195="","",'0.2_Plan de reducción'!K195)</f>
        <v/>
      </c>
      <c r="K201" s="416" t="str">
        <f>IF('0.2_Plan de reducción'!L195="","",'0.2_Plan de reducción'!L195)</f>
        <v/>
      </c>
    </row>
    <row r="202" spans="3:11" s="4" customFormat="1" x14ac:dyDescent="0.25">
      <c r="C202" s="162">
        <v>172</v>
      </c>
      <c r="D202" s="414" t="str">
        <f>IF('0.2_Plan de reducción'!E196="","",'0.2_Plan de reducción'!E196)</f>
        <v/>
      </c>
      <c r="E202" s="414" t="str">
        <f>IF('0.2_Plan de reducción'!F196="","",'0.2_Plan de reducción'!F196)</f>
        <v/>
      </c>
      <c r="F202" s="672" t="str">
        <f>IF('0.2_Plan de reducción'!G196="","",'0.2_Plan de reducción'!G196)</f>
        <v/>
      </c>
      <c r="G202" s="672"/>
      <c r="H202" s="672"/>
      <c r="I202" s="415" t="str">
        <f>IF('0.2_Plan de reducción'!J196="","",'0.2_Plan de reducción'!J196)</f>
        <v/>
      </c>
      <c r="J202" s="416" t="str">
        <f>IF('0.2_Plan de reducción'!K196="","",'0.2_Plan de reducción'!K196)</f>
        <v/>
      </c>
      <c r="K202" s="416" t="str">
        <f>IF('0.2_Plan de reducción'!L196="","",'0.2_Plan de reducción'!L196)</f>
        <v/>
      </c>
    </row>
    <row r="203" spans="3:11" s="4" customFormat="1" x14ac:dyDescent="0.25">
      <c r="C203" s="162">
        <v>173</v>
      </c>
      <c r="D203" s="414" t="str">
        <f>IF('0.2_Plan de reducción'!E197="","",'0.2_Plan de reducción'!E197)</f>
        <v/>
      </c>
      <c r="E203" s="414" t="str">
        <f>IF('0.2_Plan de reducción'!F197="","",'0.2_Plan de reducción'!F197)</f>
        <v/>
      </c>
      <c r="F203" s="672" t="str">
        <f>IF('0.2_Plan de reducción'!G197="","",'0.2_Plan de reducción'!G197)</f>
        <v/>
      </c>
      <c r="G203" s="672"/>
      <c r="H203" s="672"/>
      <c r="I203" s="415" t="str">
        <f>IF('0.2_Plan de reducción'!J197="","",'0.2_Plan de reducción'!J197)</f>
        <v/>
      </c>
      <c r="J203" s="416" t="str">
        <f>IF('0.2_Plan de reducción'!K197="","",'0.2_Plan de reducción'!K197)</f>
        <v/>
      </c>
      <c r="K203" s="416" t="str">
        <f>IF('0.2_Plan de reducción'!L197="","",'0.2_Plan de reducción'!L197)</f>
        <v/>
      </c>
    </row>
    <row r="204" spans="3:11" s="4" customFormat="1" x14ac:dyDescent="0.25">
      <c r="C204" s="162">
        <v>174</v>
      </c>
      <c r="D204" s="414" t="str">
        <f>IF('0.2_Plan de reducción'!E198="","",'0.2_Plan de reducción'!E198)</f>
        <v/>
      </c>
      <c r="E204" s="414" t="str">
        <f>IF('0.2_Plan de reducción'!F198="","",'0.2_Plan de reducción'!F198)</f>
        <v/>
      </c>
      <c r="F204" s="672" t="str">
        <f>IF('0.2_Plan de reducción'!G198="","",'0.2_Plan de reducción'!G198)</f>
        <v/>
      </c>
      <c r="G204" s="672"/>
      <c r="H204" s="672"/>
      <c r="I204" s="415" t="str">
        <f>IF('0.2_Plan de reducción'!J198="","",'0.2_Plan de reducción'!J198)</f>
        <v/>
      </c>
      <c r="J204" s="416" t="str">
        <f>IF('0.2_Plan de reducción'!K198="","",'0.2_Plan de reducción'!K198)</f>
        <v/>
      </c>
      <c r="K204" s="416" t="str">
        <f>IF('0.2_Plan de reducción'!L198="","",'0.2_Plan de reducción'!L198)</f>
        <v/>
      </c>
    </row>
    <row r="205" spans="3:11" s="4" customFormat="1" x14ac:dyDescent="0.25">
      <c r="C205" s="162">
        <v>175</v>
      </c>
      <c r="D205" s="414" t="str">
        <f>IF('0.2_Plan de reducción'!E199="","",'0.2_Plan de reducción'!E199)</f>
        <v/>
      </c>
      <c r="E205" s="414" t="str">
        <f>IF('0.2_Plan de reducción'!F199="","",'0.2_Plan de reducción'!F199)</f>
        <v/>
      </c>
      <c r="F205" s="672" t="str">
        <f>IF('0.2_Plan de reducción'!G199="","",'0.2_Plan de reducción'!G199)</f>
        <v/>
      </c>
      <c r="G205" s="672"/>
      <c r="H205" s="672"/>
      <c r="I205" s="415" t="str">
        <f>IF('0.2_Plan de reducción'!J199="","",'0.2_Plan de reducción'!J199)</f>
        <v/>
      </c>
      <c r="J205" s="416" t="str">
        <f>IF('0.2_Plan de reducción'!K199="","",'0.2_Plan de reducción'!K199)</f>
        <v/>
      </c>
      <c r="K205" s="416" t="str">
        <f>IF('0.2_Plan de reducción'!L199="","",'0.2_Plan de reducción'!L199)</f>
        <v/>
      </c>
    </row>
    <row r="206" spans="3:11" s="4" customFormat="1" x14ac:dyDescent="0.25">
      <c r="C206" s="162">
        <v>176</v>
      </c>
      <c r="D206" s="414" t="str">
        <f>IF('0.2_Plan de reducción'!E200="","",'0.2_Plan de reducción'!E200)</f>
        <v/>
      </c>
      <c r="E206" s="414" t="str">
        <f>IF('0.2_Plan de reducción'!F200="","",'0.2_Plan de reducción'!F200)</f>
        <v/>
      </c>
      <c r="F206" s="672" t="str">
        <f>IF('0.2_Plan de reducción'!G200="","",'0.2_Plan de reducción'!G200)</f>
        <v/>
      </c>
      <c r="G206" s="672"/>
      <c r="H206" s="672"/>
      <c r="I206" s="415" t="str">
        <f>IF('0.2_Plan de reducción'!J200="","",'0.2_Plan de reducción'!J200)</f>
        <v/>
      </c>
      <c r="J206" s="416" t="str">
        <f>IF('0.2_Plan de reducción'!K200="","",'0.2_Plan de reducción'!K200)</f>
        <v/>
      </c>
      <c r="K206" s="416" t="str">
        <f>IF('0.2_Plan de reducción'!L200="","",'0.2_Plan de reducción'!L200)</f>
        <v/>
      </c>
    </row>
    <row r="207" spans="3:11" s="4" customFormat="1" x14ac:dyDescent="0.25">
      <c r="C207" s="162">
        <v>177</v>
      </c>
      <c r="D207" s="414" t="str">
        <f>IF('0.2_Plan de reducción'!E201="","",'0.2_Plan de reducción'!E201)</f>
        <v/>
      </c>
      <c r="E207" s="414" t="str">
        <f>IF('0.2_Plan de reducción'!F201="","",'0.2_Plan de reducción'!F201)</f>
        <v/>
      </c>
      <c r="F207" s="672" t="str">
        <f>IF('0.2_Plan de reducción'!G201="","",'0.2_Plan de reducción'!G201)</f>
        <v/>
      </c>
      <c r="G207" s="672"/>
      <c r="H207" s="672"/>
      <c r="I207" s="415" t="str">
        <f>IF('0.2_Plan de reducción'!J201="","",'0.2_Plan de reducción'!J201)</f>
        <v/>
      </c>
      <c r="J207" s="416" t="str">
        <f>IF('0.2_Plan de reducción'!K201="","",'0.2_Plan de reducción'!K201)</f>
        <v/>
      </c>
      <c r="K207" s="416" t="str">
        <f>IF('0.2_Plan de reducción'!L201="","",'0.2_Plan de reducción'!L201)</f>
        <v/>
      </c>
    </row>
    <row r="208" spans="3:11" s="4" customFormat="1" x14ac:dyDescent="0.25">
      <c r="C208" s="162">
        <v>178</v>
      </c>
      <c r="D208" s="414" t="str">
        <f>IF('0.2_Plan de reducción'!E202="","",'0.2_Plan de reducción'!E202)</f>
        <v/>
      </c>
      <c r="E208" s="414" t="str">
        <f>IF('0.2_Plan de reducción'!F202="","",'0.2_Plan de reducción'!F202)</f>
        <v/>
      </c>
      <c r="F208" s="672" t="str">
        <f>IF('0.2_Plan de reducción'!G202="","",'0.2_Plan de reducción'!G202)</f>
        <v/>
      </c>
      <c r="G208" s="672"/>
      <c r="H208" s="672"/>
      <c r="I208" s="415" t="str">
        <f>IF('0.2_Plan de reducción'!J202="","",'0.2_Plan de reducción'!J202)</f>
        <v/>
      </c>
      <c r="J208" s="416" t="str">
        <f>IF('0.2_Plan de reducción'!K202="","",'0.2_Plan de reducción'!K202)</f>
        <v/>
      </c>
      <c r="K208" s="416" t="str">
        <f>IF('0.2_Plan de reducción'!L202="","",'0.2_Plan de reducción'!L202)</f>
        <v/>
      </c>
    </row>
    <row r="209" spans="3:11" s="4" customFormat="1" x14ac:dyDescent="0.25">
      <c r="C209" s="162">
        <v>179</v>
      </c>
      <c r="D209" s="414" t="str">
        <f>IF('0.2_Plan de reducción'!E203="","",'0.2_Plan de reducción'!E203)</f>
        <v/>
      </c>
      <c r="E209" s="414" t="str">
        <f>IF('0.2_Plan de reducción'!F203="","",'0.2_Plan de reducción'!F203)</f>
        <v/>
      </c>
      <c r="F209" s="672" t="str">
        <f>IF('0.2_Plan de reducción'!G203="","",'0.2_Plan de reducción'!G203)</f>
        <v/>
      </c>
      <c r="G209" s="672"/>
      <c r="H209" s="672"/>
      <c r="I209" s="415" t="str">
        <f>IF('0.2_Plan de reducción'!J203="","",'0.2_Plan de reducción'!J203)</f>
        <v/>
      </c>
      <c r="J209" s="416" t="str">
        <f>IF('0.2_Plan de reducción'!K203="","",'0.2_Plan de reducción'!K203)</f>
        <v/>
      </c>
      <c r="K209" s="416" t="str">
        <f>IF('0.2_Plan de reducción'!L203="","",'0.2_Plan de reducción'!L203)</f>
        <v/>
      </c>
    </row>
    <row r="210" spans="3:11" s="4" customFormat="1" x14ac:dyDescent="0.25">
      <c r="C210" s="162">
        <v>180</v>
      </c>
      <c r="D210" s="414" t="str">
        <f>IF('0.2_Plan de reducción'!E204="","",'0.2_Plan de reducción'!E204)</f>
        <v/>
      </c>
      <c r="E210" s="414" t="str">
        <f>IF('0.2_Plan de reducción'!F204="","",'0.2_Plan de reducción'!F204)</f>
        <v/>
      </c>
      <c r="F210" s="672" t="str">
        <f>IF('0.2_Plan de reducción'!G204="","",'0.2_Plan de reducción'!G204)</f>
        <v/>
      </c>
      <c r="G210" s="672"/>
      <c r="H210" s="672"/>
      <c r="I210" s="415" t="str">
        <f>IF('0.2_Plan de reducción'!J204="","",'0.2_Plan de reducción'!J204)</f>
        <v/>
      </c>
      <c r="J210" s="416" t="str">
        <f>IF('0.2_Plan de reducción'!K204="","",'0.2_Plan de reducción'!K204)</f>
        <v/>
      </c>
      <c r="K210" s="416" t="str">
        <f>IF('0.2_Plan de reducción'!L204="","",'0.2_Plan de reducción'!L204)</f>
        <v/>
      </c>
    </row>
    <row r="211" spans="3:11" s="4" customFormat="1" x14ac:dyDescent="0.25">
      <c r="C211" s="162">
        <v>181</v>
      </c>
      <c r="D211" s="414" t="str">
        <f>IF('0.2_Plan de reducción'!E205="","",'0.2_Plan de reducción'!E205)</f>
        <v/>
      </c>
      <c r="E211" s="414" t="str">
        <f>IF('0.2_Plan de reducción'!F205="","",'0.2_Plan de reducción'!F205)</f>
        <v/>
      </c>
      <c r="F211" s="672" t="str">
        <f>IF('0.2_Plan de reducción'!G205="","",'0.2_Plan de reducción'!G205)</f>
        <v/>
      </c>
      <c r="G211" s="672"/>
      <c r="H211" s="672"/>
      <c r="I211" s="415" t="str">
        <f>IF('0.2_Plan de reducción'!J205="","",'0.2_Plan de reducción'!J205)</f>
        <v/>
      </c>
      <c r="J211" s="416" t="str">
        <f>IF('0.2_Plan de reducción'!K205="","",'0.2_Plan de reducción'!K205)</f>
        <v/>
      </c>
      <c r="K211" s="416" t="str">
        <f>IF('0.2_Plan de reducción'!L205="","",'0.2_Plan de reducción'!L205)</f>
        <v/>
      </c>
    </row>
    <row r="212" spans="3:11" s="4" customFormat="1" x14ac:dyDescent="0.25">
      <c r="C212" s="162">
        <v>182</v>
      </c>
      <c r="D212" s="414" t="str">
        <f>IF('0.2_Plan de reducción'!E206="","",'0.2_Plan de reducción'!E206)</f>
        <v/>
      </c>
      <c r="E212" s="414" t="str">
        <f>IF('0.2_Plan de reducción'!F206="","",'0.2_Plan de reducción'!F206)</f>
        <v/>
      </c>
      <c r="F212" s="672" t="str">
        <f>IF('0.2_Plan de reducción'!G206="","",'0.2_Plan de reducción'!G206)</f>
        <v/>
      </c>
      <c r="G212" s="672"/>
      <c r="H212" s="672"/>
      <c r="I212" s="415" t="str">
        <f>IF('0.2_Plan de reducción'!J206="","",'0.2_Plan de reducción'!J206)</f>
        <v/>
      </c>
      <c r="J212" s="416" t="str">
        <f>IF('0.2_Plan de reducción'!K206="","",'0.2_Plan de reducción'!K206)</f>
        <v/>
      </c>
      <c r="K212" s="416" t="str">
        <f>IF('0.2_Plan de reducción'!L206="","",'0.2_Plan de reducción'!L206)</f>
        <v/>
      </c>
    </row>
    <row r="213" spans="3:11" s="4" customFormat="1" x14ac:dyDescent="0.25">
      <c r="C213" s="162">
        <v>183</v>
      </c>
      <c r="D213" s="414" t="str">
        <f>IF('0.2_Plan de reducción'!E207="","",'0.2_Plan de reducción'!E207)</f>
        <v/>
      </c>
      <c r="E213" s="414" t="str">
        <f>IF('0.2_Plan de reducción'!F207="","",'0.2_Plan de reducción'!F207)</f>
        <v/>
      </c>
      <c r="F213" s="672" t="str">
        <f>IF('0.2_Plan de reducción'!G207="","",'0.2_Plan de reducción'!G207)</f>
        <v/>
      </c>
      <c r="G213" s="672"/>
      <c r="H213" s="672"/>
      <c r="I213" s="415" t="str">
        <f>IF('0.2_Plan de reducción'!J207="","",'0.2_Plan de reducción'!J207)</f>
        <v/>
      </c>
      <c r="J213" s="416" t="str">
        <f>IF('0.2_Plan de reducción'!K207="","",'0.2_Plan de reducción'!K207)</f>
        <v/>
      </c>
      <c r="K213" s="416" t="str">
        <f>IF('0.2_Plan de reducción'!L207="","",'0.2_Plan de reducción'!L207)</f>
        <v/>
      </c>
    </row>
    <row r="214" spans="3:11" s="4" customFormat="1" x14ac:dyDescent="0.25">
      <c r="C214" s="162">
        <v>184</v>
      </c>
      <c r="D214" s="414" t="str">
        <f>IF('0.2_Plan de reducción'!E208="","",'0.2_Plan de reducción'!E208)</f>
        <v/>
      </c>
      <c r="E214" s="414" t="str">
        <f>IF('0.2_Plan de reducción'!F208="","",'0.2_Plan de reducción'!F208)</f>
        <v/>
      </c>
      <c r="F214" s="672" t="str">
        <f>IF('0.2_Plan de reducción'!G208="","",'0.2_Plan de reducción'!G208)</f>
        <v/>
      </c>
      <c r="G214" s="672"/>
      <c r="H214" s="672"/>
      <c r="I214" s="415" t="str">
        <f>IF('0.2_Plan de reducción'!J208="","",'0.2_Plan de reducción'!J208)</f>
        <v/>
      </c>
      <c r="J214" s="416" t="str">
        <f>IF('0.2_Plan de reducción'!K208="","",'0.2_Plan de reducción'!K208)</f>
        <v/>
      </c>
      <c r="K214" s="416" t="str">
        <f>IF('0.2_Plan de reducción'!L208="","",'0.2_Plan de reducción'!L208)</f>
        <v/>
      </c>
    </row>
    <row r="215" spans="3:11" s="4" customFormat="1" x14ac:dyDescent="0.25">
      <c r="C215" s="162">
        <v>185</v>
      </c>
      <c r="D215" s="414" t="str">
        <f>IF('0.2_Plan de reducción'!E209="","",'0.2_Plan de reducción'!E209)</f>
        <v/>
      </c>
      <c r="E215" s="414" t="str">
        <f>IF('0.2_Plan de reducción'!F209="","",'0.2_Plan de reducción'!F209)</f>
        <v/>
      </c>
      <c r="F215" s="672" t="str">
        <f>IF('0.2_Plan de reducción'!G209="","",'0.2_Plan de reducción'!G209)</f>
        <v/>
      </c>
      <c r="G215" s="672"/>
      <c r="H215" s="672"/>
      <c r="I215" s="415" t="str">
        <f>IF('0.2_Plan de reducción'!J209="","",'0.2_Plan de reducción'!J209)</f>
        <v/>
      </c>
      <c r="J215" s="416" t="str">
        <f>IF('0.2_Plan de reducción'!K209="","",'0.2_Plan de reducción'!K209)</f>
        <v/>
      </c>
      <c r="K215" s="416" t="str">
        <f>IF('0.2_Plan de reducción'!L209="","",'0.2_Plan de reducción'!L209)</f>
        <v/>
      </c>
    </row>
    <row r="216" spans="3:11" s="4" customFormat="1" x14ac:dyDescent="0.25">
      <c r="C216" s="162">
        <v>186</v>
      </c>
      <c r="D216" s="414" t="str">
        <f>IF('0.2_Plan de reducción'!E210="","",'0.2_Plan de reducción'!E210)</f>
        <v/>
      </c>
      <c r="E216" s="414" t="str">
        <f>IF('0.2_Plan de reducción'!F210="","",'0.2_Plan de reducción'!F210)</f>
        <v/>
      </c>
      <c r="F216" s="672" t="str">
        <f>IF('0.2_Plan de reducción'!G210="","",'0.2_Plan de reducción'!G210)</f>
        <v/>
      </c>
      <c r="G216" s="672"/>
      <c r="H216" s="672"/>
      <c r="I216" s="415" t="str">
        <f>IF('0.2_Plan de reducción'!J210="","",'0.2_Plan de reducción'!J210)</f>
        <v/>
      </c>
      <c r="J216" s="416" t="str">
        <f>IF('0.2_Plan de reducción'!K210="","",'0.2_Plan de reducción'!K210)</f>
        <v/>
      </c>
      <c r="K216" s="416" t="str">
        <f>IF('0.2_Plan de reducción'!L210="","",'0.2_Plan de reducción'!L210)</f>
        <v/>
      </c>
    </row>
    <row r="217" spans="3:11" s="4" customFormat="1" x14ac:dyDescent="0.25">
      <c r="C217" s="162">
        <v>187</v>
      </c>
      <c r="D217" s="414" t="str">
        <f>IF('0.2_Plan de reducción'!E211="","",'0.2_Plan de reducción'!E211)</f>
        <v/>
      </c>
      <c r="E217" s="414" t="str">
        <f>IF('0.2_Plan de reducción'!F211="","",'0.2_Plan de reducción'!F211)</f>
        <v/>
      </c>
      <c r="F217" s="672" t="str">
        <f>IF('0.2_Plan de reducción'!G211="","",'0.2_Plan de reducción'!G211)</f>
        <v/>
      </c>
      <c r="G217" s="672"/>
      <c r="H217" s="672"/>
      <c r="I217" s="415" t="str">
        <f>IF('0.2_Plan de reducción'!J211="","",'0.2_Plan de reducción'!J211)</f>
        <v/>
      </c>
      <c r="J217" s="416" t="str">
        <f>IF('0.2_Plan de reducción'!K211="","",'0.2_Plan de reducción'!K211)</f>
        <v/>
      </c>
      <c r="K217" s="416" t="str">
        <f>IF('0.2_Plan de reducción'!L211="","",'0.2_Plan de reducción'!L211)</f>
        <v/>
      </c>
    </row>
    <row r="218" spans="3:11" s="4" customFormat="1" x14ac:dyDescent="0.25">
      <c r="C218" s="162">
        <v>188</v>
      </c>
      <c r="D218" s="414" t="str">
        <f>IF('0.2_Plan de reducción'!E212="","",'0.2_Plan de reducción'!E212)</f>
        <v/>
      </c>
      <c r="E218" s="414" t="str">
        <f>IF('0.2_Plan de reducción'!F212="","",'0.2_Plan de reducción'!F212)</f>
        <v/>
      </c>
      <c r="F218" s="672" t="str">
        <f>IF('0.2_Plan de reducción'!G212="","",'0.2_Plan de reducción'!G212)</f>
        <v/>
      </c>
      <c r="G218" s="672"/>
      <c r="H218" s="672"/>
      <c r="I218" s="415" t="str">
        <f>IF('0.2_Plan de reducción'!J212="","",'0.2_Plan de reducción'!J212)</f>
        <v/>
      </c>
      <c r="J218" s="416" t="str">
        <f>IF('0.2_Plan de reducción'!K212="","",'0.2_Plan de reducción'!K212)</f>
        <v/>
      </c>
      <c r="K218" s="416" t="str">
        <f>IF('0.2_Plan de reducción'!L212="","",'0.2_Plan de reducción'!L212)</f>
        <v/>
      </c>
    </row>
    <row r="219" spans="3:11" s="4" customFormat="1" x14ac:dyDescent="0.25">
      <c r="C219" s="162">
        <v>189</v>
      </c>
      <c r="D219" s="414" t="str">
        <f>IF('0.2_Plan de reducción'!E213="","",'0.2_Plan de reducción'!E213)</f>
        <v/>
      </c>
      <c r="E219" s="414" t="str">
        <f>IF('0.2_Plan de reducción'!F213="","",'0.2_Plan de reducción'!F213)</f>
        <v/>
      </c>
      <c r="F219" s="672" t="str">
        <f>IF('0.2_Plan de reducción'!G213="","",'0.2_Plan de reducción'!G213)</f>
        <v/>
      </c>
      <c r="G219" s="672"/>
      <c r="H219" s="672"/>
      <c r="I219" s="415" t="str">
        <f>IF('0.2_Plan de reducción'!J213="","",'0.2_Plan de reducción'!J213)</f>
        <v/>
      </c>
      <c r="J219" s="416" t="str">
        <f>IF('0.2_Plan de reducción'!K213="","",'0.2_Plan de reducción'!K213)</f>
        <v/>
      </c>
      <c r="K219" s="416" t="str">
        <f>IF('0.2_Plan de reducción'!L213="","",'0.2_Plan de reducción'!L213)</f>
        <v/>
      </c>
    </row>
    <row r="220" spans="3:11" s="4" customFormat="1" x14ac:dyDescent="0.25">
      <c r="C220" s="162">
        <v>190</v>
      </c>
      <c r="D220" s="414" t="str">
        <f>IF('0.2_Plan de reducción'!E214="","",'0.2_Plan de reducción'!E214)</f>
        <v/>
      </c>
      <c r="E220" s="414" t="str">
        <f>IF('0.2_Plan de reducción'!F214="","",'0.2_Plan de reducción'!F214)</f>
        <v/>
      </c>
      <c r="F220" s="672" t="str">
        <f>IF('0.2_Plan de reducción'!G214="","",'0.2_Plan de reducción'!G214)</f>
        <v/>
      </c>
      <c r="G220" s="672"/>
      <c r="H220" s="672"/>
      <c r="I220" s="415" t="str">
        <f>IF('0.2_Plan de reducción'!J214="","",'0.2_Plan de reducción'!J214)</f>
        <v/>
      </c>
      <c r="J220" s="416" t="str">
        <f>IF('0.2_Plan de reducción'!K214="","",'0.2_Plan de reducción'!K214)</f>
        <v/>
      </c>
      <c r="K220" s="416" t="str">
        <f>IF('0.2_Plan de reducción'!L214="","",'0.2_Plan de reducción'!L214)</f>
        <v/>
      </c>
    </row>
    <row r="221" spans="3:11" s="4" customFormat="1" x14ac:dyDescent="0.25">
      <c r="C221" s="162">
        <v>191</v>
      </c>
      <c r="D221" s="414" t="str">
        <f>IF('0.2_Plan de reducción'!E215="","",'0.2_Plan de reducción'!E215)</f>
        <v/>
      </c>
      <c r="E221" s="414" t="str">
        <f>IF('0.2_Plan de reducción'!F215="","",'0.2_Plan de reducción'!F215)</f>
        <v/>
      </c>
      <c r="F221" s="672" t="str">
        <f>IF('0.2_Plan de reducción'!G215="","",'0.2_Plan de reducción'!G215)</f>
        <v/>
      </c>
      <c r="G221" s="672"/>
      <c r="H221" s="672"/>
      <c r="I221" s="415" t="str">
        <f>IF('0.2_Plan de reducción'!J215="","",'0.2_Plan de reducción'!J215)</f>
        <v/>
      </c>
      <c r="J221" s="416" t="str">
        <f>IF('0.2_Plan de reducción'!K215="","",'0.2_Plan de reducción'!K215)</f>
        <v/>
      </c>
      <c r="K221" s="416" t="str">
        <f>IF('0.2_Plan de reducción'!L215="","",'0.2_Plan de reducción'!L215)</f>
        <v/>
      </c>
    </row>
    <row r="222" spans="3:11" s="4" customFormat="1" x14ac:dyDescent="0.25">
      <c r="C222" s="162">
        <v>192</v>
      </c>
      <c r="D222" s="414" t="str">
        <f>IF('0.2_Plan de reducción'!E216="","",'0.2_Plan de reducción'!E216)</f>
        <v/>
      </c>
      <c r="E222" s="414" t="str">
        <f>IF('0.2_Plan de reducción'!F216="","",'0.2_Plan de reducción'!F216)</f>
        <v/>
      </c>
      <c r="F222" s="672" t="str">
        <f>IF('0.2_Plan de reducción'!G216="","",'0.2_Plan de reducción'!G216)</f>
        <v/>
      </c>
      <c r="G222" s="672"/>
      <c r="H222" s="672"/>
      <c r="I222" s="415" t="str">
        <f>IF('0.2_Plan de reducción'!J216="","",'0.2_Plan de reducción'!J216)</f>
        <v/>
      </c>
      <c r="J222" s="416" t="str">
        <f>IF('0.2_Plan de reducción'!K216="","",'0.2_Plan de reducción'!K216)</f>
        <v/>
      </c>
      <c r="K222" s="416" t="str">
        <f>IF('0.2_Plan de reducción'!L216="","",'0.2_Plan de reducción'!L216)</f>
        <v/>
      </c>
    </row>
    <row r="223" spans="3:11" s="4" customFormat="1" x14ac:dyDescent="0.25">
      <c r="C223" s="162">
        <v>193</v>
      </c>
      <c r="D223" s="414" t="str">
        <f>IF('0.2_Plan de reducción'!E217="","",'0.2_Plan de reducción'!E217)</f>
        <v/>
      </c>
      <c r="E223" s="414" t="str">
        <f>IF('0.2_Plan de reducción'!F217="","",'0.2_Plan de reducción'!F217)</f>
        <v/>
      </c>
      <c r="F223" s="672" t="str">
        <f>IF('0.2_Plan de reducción'!G217="","",'0.2_Plan de reducción'!G217)</f>
        <v/>
      </c>
      <c r="G223" s="672"/>
      <c r="H223" s="672"/>
      <c r="I223" s="415" t="str">
        <f>IF('0.2_Plan de reducción'!J217="","",'0.2_Plan de reducción'!J217)</f>
        <v/>
      </c>
      <c r="J223" s="416" t="str">
        <f>IF('0.2_Plan de reducción'!K217="","",'0.2_Plan de reducción'!K217)</f>
        <v/>
      </c>
      <c r="K223" s="416" t="str">
        <f>IF('0.2_Plan de reducción'!L217="","",'0.2_Plan de reducción'!L217)</f>
        <v/>
      </c>
    </row>
    <row r="224" spans="3:11" s="4" customFormat="1" x14ac:dyDescent="0.25">
      <c r="C224" s="162">
        <v>194</v>
      </c>
      <c r="D224" s="414" t="str">
        <f>IF('0.2_Plan de reducción'!E218="","",'0.2_Plan de reducción'!E218)</f>
        <v/>
      </c>
      <c r="E224" s="414" t="str">
        <f>IF('0.2_Plan de reducción'!F218="","",'0.2_Plan de reducción'!F218)</f>
        <v/>
      </c>
      <c r="F224" s="672" t="str">
        <f>IF('0.2_Plan de reducción'!G218="","",'0.2_Plan de reducción'!G218)</f>
        <v/>
      </c>
      <c r="G224" s="672"/>
      <c r="H224" s="672"/>
      <c r="I224" s="415" t="str">
        <f>IF('0.2_Plan de reducción'!J218="","",'0.2_Plan de reducción'!J218)</f>
        <v/>
      </c>
      <c r="J224" s="416" t="str">
        <f>IF('0.2_Plan de reducción'!K218="","",'0.2_Plan de reducción'!K218)</f>
        <v/>
      </c>
      <c r="K224" s="416" t="str">
        <f>IF('0.2_Plan de reducción'!L218="","",'0.2_Plan de reducción'!L218)</f>
        <v/>
      </c>
    </row>
    <row r="225" spans="3:11" s="4" customFormat="1" x14ac:dyDescent="0.25">
      <c r="C225" s="162">
        <v>195</v>
      </c>
      <c r="D225" s="414" t="str">
        <f>IF('0.2_Plan de reducción'!E219="","",'0.2_Plan de reducción'!E219)</f>
        <v/>
      </c>
      <c r="E225" s="414" t="str">
        <f>IF('0.2_Plan de reducción'!F219="","",'0.2_Plan de reducción'!F219)</f>
        <v/>
      </c>
      <c r="F225" s="672" t="str">
        <f>IF('0.2_Plan de reducción'!G219="","",'0.2_Plan de reducción'!G219)</f>
        <v/>
      </c>
      <c r="G225" s="672"/>
      <c r="H225" s="672"/>
      <c r="I225" s="415" t="str">
        <f>IF('0.2_Plan de reducción'!J219="","",'0.2_Plan de reducción'!J219)</f>
        <v/>
      </c>
      <c r="J225" s="416" t="str">
        <f>IF('0.2_Plan de reducción'!K219="","",'0.2_Plan de reducción'!K219)</f>
        <v/>
      </c>
      <c r="K225" s="416" t="str">
        <f>IF('0.2_Plan de reducción'!L219="","",'0.2_Plan de reducción'!L219)</f>
        <v/>
      </c>
    </row>
    <row r="226" spans="3:11" s="4" customFormat="1" x14ac:dyDescent="0.25">
      <c r="C226" s="162">
        <v>196</v>
      </c>
      <c r="D226" s="414" t="str">
        <f>IF('0.2_Plan de reducción'!E220="","",'0.2_Plan de reducción'!E220)</f>
        <v/>
      </c>
      <c r="E226" s="414" t="str">
        <f>IF('0.2_Plan de reducción'!F220="","",'0.2_Plan de reducción'!F220)</f>
        <v/>
      </c>
      <c r="F226" s="672" t="str">
        <f>IF('0.2_Plan de reducción'!G220="","",'0.2_Plan de reducción'!G220)</f>
        <v/>
      </c>
      <c r="G226" s="672"/>
      <c r="H226" s="672"/>
      <c r="I226" s="415" t="str">
        <f>IF('0.2_Plan de reducción'!J220="","",'0.2_Plan de reducción'!J220)</f>
        <v/>
      </c>
      <c r="J226" s="416" t="str">
        <f>IF('0.2_Plan de reducción'!K220="","",'0.2_Plan de reducción'!K220)</f>
        <v/>
      </c>
      <c r="K226" s="416" t="str">
        <f>IF('0.2_Plan de reducción'!L220="","",'0.2_Plan de reducción'!L220)</f>
        <v/>
      </c>
    </row>
    <row r="227" spans="3:11" s="4" customFormat="1" x14ac:dyDescent="0.25">
      <c r="C227" s="162">
        <v>197</v>
      </c>
      <c r="D227" s="414" t="str">
        <f>IF('0.2_Plan de reducción'!E221="","",'0.2_Plan de reducción'!E221)</f>
        <v/>
      </c>
      <c r="E227" s="414" t="str">
        <f>IF('0.2_Plan de reducción'!F221="","",'0.2_Plan de reducción'!F221)</f>
        <v/>
      </c>
      <c r="F227" s="672" t="str">
        <f>IF('0.2_Plan de reducción'!G221="","",'0.2_Plan de reducción'!G221)</f>
        <v/>
      </c>
      <c r="G227" s="672"/>
      <c r="H227" s="672"/>
      <c r="I227" s="415" t="str">
        <f>IF('0.2_Plan de reducción'!J221="","",'0.2_Plan de reducción'!J221)</f>
        <v/>
      </c>
      <c r="J227" s="416" t="str">
        <f>IF('0.2_Plan de reducción'!K221="","",'0.2_Plan de reducción'!K221)</f>
        <v/>
      </c>
      <c r="K227" s="416" t="str">
        <f>IF('0.2_Plan de reducción'!L221="","",'0.2_Plan de reducción'!L221)</f>
        <v/>
      </c>
    </row>
    <row r="228" spans="3:11" s="4" customFormat="1" x14ac:dyDescent="0.25">
      <c r="C228" s="162">
        <v>198</v>
      </c>
      <c r="D228" s="414" t="str">
        <f>IF('0.2_Plan de reducción'!E222="","",'0.2_Plan de reducción'!E222)</f>
        <v/>
      </c>
      <c r="E228" s="414" t="str">
        <f>IF('0.2_Plan de reducción'!F222="","",'0.2_Plan de reducción'!F222)</f>
        <v/>
      </c>
      <c r="F228" s="672" t="str">
        <f>IF('0.2_Plan de reducción'!G222="","",'0.2_Plan de reducción'!G222)</f>
        <v/>
      </c>
      <c r="G228" s="672"/>
      <c r="H228" s="672"/>
      <c r="I228" s="415" t="str">
        <f>IF('0.2_Plan de reducción'!J222="","",'0.2_Plan de reducción'!J222)</f>
        <v/>
      </c>
      <c r="J228" s="416" t="str">
        <f>IF('0.2_Plan de reducción'!K222="","",'0.2_Plan de reducción'!K222)</f>
        <v/>
      </c>
      <c r="K228" s="416" t="str">
        <f>IF('0.2_Plan de reducción'!L222="","",'0.2_Plan de reducción'!L222)</f>
        <v/>
      </c>
    </row>
    <row r="229" spans="3:11" s="4" customFormat="1" x14ac:dyDescent="0.25">
      <c r="C229" s="162">
        <v>199</v>
      </c>
      <c r="D229" s="414" t="str">
        <f>IF('0.2_Plan de reducción'!E223="","",'0.2_Plan de reducción'!E223)</f>
        <v/>
      </c>
      <c r="E229" s="414" t="str">
        <f>IF('0.2_Plan de reducción'!F223="","",'0.2_Plan de reducción'!F223)</f>
        <v/>
      </c>
      <c r="F229" s="672" t="str">
        <f>IF('0.2_Plan de reducción'!G223="","",'0.2_Plan de reducción'!G223)</f>
        <v/>
      </c>
      <c r="G229" s="672"/>
      <c r="H229" s="672"/>
      <c r="I229" s="415" t="str">
        <f>IF('0.2_Plan de reducción'!J223="","",'0.2_Plan de reducción'!J223)</f>
        <v/>
      </c>
      <c r="J229" s="416" t="str">
        <f>IF('0.2_Plan de reducción'!K223="","",'0.2_Plan de reducción'!K223)</f>
        <v/>
      </c>
      <c r="K229" s="416" t="str">
        <f>IF('0.2_Plan de reducción'!L223="","",'0.2_Plan de reducción'!L223)</f>
        <v/>
      </c>
    </row>
    <row r="230" spans="3:11" s="4" customFormat="1" x14ac:dyDescent="0.25">
      <c r="C230" s="162">
        <v>200</v>
      </c>
      <c r="D230" s="414" t="str">
        <f>IF('0.2_Plan de reducción'!E224="","",'0.2_Plan de reducción'!E224)</f>
        <v/>
      </c>
      <c r="E230" s="414" t="str">
        <f>IF('0.2_Plan de reducción'!F224="","",'0.2_Plan de reducción'!F224)</f>
        <v/>
      </c>
      <c r="F230" s="672" t="str">
        <f>IF('0.2_Plan de reducción'!G224="","",'0.2_Plan de reducción'!G224)</f>
        <v/>
      </c>
      <c r="G230" s="672"/>
      <c r="H230" s="672"/>
      <c r="I230" s="415" t="str">
        <f>IF('0.2_Plan de reducción'!J224="","",'0.2_Plan de reducción'!J224)</f>
        <v/>
      </c>
      <c r="J230" s="416" t="str">
        <f>IF('0.2_Plan de reducción'!K224="","",'0.2_Plan de reducción'!K224)</f>
        <v/>
      </c>
      <c r="K230" s="416" t="str">
        <f>IF('0.2_Plan de reducción'!L224="","",'0.2_Plan de reducción'!L224)</f>
        <v/>
      </c>
    </row>
    <row r="231" spans="3:11" s="4" customFormat="1" x14ac:dyDescent="0.25">
      <c r="C231" s="162">
        <v>201</v>
      </c>
      <c r="D231" s="414" t="str">
        <f>IF('0.2_Plan de reducción'!E225="","",'0.2_Plan de reducción'!E225)</f>
        <v/>
      </c>
      <c r="E231" s="414" t="str">
        <f>IF('0.2_Plan de reducción'!F225="","",'0.2_Plan de reducción'!F225)</f>
        <v/>
      </c>
      <c r="F231" s="672" t="str">
        <f>IF('0.2_Plan de reducción'!G225="","",'0.2_Plan de reducción'!G225)</f>
        <v/>
      </c>
      <c r="G231" s="672"/>
      <c r="H231" s="672"/>
      <c r="I231" s="415" t="str">
        <f>IF('0.2_Plan de reducción'!J225="","",'0.2_Plan de reducción'!J225)</f>
        <v/>
      </c>
      <c r="J231" s="416" t="str">
        <f>IF('0.2_Plan de reducción'!K225="","",'0.2_Plan de reducción'!K225)</f>
        <v/>
      </c>
      <c r="K231" s="416" t="str">
        <f>IF('0.2_Plan de reducción'!L225="","",'0.2_Plan de reducción'!L225)</f>
        <v/>
      </c>
    </row>
    <row r="232" spans="3:11" s="4" customFormat="1" x14ac:dyDescent="0.25">
      <c r="C232" s="162">
        <v>202</v>
      </c>
      <c r="D232" s="414" t="str">
        <f>IF('0.2_Plan de reducción'!E226="","",'0.2_Plan de reducción'!E226)</f>
        <v/>
      </c>
      <c r="E232" s="414" t="str">
        <f>IF('0.2_Plan de reducción'!F226="","",'0.2_Plan de reducción'!F226)</f>
        <v/>
      </c>
      <c r="F232" s="672" t="str">
        <f>IF('0.2_Plan de reducción'!G226="","",'0.2_Plan de reducción'!G226)</f>
        <v/>
      </c>
      <c r="G232" s="672"/>
      <c r="H232" s="672"/>
      <c r="I232" s="415" t="str">
        <f>IF('0.2_Plan de reducción'!J226="","",'0.2_Plan de reducción'!J226)</f>
        <v/>
      </c>
      <c r="J232" s="416" t="str">
        <f>IF('0.2_Plan de reducción'!K226="","",'0.2_Plan de reducción'!K226)</f>
        <v/>
      </c>
      <c r="K232" s="416" t="str">
        <f>IF('0.2_Plan de reducción'!L226="","",'0.2_Plan de reducción'!L226)</f>
        <v/>
      </c>
    </row>
    <row r="233" spans="3:11" s="4" customFormat="1" x14ac:dyDescent="0.25">
      <c r="C233" s="162">
        <v>203</v>
      </c>
      <c r="D233" s="414" t="str">
        <f>IF('0.2_Plan de reducción'!E227="","",'0.2_Plan de reducción'!E227)</f>
        <v/>
      </c>
      <c r="E233" s="414" t="str">
        <f>IF('0.2_Plan de reducción'!F227="","",'0.2_Plan de reducción'!F227)</f>
        <v/>
      </c>
      <c r="F233" s="672" t="str">
        <f>IF('0.2_Plan de reducción'!G227="","",'0.2_Plan de reducción'!G227)</f>
        <v/>
      </c>
      <c r="G233" s="672"/>
      <c r="H233" s="672"/>
      <c r="I233" s="415" t="str">
        <f>IF('0.2_Plan de reducción'!J227="","",'0.2_Plan de reducción'!J227)</f>
        <v/>
      </c>
      <c r="J233" s="416" t="str">
        <f>IF('0.2_Plan de reducción'!K227="","",'0.2_Plan de reducción'!K227)</f>
        <v/>
      </c>
      <c r="K233" s="416" t="str">
        <f>IF('0.2_Plan de reducción'!L227="","",'0.2_Plan de reducción'!L227)</f>
        <v/>
      </c>
    </row>
    <row r="234" spans="3:11" s="4" customFormat="1" x14ac:dyDescent="0.25">
      <c r="C234" s="162">
        <v>204</v>
      </c>
      <c r="D234" s="414" t="str">
        <f>IF('0.2_Plan de reducción'!E228="","",'0.2_Plan de reducción'!E228)</f>
        <v/>
      </c>
      <c r="E234" s="414" t="str">
        <f>IF('0.2_Plan de reducción'!F228="","",'0.2_Plan de reducción'!F228)</f>
        <v/>
      </c>
      <c r="F234" s="672" t="str">
        <f>IF('0.2_Plan de reducción'!G228="","",'0.2_Plan de reducción'!G228)</f>
        <v/>
      </c>
      <c r="G234" s="672"/>
      <c r="H234" s="672"/>
      <c r="I234" s="415" t="str">
        <f>IF('0.2_Plan de reducción'!J228="","",'0.2_Plan de reducción'!J228)</f>
        <v/>
      </c>
      <c r="J234" s="416" t="str">
        <f>IF('0.2_Plan de reducción'!K228="","",'0.2_Plan de reducción'!K228)</f>
        <v/>
      </c>
      <c r="K234" s="416" t="str">
        <f>IF('0.2_Plan de reducción'!L228="","",'0.2_Plan de reducción'!L228)</f>
        <v/>
      </c>
    </row>
    <row r="235" spans="3:11" s="4" customFormat="1" x14ac:dyDescent="0.25">
      <c r="C235" s="162">
        <v>205</v>
      </c>
      <c r="D235" s="414" t="str">
        <f>IF('0.2_Plan de reducción'!E229="","",'0.2_Plan de reducción'!E229)</f>
        <v/>
      </c>
      <c r="E235" s="414" t="str">
        <f>IF('0.2_Plan de reducción'!F229="","",'0.2_Plan de reducción'!F229)</f>
        <v/>
      </c>
      <c r="F235" s="672" t="str">
        <f>IF('0.2_Plan de reducción'!G229="","",'0.2_Plan de reducción'!G229)</f>
        <v/>
      </c>
      <c r="G235" s="672"/>
      <c r="H235" s="672"/>
      <c r="I235" s="415" t="str">
        <f>IF('0.2_Plan de reducción'!J229="","",'0.2_Plan de reducción'!J229)</f>
        <v/>
      </c>
      <c r="J235" s="416" t="str">
        <f>IF('0.2_Plan de reducción'!K229="","",'0.2_Plan de reducción'!K229)</f>
        <v/>
      </c>
      <c r="K235" s="416" t="str">
        <f>IF('0.2_Plan de reducción'!L229="","",'0.2_Plan de reducción'!L229)</f>
        <v/>
      </c>
    </row>
    <row r="236" spans="3:11" s="4" customFormat="1" x14ac:dyDescent="0.25">
      <c r="C236" s="162">
        <v>206</v>
      </c>
      <c r="D236" s="414" t="str">
        <f>IF('0.2_Plan de reducción'!E230="","",'0.2_Plan de reducción'!E230)</f>
        <v/>
      </c>
      <c r="E236" s="414" t="str">
        <f>IF('0.2_Plan de reducción'!F230="","",'0.2_Plan de reducción'!F230)</f>
        <v/>
      </c>
      <c r="F236" s="672" t="str">
        <f>IF('0.2_Plan de reducción'!G230="","",'0.2_Plan de reducción'!G230)</f>
        <v/>
      </c>
      <c r="G236" s="672"/>
      <c r="H236" s="672"/>
      <c r="I236" s="415" t="str">
        <f>IF('0.2_Plan de reducción'!J230="","",'0.2_Plan de reducción'!J230)</f>
        <v/>
      </c>
      <c r="J236" s="416" t="str">
        <f>IF('0.2_Plan de reducción'!K230="","",'0.2_Plan de reducción'!K230)</f>
        <v/>
      </c>
      <c r="K236" s="416" t="str">
        <f>IF('0.2_Plan de reducción'!L230="","",'0.2_Plan de reducción'!L230)</f>
        <v/>
      </c>
    </row>
    <row r="237" spans="3:11" s="4" customFormat="1" x14ac:dyDescent="0.25">
      <c r="C237" s="162">
        <v>207</v>
      </c>
      <c r="D237" s="414" t="str">
        <f>IF('0.2_Plan de reducción'!E231="","",'0.2_Plan de reducción'!E231)</f>
        <v/>
      </c>
      <c r="E237" s="414" t="str">
        <f>IF('0.2_Plan de reducción'!F231="","",'0.2_Plan de reducción'!F231)</f>
        <v/>
      </c>
      <c r="F237" s="672" t="str">
        <f>IF('0.2_Plan de reducción'!G231="","",'0.2_Plan de reducción'!G231)</f>
        <v/>
      </c>
      <c r="G237" s="672"/>
      <c r="H237" s="672"/>
      <c r="I237" s="415" t="str">
        <f>IF('0.2_Plan de reducción'!J231="","",'0.2_Plan de reducción'!J231)</f>
        <v/>
      </c>
      <c r="J237" s="416" t="str">
        <f>IF('0.2_Plan de reducción'!K231="","",'0.2_Plan de reducción'!K231)</f>
        <v/>
      </c>
      <c r="K237" s="416" t="str">
        <f>IF('0.2_Plan de reducción'!L231="","",'0.2_Plan de reducción'!L231)</f>
        <v/>
      </c>
    </row>
    <row r="238" spans="3:11" s="4" customFormat="1" x14ac:dyDescent="0.25">
      <c r="C238" s="162">
        <v>208</v>
      </c>
      <c r="D238" s="414" t="str">
        <f>IF('0.2_Plan de reducción'!E232="","",'0.2_Plan de reducción'!E232)</f>
        <v/>
      </c>
      <c r="E238" s="414" t="str">
        <f>IF('0.2_Plan de reducción'!F232="","",'0.2_Plan de reducción'!F232)</f>
        <v/>
      </c>
      <c r="F238" s="672" t="str">
        <f>IF('0.2_Plan de reducción'!G232="","",'0.2_Plan de reducción'!G232)</f>
        <v/>
      </c>
      <c r="G238" s="672"/>
      <c r="H238" s="672"/>
      <c r="I238" s="415" t="str">
        <f>IF('0.2_Plan de reducción'!J232="","",'0.2_Plan de reducción'!J232)</f>
        <v/>
      </c>
      <c r="J238" s="416" t="str">
        <f>IF('0.2_Plan de reducción'!K232="","",'0.2_Plan de reducción'!K232)</f>
        <v/>
      </c>
      <c r="K238" s="416" t="str">
        <f>IF('0.2_Plan de reducción'!L232="","",'0.2_Plan de reducción'!L232)</f>
        <v/>
      </c>
    </row>
    <row r="239" spans="3:11" s="4" customFormat="1" x14ac:dyDescent="0.25">
      <c r="C239" s="162">
        <v>209</v>
      </c>
      <c r="D239" s="414" t="str">
        <f>IF('0.2_Plan de reducción'!E233="","",'0.2_Plan de reducción'!E233)</f>
        <v/>
      </c>
      <c r="E239" s="414" t="str">
        <f>IF('0.2_Plan de reducción'!F233="","",'0.2_Plan de reducción'!F233)</f>
        <v/>
      </c>
      <c r="F239" s="672" t="str">
        <f>IF('0.2_Plan de reducción'!G233="","",'0.2_Plan de reducción'!G233)</f>
        <v/>
      </c>
      <c r="G239" s="672"/>
      <c r="H239" s="672"/>
      <c r="I239" s="415" t="str">
        <f>IF('0.2_Plan de reducción'!J233="","",'0.2_Plan de reducción'!J233)</f>
        <v/>
      </c>
      <c r="J239" s="416" t="str">
        <f>IF('0.2_Plan de reducción'!K233="","",'0.2_Plan de reducción'!K233)</f>
        <v/>
      </c>
      <c r="K239" s="416" t="str">
        <f>IF('0.2_Plan de reducción'!L233="","",'0.2_Plan de reducción'!L233)</f>
        <v/>
      </c>
    </row>
    <row r="240" spans="3:11" s="4" customFormat="1" x14ac:dyDescent="0.25">
      <c r="C240" s="162">
        <v>210</v>
      </c>
      <c r="D240" s="414" t="str">
        <f>IF('0.2_Plan de reducción'!E234="","",'0.2_Plan de reducción'!E234)</f>
        <v/>
      </c>
      <c r="E240" s="414" t="str">
        <f>IF('0.2_Plan de reducción'!F234="","",'0.2_Plan de reducción'!F234)</f>
        <v/>
      </c>
      <c r="F240" s="672" t="str">
        <f>IF('0.2_Plan de reducción'!G234="","",'0.2_Plan de reducción'!G234)</f>
        <v/>
      </c>
      <c r="G240" s="672"/>
      <c r="H240" s="672"/>
      <c r="I240" s="415" t="str">
        <f>IF('0.2_Plan de reducción'!J234="","",'0.2_Plan de reducción'!J234)</f>
        <v/>
      </c>
      <c r="J240" s="416" t="str">
        <f>IF('0.2_Plan de reducción'!K234="","",'0.2_Plan de reducción'!K234)</f>
        <v/>
      </c>
      <c r="K240" s="416" t="str">
        <f>IF('0.2_Plan de reducción'!L234="","",'0.2_Plan de reducción'!L234)</f>
        <v/>
      </c>
    </row>
    <row r="241" spans="3:11" s="4" customFormat="1" x14ac:dyDescent="0.25">
      <c r="C241" s="162">
        <v>211</v>
      </c>
      <c r="D241" s="414" t="str">
        <f>IF('0.2_Plan de reducción'!E235="","",'0.2_Plan de reducción'!E235)</f>
        <v/>
      </c>
      <c r="E241" s="414" t="str">
        <f>IF('0.2_Plan de reducción'!F235="","",'0.2_Plan de reducción'!F235)</f>
        <v/>
      </c>
      <c r="F241" s="672" t="str">
        <f>IF('0.2_Plan de reducción'!G235="","",'0.2_Plan de reducción'!G235)</f>
        <v/>
      </c>
      <c r="G241" s="672"/>
      <c r="H241" s="672"/>
      <c r="I241" s="415" t="str">
        <f>IF('0.2_Plan de reducción'!J235="","",'0.2_Plan de reducción'!J235)</f>
        <v/>
      </c>
      <c r="J241" s="416" t="str">
        <f>IF('0.2_Plan de reducción'!K235="","",'0.2_Plan de reducción'!K235)</f>
        <v/>
      </c>
      <c r="K241" s="416" t="str">
        <f>IF('0.2_Plan de reducción'!L235="","",'0.2_Plan de reducción'!L235)</f>
        <v/>
      </c>
    </row>
    <row r="242" spans="3:11" s="4" customFormat="1" x14ac:dyDescent="0.25">
      <c r="C242" s="162">
        <v>212</v>
      </c>
      <c r="D242" s="414" t="str">
        <f>IF('0.2_Plan de reducción'!E236="","",'0.2_Plan de reducción'!E236)</f>
        <v/>
      </c>
      <c r="E242" s="414" t="str">
        <f>IF('0.2_Plan de reducción'!F236="","",'0.2_Plan de reducción'!F236)</f>
        <v/>
      </c>
      <c r="F242" s="672" t="str">
        <f>IF('0.2_Plan de reducción'!G236="","",'0.2_Plan de reducción'!G236)</f>
        <v/>
      </c>
      <c r="G242" s="672"/>
      <c r="H242" s="672"/>
      <c r="I242" s="415" t="str">
        <f>IF('0.2_Plan de reducción'!J236="","",'0.2_Plan de reducción'!J236)</f>
        <v/>
      </c>
      <c r="J242" s="416" t="str">
        <f>IF('0.2_Plan de reducción'!K236="","",'0.2_Plan de reducción'!K236)</f>
        <v/>
      </c>
      <c r="K242" s="416" t="str">
        <f>IF('0.2_Plan de reducción'!L236="","",'0.2_Plan de reducción'!L236)</f>
        <v/>
      </c>
    </row>
    <row r="243" spans="3:11" s="4" customFormat="1" x14ac:dyDescent="0.25">
      <c r="C243" s="162">
        <v>213</v>
      </c>
      <c r="D243" s="414" t="str">
        <f>IF('0.2_Plan de reducción'!E237="","",'0.2_Plan de reducción'!E237)</f>
        <v/>
      </c>
      <c r="E243" s="414" t="str">
        <f>IF('0.2_Plan de reducción'!F237="","",'0.2_Plan de reducción'!F237)</f>
        <v/>
      </c>
      <c r="F243" s="672" t="str">
        <f>IF('0.2_Plan de reducción'!G237="","",'0.2_Plan de reducción'!G237)</f>
        <v/>
      </c>
      <c r="G243" s="672"/>
      <c r="H243" s="672"/>
      <c r="I243" s="415" t="str">
        <f>IF('0.2_Plan de reducción'!J237="","",'0.2_Plan de reducción'!J237)</f>
        <v/>
      </c>
      <c r="J243" s="416" t="str">
        <f>IF('0.2_Plan de reducción'!K237="","",'0.2_Plan de reducción'!K237)</f>
        <v/>
      </c>
      <c r="K243" s="416" t="str">
        <f>IF('0.2_Plan de reducción'!L237="","",'0.2_Plan de reducción'!L237)</f>
        <v/>
      </c>
    </row>
    <row r="244" spans="3:11" s="4" customFormat="1" x14ac:dyDescent="0.25">
      <c r="C244" s="162">
        <v>214</v>
      </c>
      <c r="D244" s="414" t="str">
        <f>IF('0.2_Plan de reducción'!E238="","",'0.2_Plan de reducción'!E238)</f>
        <v/>
      </c>
      <c r="E244" s="414" t="str">
        <f>IF('0.2_Plan de reducción'!F238="","",'0.2_Plan de reducción'!F238)</f>
        <v/>
      </c>
      <c r="F244" s="672" t="str">
        <f>IF('0.2_Plan de reducción'!G238="","",'0.2_Plan de reducción'!G238)</f>
        <v/>
      </c>
      <c r="G244" s="672"/>
      <c r="H244" s="672"/>
      <c r="I244" s="415" t="str">
        <f>IF('0.2_Plan de reducción'!J238="","",'0.2_Plan de reducción'!J238)</f>
        <v/>
      </c>
      <c r="J244" s="416" t="str">
        <f>IF('0.2_Plan de reducción'!K238="","",'0.2_Plan de reducción'!K238)</f>
        <v/>
      </c>
      <c r="K244" s="416" t="str">
        <f>IF('0.2_Plan de reducción'!L238="","",'0.2_Plan de reducción'!L238)</f>
        <v/>
      </c>
    </row>
    <row r="245" spans="3:11" s="4" customFormat="1" x14ac:dyDescent="0.25">
      <c r="C245" s="162">
        <v>215</v>
      </c>
      <c r="D245" s="414" t="str">
        <f>IF('0.2_Plan de reducción'!E239="","",'0.2_Plan de reducción'!E239)</f>
        <v/>
      </c>
      <c r="E245" s="414" t="str">
        <f>IF('0.2_Plan de reducción'!F239="","",'0.2_Plan de reducción'!F239)</f>
        <v/>
      </c>
      <c r="F245" s="672" t="str">
        <f>IF('0.2_Plan de reducción'!G239="","",'0.2_Plan de reducción'!G239)</f>
        <v/>
      </c>
      <c r="G245" s="672"/>
      <c r="H245" s="672"/>
      <c r="I245" s="415" t="str">
        <f>IF('0.2_Plan de reducción'!J239="","",'0.2_Plan de reducción'!J239)</f>
        <v/>
      </c>
      <c r="J245" s="416" t="str">
        <f>IF('0.2_Plan de reducción'!K239="","",'0.2_Plan de reducción'!K239)</f>
        <v/>
      </c>
      <c r="K245" s="416" t="str">
        <f>IF('0.2_Plan de reducción'!L239="","",'0.2_Plan de reducción'!L239)</f>
        <v/>
      </c>
    </row>
    <row r="246" spans="3:11" s="4" customFormat="1" x14ac:dyDescent="0.25">
      <c r="C246" s="162">
        <v>216</v>
      </c>
      <c r="D246" s="414" t="str">
        <f>IF('0.2_Plan de reducción'!E240="","",'0.2_Plan de reducción'!E240)</f>
        <v/>
      </c>
      <c r="E246" s="414" t="str">
        <f>IF('0.2_Plan de reducción'!F240="","",'0.2_Plan de reducción'!F240)</f>
        <v/>
      </c>
      <c r="F246" s="672" t="str">
        <f>IF('0.2_Plan de reducción'!G240="","",'0.2_Plan de reducción'!G240)</f>
        <v/>
      </c>
      <c r="G246" s="672"/>
      <c r="H246" s="672"/>
      <c r="I246" s="415" t="str">
        <f>IF('0.2_Plan de reducción'!J240="","",'0.2_Plan de reducción'!J240)</f>
        <v/>
      </c>
      <c r="J246" s="416" t="str">
        <f>IF('0.2_Plan de reducción'!K240="","",'0.2_Plan de reducción'!K240)</f>
        <v/>
      </c>
      <c r="K246" s="416" t="str">
        <f>IF('0.2_Plan de reducción'!L240="","",'0.2_Plan de reducción'!L240)</f>
        <v/>
      </c>
    </row>
    <row r="247" spans="3:11" s="4" customFormat="1" x14ac:dyDescent="0.25">
      <c r="C247" s="162">
        <v>217</v>
      </c>
      <c r="D247" s="414" t="str">
        <f>IF('0.2_Plan de reducción'!E241="","",'0.2_Plan de reducción'!E241)</f>
        <v/>
      </c>
      <c r="E247" s="414" t="str">
        <f>IF('0.2_Plan de reducción'!F241="","",'0.2_Plan de reducción'!F241)</f>
        <v/>
      </c>
      <c r="F247" s="672" t="str">
        <f>IF('0.2_Plan de reducción'!G241="","",'0.2_Plan de reducción'!G241)</f>
        <v/>
      </c>
      <c r="G247" s="672"/>
      <c r="H247" s="672"/>
      <c r="I247" s="415" t="str">
        <f>IF('0.2_Plan de reducción'!J241="","",'0.2_Plan de reducción'!J241)</f>
        <v/>
      </c>
      <c r="J247" s="416" t="str">
        <f>IF('0.2_Plan de reducción'!K241="","",'0.2_Plan de reducción'!K241)</f>
        <v/>
      </c>
      <c r="K247" s="416" t="str">
        <f>IF('0.2_Plan de reducción'!L241="","",'0.2_Plan de reducción'!L241)</f>
        <v/>
      </c>
    </row>
    <row r="248" spans="3:11" s="4" customFormat="1" x14ac:dyDescent="0.25">
      <c r="C248" s="162">
        <v>218</v>
      </c>
      <c r="D248" s="414" t="str">
        <f>IF('0.2_Plan de reducción'!E242="","",'0.2_Plan de reducción'!E242)</f>
        <v/>
      </c>
      <c r="E248" s="414" t="str">
        <f>IF('0.2_Plan de reducción'!F242="","",'0.2_Plan de reducción'!F242)</f>
        <v/>
      </c>
      <c r="F248" s="672" t="str">
        <f>IF('0.2_Plan de reducción'!G242="","",'0.2_Plan de reducción'!G242)</f>
        <v/>
      </c>
      <c r="G248" s="672"/>
      <c r="H248" s="672"/>
      <c r="I248" s="415" t="str">
        <f>IF('0.2_Plan de reducción'!J242="","",'0.2_Plan de reducción'!J242)</f>
        <v/>
      </c>
      <c r="J248" s="416" t="str">
        <f>IF('0.2_Plan de reducción'!K242="","",'0.2_Plan de reducción'!K242)</f>
        <v/>
      </c>
      <c r="K248" s="416" t="str">
        <f>IF('0.2_Plan de reducción'!L242="","",'0.2_Plan de reducción'!L242)</f>
        <v/>
      </c>
    </row>
    <row r="249" spans="3:11" s="4" customFormat="1" x14ac:dyDescent="0.25">
      <c r="C249" s="162">
        <v>219</v>
      </c>
      <c r="D249" s="414" t="str">
        <f>IF('0.2_Plan de reducción'!E243="","",'0.2_Plan de reducción'!E243)</f>
        <v/>
      </c>
      <c r="E249" s="414" t="str">
        <f>IF('0.2_Plan de reducción'!F243="","",'0.2_Plan de reducción'!F243)</f>
        <v/>
      </c>
      <c r="F249" s="672" t="str">
        <f>IF('0.2_Plan de reducción'!G243="","",'0.2_Plan de reducción'!G243)</f>
        <v/>
      </c>
      <c r="G249" s="672"/>
      <c r="H249" s="672"/>
      <c r="I249" s="415" t="str">
        <f>IF('0.2_Plan de reducción'!J243="","",'0.2_Plan de reducción'!J243)</f>
        <v/>
      </c>
      <c r="J249" s="416" t="str">
        <f>IF('0.2_Plan de reducción'!K243="","",'0.2_Plan de reducción'!K243)</f>
        <v/>
      </c>
      <c r="K249" s="416" t="str">
        <f>IF('0.2_Plan de reducción'!L243="","",'0.2_Plan de reducción'!L243)</f>
        <v/>
      </c>
    </row>
    <row r="250" spans="3:11" s="4" customFormat="1" x14ac:dyDescent="0.25">
      <c r="C250" s="162">
        <v>220</v>
      </c>
      <c r="D250" s="414" t="str">
        <f>IF('0.2_Plan de reducción'!E244="","",'0.2_Plan de reducción'!E244)</f>
        <v/>
      </c>
      <c r="E250" s="414" t="str">
        <f>IF('0.2_Plan de reducción'!F244="","",'0.2_Plan de reducción'!F244)</f>
        <v/>
      </c>
      <c r="F250" s="672" t="str">
        <f>IF('0.2_Plan de reducción'!G244="","",'0.2_Plan de reducción'!G244)</f>
        <v/>
      </c>
      <c r="G250" s="672"/>
      <c r="H250" s="672"/>
      <c r="I250" s="415" t="str">
        <f>IF('0.2_Plan de reducción'!J244="","",'0.2_Plan de reducción'!J244)</f>
        <v/>
      </c>
      <c r="J250" s="416" t="str">
        <f>IF('0.2_Plan de reducción'!K244="","",'0.2_Plan de reducción'!K244)</f>
        <v/>
      </c>
      <c r="K250" s="416" t="str">
        <f>IF('0.2_Plan de reducción'!L244="","",'0.2_Plan de reducción'!L244)</f>
        <v/>
      </c>
    </row>
    <row r="251" spans="3:11" s="4" customFormat="1" x14ac:dyDescent="0.25">
      <c r="C251" s="162">
        <v>221</v>
      </c>
      <c r="D251" s="414" t="str">
        <f>IF('0.2_Plan de reducción'!E245="","",'0.2_Plan de reducción'!E245)</f>
        <v/>
      </c>
      <c r="E251" s="414" t="str">
        <f>IF('0.2_Plan de reducción'!F245="","",'0.2_Plan de reducción'!F245)</f>
        <v/>
      </c>
      <c r="F251" s="672" t="str">
        <f>IF('0.2_Plan de reducción'!G245="","",'0.2_Plan de reducción'!G245)</f>
        <v/>
      </c>
      <c r="G251" s="672"/>
      <c r="H251" s="672"/>
      <c r="I251" s="415" t="str">
        <f>IF('0.2_Plan de reducción'!J245="","",'0.2_Plan de reducción'!J245)</f>
        <v/>
      </c>
      <c r="J251" s="416" t="str">
        <f>IF('0.2_Plan de reducción'!K245="","",'0.2_Plan de reducción'!K245)</f>
        <v/>
      </c>
      <c r="K251" s="416" t="str">
        <f>IF('0.2_Plan de reducción'!L245="","",'0.2_Plan de reducción'!L245)</f>
        <v/>
      </c>
    </row>
    <row r="252" spans="3:11" s="4" customFormat="1" x14ac:dyDescent="0.25">
      <c r="C252" s="162">
        <v>222</v>
      </c>
      <c r="D252" s="414" t="str">
        <f>IF('0.2_Plan de reducción'!E246="","",'0.2_Plan de reducción'!E246)</f>
        <v/>
      </c>
      <c r="E252" s="414" t="str">
        <f>IF('0.2_Plan de reducción'!F246="","",'0.2_Plan de reducción'!F246)</f>
        <v/>
      </c>
      <c r="F252" s="672" t="str">
        <f>IF('0.2_Plan de reducción'!G246="","",'0.2_Plan de reducción'!G246)</f>
        <v/>
      </c>
      <c r="G252" s="672"/>
      <c r="H252" s="672"/>
      <c r="I252" s="415" t="str">
        <f>IF('0.2_Plan de reducción'!J246="","",'0.2_Plan de reducción'!J246)</f>
        <v/>
      </c>
      <c r="J252" s="416" t="str">
        <f>IF('0.2_Plan de reducción'!K246="","",'0.2_Plan de reducción'!K246)</f>
        <v/>
      </c>
      <c r="K252" s="416" t="str">
        <f>IF('0.2_Plan de reducción'!L246="","",'0.2_Plan de reducción'!L246)</f>
        <v/>
      </c>
    </row>
    <row r="253" spans="3:11" s="4" customFormat="1" x14ac:dyDescent="0.25">
      <c r="C253" s="162">
        <v>223</v>
      </c>
      <c r="D253" s="414" t="str">
        <f>IF('0.2_Plan de reducción'!E247="","",'0.2_Plan de reducción'!E247)</f>
        <v/>
      </c>
      <c r="E253" s="414" t="str">
        <f>IF('0.2_Plan de reducción'!F247="","",'0.2_Plan de reducción'!F247)</f>
        <v/>
      </c>
      <c r="F253" s="672" t="str">
        <f>IF('0.2_Plan de reducción'!G247="","",'0.2_Plan de reducción'!G247)</f>
        <v/>
      </c>
      <c r="G253" s="672"/>
      <c r="H253" s="672"/>
      <c r="I253" s="415" t="str">
        <f>IF('0.2_Plan de reducción'!J247="","",'0.2_Plan de reducción'!J247)</f>
        <v/>
      </c>
      <c r="J253" s="416" t="str">
        <f>IF('0.2_Plan de reducción'!K247="","",'0.2_Plan de reducción'!K247)</f>
        <v/>
      </c>
      <c r="K253" s="416" t="str">
        <f>IF('0.2_Plan de reducción'!L247="","",'0.2_Plan de reducción'!L247)</f>
        <v/>
      </c>
    </row>
    <row r="254" spans="3:11" s="4" customFormat="1" x14ac:dyDescent="0.25">
      <c r="C254" s="162">
        <v>224</v>
      </c>
      <c r="D254" s="414" t="str">
        <f>IF('0.2_Plan de reducción'!E248="","",'0.2_Plan de reducción'!E248)</f>
        <v/>
      </c>
      <c r="E254" s="414" t="str">
        <f>IF('0.2_Plan de reducción'!F248="","",'0.2_Plan de reducción'!F248)</f>
        <v/>
      </c>
      <c r="F254" s="672" t="str">
        <f>IF('0.2_Plan de reducción'!G248="","",'0.2_Plan de reducción'!G248)</f>
        <v/>
      </c>
      <c r="G254" s="672"/>
      <c r="H254" s="672"/>
      <c r="I254" s="415" t="str">
        <f>IF('0.2_Plan de reducción'!J248="","",'0.2_Plan de reducción'!J248)</f>
        <v/>
      </c>
      <c r="J254" s="416" t="str">
        <f>IF('0.2_Plan de reducción'!K248="","",'0.2_Plan de reducción'!K248)</f>
        <v/>
      </c>
      <c r="K254" s="416" t="str">
        <f>IF('0.2_Plan de reducción'!L248="","",'0.2_Plan de reducción'!L248)</f>
        <v/>
      </c>
    </row>
    <row r="255" spans="3:11" s="4" customFormat="1" x14ac:dyDescent="0.25">
      <c r="C255" s="162">
        <v>225</v>
      </c>
      <c r="D255" s="414" t="str">
        <f>IF('0.2_Plan de reducción'!E249="","",'0.2_Plan de reducción'!E249)</f>
        <v/>
      </c>
      <c r="E255" s="414" t="str">
        <f>IF('0.2_Plan de reducción'!F249="","",'0.2_Plan de reducción'!F249)</f>
        <v/>
      </c>
      <c r="F255" s="672" t="str">
        <f>IF('0.2_Plan de reducción'!G249="","",'0.2_Plan de reducción'!G249)</f>
        <v/>
      </c>
      <c r="G255" s="672"/>
      <c r="H255" s="672"/>
      <c r="I255" s="415" t="str">
        <f>IF('0.2_Plan de reducción'!J249="","",'0.2_Plan de reducción'!J249)</f>
        <v/>
      </c>
      <c r="J255" s="416" t="str">
        <f>IF('0.2_Plan de reducción'!K249="","",'0.2_Plan de reducción'!K249)</f>
        <v/>
      </c>
      <c r="K255" s="416" t="str">
        <f>IF('0.2_Plan de reducción'!L249="","",'0.2_Plan de reducción'!L249)</f>
        <v/>
      </c>
    </row>
    <row r="256" spans="3:11" s="4" customFormat="1" x14ac:dyDescent="0.25">
      <c r="C256" s="162">
        <v>226</v>
      </c>
      <c r="D256" s="414" t="str">
        <f>IF('0.2_Plan de reducción'!E250="","",'0.2_Plan de reducción'!E250)</f>
        <v/>
      </c>
      <c r="E256" s="414" t="str">
        <f>IF('0.2_Plan de reducción'!F250="","",'0.2_Plan de reducción'!F250)</f>
        <v/>
      </c>
      <c r="F256" s="672" t="str">
        <f>IF('0.2_Plan de reducción'!G250="","",'0.2_Plan de reducción'!G250)</f>
        <v/>
      </c>
      <c r="G256" s="672"/>
      <c r="H256" s="672"/>
      <c r="I256" s="415" t="str">
        <f>IF('0.2_Plan de reducción'!J250="","",'0.2_Plan de reducción'!J250)</f>
        <v/>
      </c>
      <c r="J256" s="416" t="str">
        <f>IF('0.2_Plan de reducción'!K250="","",'0.2_Plan de reducción'!K250)</f>
        <v/>
      </c>
      <c r="K256" s="416" t="str">
        <f>IF('0.2_Plan de reducción'!L250="","",'0.2_Plan de reducción'!L250)</f>
        <v/>
      </c>
    </row>
    <row r="257" spans="3:11" s="4" customFormat="1" x14ac:dyDescent="0.25">
      <c r="C257" s="162">
        <v>227</v>
      </c>
      <c r="D257" s="414" t="str">
        <f>IF('0.2_Plan de reducción'!E251="","",'0.2_Plan de reducción'!E251)</f>
        <v/>
      </c>
      <c r="E257" s="414" t="str">
        <f>IF('0.2_Plan de reducción'!F251="","",'0.2_Plan de reducción'!F251)</f>
        <v/>
      </c>
      <c r="F257" s="672" t="str">
        <f>IF('0.2_Plan de reducción'!G251="","",'0.2_Plan de reducción'!G251)</f>
        <v/>
      </c>
      <c r="G257" s="672"/>
      <c r="H257" s="672"/>
      <c r="I257" s="415" t="str">
        <f>IF('0.2_Plan de reducción'!J251="","",'0.2_Plan de reducción'!J251)</f>
        <v/>
      </c>
      <c r="J257" s="416" t="str">
        <f>IF('0.2_Plan de reducción'!K251="","",'0.2_Plan de reducción'!K251)</f>
        <v/>
      </c>
      <c r="K257" s="416" t="str">
        <f>IF('0.2_Plan de reducción'!L251="","",'0.2_Plan de reducción'!L251)</f>
        <v/>
      </c>
    </row>
    <row r="258" spans="3:11" s="4" customFormat="1" x14ac:dyDescent="0.25">
      <c r="C258" s="162">
        <v>228</v>
      </c>
      <c r="D258" s="414" t="str">
        <f>IF('0.2_Plan de reducción'!E252="","",'0.2_Plan de reducción'!E252)</f>
        <v/>
      </c>
      <c r="E258" s="414" t="str">
        <f>IF('0.2_Plan de reducción'!F252="","",'0.2_Plan de reducción'!F252)</f>
        <v/>
      </c>
      <c r="F258" s="672" t="str">
        <f>IF('0.2_Plan de reducción'!G252="","",'0.2_Plan de reducción'!G252)</f>
        <v/>
      </c>
      <c r="G258" s="672"/>
      <c r="H258" s="672"/>
      <c r="I258" s="415" t="str">
        <f>IF('0.2_Plan de reducción'!J252="","",'0.2_Plan de reducción'!J252)</f>
        <v/>
      </c>
      <c r="J258" s="416" t="str">
        <f>IF('0.2_Plan de reducción'!K252="","",'0.2_Plan de reducción'!K252)</f>
        <v/>
      </c>
      <c r="K258" s="416" t="str">
        <f>IF('0.2_Plan de reducción'!L252="","",'0.2_Plan de reducción'!L252)</f>
        <v/>
      </c>
    </row>
    <row r="259" spans="3:11" s="4" customFormat="1" x14ac:dyDescent="0.25">
      <c r="C259" s="162">
        <v>229</v>
      </c>
      <c r="D259" s="414" t="str">
        <f>IF('0.2_Plan de reducción'!E253="","",'0.2_Plan de reducción'!E253)</f>
        <v/>
      </c>
      <c r="E259" s="414" t="str">
        <f>IF('0.2_Plan de reducción'!F253="","",'0.2_Plan de reducción'!F253)</f>
        <v/>
      </c>
      <c r="F259" s="672" t="str">
        <f>IF('0.2_Plan de reducción'!G253="","",'0.2_Plan de reducción'!G253)</f>
        <v/>
      </c>
      <c r="G259" s="672"/>
      <c r="H259" s="672"/>
      <c r="I259" s="415" t="str">
        <f>IF('0.2_Plan de reducción'!J253="","",'0.2_Plan de reducción'!J253)</f>
        <v/>
      </c>
      <c r="J259" s="416" t="str">
        <f>IF('0.2_Plan de reducción'!K253="","",'0.2_Plan de reducción'!K253)</f>
        <v/>
      </c>
      <c r="K259" s="416" t="str">
        <f>IF('0.2_Plan de reducción'!L253="","",'0.2_Plan de reducción'!L253)</f>
        <v/>
      </c>
    </row>
    <row r="260" spans="3:11" s="4" customFormat="1" x14ac:dyDescent="0.25">
      <c r="C260" s="162">
        <v>230</v>
      </c>
      <c r="D260" s="414" t="str">
        <f>IF('0.2_Plan de reducción'!E254="","",'0.2_Plan de reducción'!E254)</f>
        <v/>
      </c>
      <c r="E260" s="414" t="str">
        <f>IF('0.2_Plan de reducción'!F254="","",'0.2_Plan de reducción'!F254)</f>
        <v/>
      </c>
      <c r="F260" s="672" t="str">
        <f>IF('0.2_Plan de reducción'!G254="","",'0.2_Plan de reducción'!G254)</f>
        <v/>
      </c>
      <c r="G260" s="672"/>
      <c r="H260" s="672"/>
      <c r="I260" s="415" t="str">
        <f>IF('0.2_Plan de reducción'!J254="","",'0.2_Plan de reducción'!J254)</f>
        <v/>
      </c>
      <c r="J260" s="416" t="str">
        <f>IF('0.2_Plan de reducción'!K254="","",'0.2_Plan de reducción'!K254)</f>
        <v/>
      </c>
      <c r="K260" s="416" t="str">
        <f>IF('0.2_Plan de reducción'!L254="","",'0.2_Plan de reducción'!L254)</f>
        <v/>
      </c>
    </row>
    <row r="261" spans="3:11" s="4" customFormat="1" x14ac:dyDescent="0.25">
      <c r="C261" s="162">
        <v>231</v>
      </c>
      <c r="D261" s="414" t="str">
        <f>IF('0.2_Plan de reducción'!E255="","",'0.2_Plan de reducción'!E255)</f>
        <v/>
      </c>
      <c r="E261" s="414" t="str">
        <f>IF('0.2_Plan de reducción'!F255="","",'0.2_Plan de reducción'!F255)</f>
        <v/>
      </c>
      <c r="F261" s="672" t="str">
        <f>IF('0.2_Plan de reducción'!G255="","",'0.2_Plan de reducción'!G255)</f>
        <v/>
      </c>
      <c r="G261" s="672"/>
      <c r="H261" s="672"/>
      <c r="I261" s="415" t="str">
        <f>IF('0.2_Plan de reducción'!J255="","",'0.2_Plan de reducción'!J255)</f>
        <v/>
      </c>
      <c r="J261" s="416" t="str">
        <f>IF('0.2_Plan de reducción'!K255="","",'0.2_Plan de reducción'!K255)</f>
        <v/>
      </c>
      <c r="K261" s="416" t="str">
        <f>IF('0.2_Plan de reducción'!L255="","",'0.2_Plan de reducción'!L255)</f>
        <v/>
      </c>
    </row>
    <row r="262" spans="3:11" s="4" customFormat="1" x14ac:dyDescent="0.25">
      <c r="C262" s="162">
        <v>232</v>
      </c>
      <c r="D262" s="414" t="str">
        <f>IF('0.2_Plan de reducción'!E256="","",'0.2_Plan de reducción'!E256)</f>
        <v/>
      </c>
      <c r="E262" s="414" t="str">
        <f>IF('0.2_Plan de reducción'!F256="","",'0.2_Plan de reducción'!F256)</f>
        <v/>
      </c>
      <c r="F262" s="672" t="str">
        <f>IF('0.2_Plan de reducción'!G256="","",'0.2_Plan de reducción'!G256)</f>
        <v/>
      </c>
      <c r="G262" s="672"/>
      <c r="H262" s="672"/>
      <c r="I262" s="415" t="str">
        <f>IF('0.2_Plan de reducción'!J256="","",'0.2_Plan de reducción'!J256)</f>
        <v/>
      </c>
      <c r="J262" s="416" t="str">
        <f>IF('0.2_Plan de reducción'!K256="","",'0.2_Plan de reducción'!K256)</f>
        <v/>
      </c>
      <c r="K262" s="416" t="str">
        <f>IF('0.2_Plan de reducción'!L256="","",'0.2_Plan de reducción'!L256)</f>
        <v/>
      </c>
    </row>
    <row r="263" spans="3:11" s="4" customFormat="1" x14ac:dyDescent="0.25">
      <c r="C263" s="162">
        <v>233</v>
      </c>
      <c r="D263" s="414" t="str">
        <f>IF('0.2_Plan de reducción'!E257="","",'0.2_Plan de reducción'!E257)</f>
        <v/>
      </c>
      <c r="E263" s="414" t="str">
        <f>IF('0.2_Plan de reducción'!F257="","",'0.2_Plan de reducción'!F257)</f>
        <v/>
      </c>
      <c r="F263" s="672" t="str">
        <f>IF('0.2_Plan de reducción'!G257="","",'0.2_Plan de reducción'!G257)</f>
        <v/>
      </c>
      <c r="G263" s="672"/>
      <c r="H263" s="672"/>
      <c r="I263" s="415" t="str">
        <f>IF('0.2_Plan de reducción'!J257="","",'0.2_Plan de reducción'!J257)</f>
        <v/>
      </c>
      <c r="J263" s="416" t="str">
        <f>IF('0.2_Plan de reducción'!K257="","",'0.2_Plan de reducción'!K257)</f>
        <v/>
      </c>
      <c r="K263" s="416" t="str">
        <f>IF('0.2_Plan de reducción'!L257="","",'0.2_Plan de reducción'!L257)</f>
        <v/>
      </c>
    </row>
    <row r="264" spans="3:11" s="4" customFormat="1" x14ac:dyDescent="0.25">
      <c r="C264" s="162">
        <v>234</v>
      </c>
      <c r="D264" s="414" t="str">
        <f>IF('0.2_Plan de reducción'!E258="","",'0.2_Plan de reducción'!E258)</f>
        <v/>
      </c>
      <c r="E264" s="414" t="str">
        <f>IF('0.2_Plan de reducción'!F258="","",'0.2_Plan de reducción'!F258)</f>
        <v/>
      </c>
      <c r="F264" s="672" t="str">
        <f>IF('0.2_Plan de reducción'!G258="","",'0.2_Plan de reducción'!G258)</f>
        <v/>
      </c>
      <c r="G264" s="672"/>
      <c r="H264" s="672"/>
      <c r="I264" s="415" t="str">
        <f>IF('0.2_Plan de reducción'!J258="","",'0.2_Plan de reducción'!J258)</f>
        <v/>
      </c>
      <c r="J264" s="416" t="str">
        <f>IF('0.2_Plan de reducción'!K258="","",'0.2_Plan de reducción'!K258)</f>
        <v/>
      </c>
      <c r="K264" s="416" t="str">
        <f>IF('0.2_Plan de reducción'!L258="","",'0.2_Plan de reducción'!L258)</f>
        <v/>
      </c>
    </row>
    <row r="265" spans="3:11" s="4" customFormat="1" x14ac:dyDescent="0.25">
      <c r="C265" s="162">
        <v>235</v>
      </c>
      <c r="D265" s="414" t="str">
        <f>IF('0.2_Plan de reducción'!E259="","",'0.2_Plan de reducción'!E259)</f>
        <v/>
      </c>
      <c r="E265" s="414" t="str">
        <f>IF('0.2_Plan de reducción'!F259="","",'0.2_Plan de reducción'!F259)</f>
        <v/>
      </c>
      <c r="F265" s="672" t="str">
        <f>IF('0.2_Plan de reducción'!G259="","",'0.2_Plan de reducción'!G259)</f>
        <v/>
      </c>
      <c r="G265" s="672"/>
      <c r="H265" s="672"/>
      <c r="I265" s="415" t="str">
        <f>IF('0.2_Plan de reducción'!J259="","",'0.2_Plan de reducción'!J259)</f>
        <v/>
      </c>
      <c r="J265" s="416" t="str">
        <f>IF('0.2_Plan de reducción'!K259="","",'0.2_Plan de reducción'!K259)</f>
        <v/>
      </c>
      <c r="K265" s="416" t="str">
        <f>IF('0.2_Plan de reducción'!L259="","",'0.2_Plan de reducción'!L259)</f>
        <v/>
      </c>
    </row>
    <row r="266" spans="3:11" s="4" customFormat="1" x14ac:dyDescent="0.25">
      <c r="C266" s="162">
        <v>236</v>
      </c>
      <c r="D266" s="414" t="str">
        <f>IF('0.2_Plan de reducción'!E260="","",'0.2_Plan de reducción'!E260)</f>
        <v/>
      </c>
      <c r="E266" s="414" t="str">
        <f>IF('0.2_Plan de reducción'!F260="","",'0.2_Plan de reducción'!F260)</f>
        <v/>
      </c>
      <c r="F266" s="672" t="str">
        <f>IF('0.2_Plan de reducción'!G260="","",'0.2_Plan de reducción'!G260)</f>
        <v/>
      </c>
      <c r="G266" s="672"/>
      <c r="H266" s="672"/>
      <c r="I266" s="415" t="str">
        <f>IF('0.2_Plan de reducción'!J260="","",'0.2_Plan de reducción'!J260)</f>
        <v/>
      </c>
      <c r="J266" s="416" t="str">
        <f>IF('0.2_Plan de reducción'!K260="","",'0.2_Plan de reducción'!K260)</f>
        <v/>
      </c>
      <c r="K266" s="416" t="str">
        <f>IF('0.2_Plan de reducción'!L260="","",'0.2_Plan de reducción'!L260)</f>
        <v/>
      </c>
    </row>
    <row r="267" spans="3:11" s="4" customFormat="1" x14ac:dyDescent="0.25">
      <c r="C267" s="162">
        <v>237</v>
      </c>
      <c r="D267" s="414" t="str">
        <f>IF('0.2_Plan de reducción'!E261="","",'0.2_Plan de reducción'!E261)</f>
        <v/>
      </c>
      <c r="E267" s="414" t="str">
        <f>IF('0.2_Plan de reducción'!F261="","",'0.2_Plan de reducción'!F261)</f>
        <v/>
      </c>
      <c r="F267" s="672" t="str">
        <f>IF('0.2_Plan de reducción'!G261="","",'0.2_Plan de reducción'!G261)</f>
        <v/>
      </c>
      <c r="G267" s="672"/>
      <c r="H267" s="672"/>
      <c r="I267" s="415" t="str">
        <f>IF('0.2_Plan de reducción'!J261="","",'0.2_Plan de reducción'!J261)</f>
        <v/>
      </c>
      <c r="J267" s="416" t="str">
        <f>IF('0.2_Plan de reducción'!K261="","",'0.2_Plan de reducción'!K261)</f>
        <v/>
      </c>
      <c r="K267" s="416" t="str">
        <f>IF('0.2_Plan de reducción'!L261="","",'0.2_Plan de reducción'!L261)</f>
        <v/>
      </c>
    </row>
    <row r="268" spans="3:11" s="4" customFormat="1" x14ac:dyDescent="0.25">
      <c r="C268" s="162">
        <v>238</v>
      </c>
      <c r="D268" s="414" t="str">
        <f>IF('0.2_Plan de reducción'!E262="","",'0.2_Plan de reducción'!E262)</f>
        <v/>
      </c>
      <c r="E268" s="414" t="str">
        <f>IF('0.2_Plan de reducción'!F262="","",'0.2_Plan de reducción'!F262)</f>
        <v/>
      </c>
      <c r="F268" s="672" t="str">
        <f>IF('0.2_Plan de reducción'!G262="","",'0.2_Plan de reducción'!G262)</f>
        <v/>
      </c>
      <c r="G268" s="672"/>
      <c r="H268" s="672"/>
      <c r="I268" s="415" t="str">
        <f>IF('0.2_Plan de reducción'!J262="","",'0.2_Plan de reducción'!J262)</f>
        <v/>
      </c>
      <c r="J268" s="416" t="str">
        <f>IF('0.2_Plan de reducción'!K262="","",'0.2_Plan de reducción'!K262)</f>
        <v/>
      </c>
      <c r="K268" s="416" t="str">
        <f>IF('0.2_Plan de reducción'!L262="","",'0.2_Plan de reducción'!L262)</f>
        <v/>
      </c>
    </row>
    <row r="269" spans="3:11" s="4" customFormat="1" x14ac:dyDescent="0.25">
      <c r="C269" s="162">
        <v>239</v>
      </c>
      <c r="D269" s="414" t="str">
        <f>IF('0.2_Plan de reducción'!E263="","",'0.2_Plan de reducción'!E263)</f>
        <v/>
      </c>
      <c r="E269" s="414" t="str">
        <f>IF('0.2_Plan de reducción'!F263="","",'0.2_Plan de reducción'!F263)</f>
        <v/>
      </c>
      <c r="F269" s="672" t="str">
        <f>IF('0.2_Plan de reducción'!G263="","",'0.2_Plan de reducción'!G263)</f>
        <v/>
      </c>
      <c r="G269" s="672"/>
      <c r="H269" s="672"/>
      <c r="I269" s="415" t="str">
        <f>IF('0.2_Plan de reducción'!J263="","",'0.2_Plan de reducción'!J263)</f>
        <v/>
      </c>
      <c r="J269" s="416" t="str">
        <f>IF('0.2_Plan de reducción'!K263="","",'0.2_Plan de reducción'!K263)</f>
        <v/>
      </c>
      <c r="K269" s="416" t="str">
        <f>IF('0.2_Plan de reducción'!L263="","",'0.2_Plan de reducción'!L263)</f>
        <v/>
      </c>
    </row>
    <row r="270" spans="3:11" s="4" customFormat="1" x14ac:dyDescent="0.25">
      <c r="C270" s="162">
        <v>240</v>
      </c>
      <c r="D270" s="414" t="str">
        <f>IF('0.2_Plan de reducción'!E264="","",'0.2_Plan de reducción'!E264)</f>
        <v/>
      </c>
      <c r="E270" s="414" t="str">
        <f>IF('0.2_Plan de reducción'!F264="","",'0.2_Plan de reducción'!F264)</f>
        <v/>
      </c>
      <c r="F270" s="672" t="str">
        <f>IF('0.2_Plan de reducción'!G264="","",'0.2_Plan de reducción'!G264)</f>
        <v/>
      </c>
      <c r="G270" s="672"/>
      <c r="H270" s="672"/>
      <c r="I270" s="415" t="str">
        <f>IF('0.2_Plan de reducción'!J264="","",'0.2_Plan de reducción'!J264)</f>
        <v/>
      </c>
      <c r="J270" s="416" t="str">
        <f>IF('0.2_Plan de reducción'!K264="","",'0.2_Plan de reducción'!K264)</f>
        <v/>
      </c>
      <c r="K270" s="416" t="str">
        <f>IF('0.2_Plan de reducción'!L264="","",'0.2_Plan de reducción'!L264)</f>
        <v/>
      </c>
    </row>
    <row r="271" spans="3:11" s="4" customFormat="1" x14ac:dyDescent="0.25">
      <c r="C271" s="162">
        <v>241</v>
      </c>
      <c r="D271" s="414" t="str">
        <f>IF('0.2_Plan de reducción'!E265="","",'0.2_Plan de reducción'!E265)</f>
        <v/>
      </c>
      <c r="E271" s="414" t="str">
        <f>IF('0.2_Plan de reducción'!F265="","",'0.2_Plan de reducción'!F265)</f>
        <v/>
      </c>
      <c r="F271" s="672" t="str">
        <f>IF('0.2_Plan de reducción'!G265="","",'0.2_Plan de reducción'!G265)</f>
        <v/>
      </c>
      <c r="G271" s="672"/>
      <c r="H271" s="672"/>
      <c r="I271" s="415" t="str">
        <f>IF('0.2_Plan de reducción'!J265="","",'0.2_Plan de reducción'!J265)</f>
        <v/>
      </c>
      <c r="J271" s="416" t="str">
        <f>IF('0.2_Plan de reducción'!K265="","",'0.2_Plan de reducción'!K265)</f>
        <v/>
      </c>
      <c r="K271" s="416" t="str">
        <f>IF('0.2_Plan de reducción'!L265="","",'0.2_Plan de reducción'!L265)</f>
        <v/>
      </c>
    </row>
    <row r="272" spans="3:11" s="4" customFormat="1" x14ac:dyDescent="0.25">
      <c r="C272" s="162">
        <v>242</v>
      </c>
      <c r="D272" s="414" t="str">
        <f>IF('0.2_Plan de reducción'!E266="","",'0.2_Plan de reducción'!E266)</f>
        <v/>
      </c>
      <c r="E272" s="414" t="str">
        <f>IF('0.2_Plan de reducción'!F266="","",'0.2_Plan de reducción'!F266)</f>
        <v/>
      </c>
      <c r="F272" s="672" t="str">
        <f>IF('0.2_Plan de reducción'!G266="","",'0.2_Plan de reducción'!G266)</f>
        <v/>
      </c>
      <c r="G272" s="672"/>
      <c r="H272" s="672"/>
      <c r="I272" s="415" t="str">
        <f>IF('0.2_Plan de reducción'!J266="","",'0.2_Plan de reducción'!J266)</f>
        <v/>
      </c>
      <c r="J272" s="416" t="str">
        <f>IF('0.2_Plan de reducción'!K266="","",'0.2_Plan de reducción'!K266)</f>
        <v/>
      </c>
      <c r="K272" s="416" t="str">
        <f>IF('0.2_Plan de reducción'!L266="","",'0.2_Plan de reducción'!L266)</f>
        <v/>
      </c>
    </row>
    <row r="273" spans="1:1006" s="4" customFormat="1" x14ac:dyDescent="0.25">
      <c r="C273" s="162">
        <v>243</v>
      </c>
      <c r="D273" s="414" t="str">
        <f>IF('0.2_Plan de reducción'!E267="","",'0.2_Plan de reducción'!E267)</f>
        <v/>
      </c>
      <c r="E273" s="414" t="str">
        <f>IF('0.2_Plan de reducción'!F267="","",'0.2_Plan de reducción'!F267)</f>
        <v/>
      </c>
      <c r="F273" s="672" t="str">
        <f>IF('0.2_Plan de reducción'!G267="","",'0.2_Plan de reducción'!G267)</f>
        <v/>
      </c>
      <c r="G273" s="672"/>
      <c r="H273" s="672"/>
      <c r="I273" s="415" t="str">
        <f>IF('0.2_Plan de reducción'!J267="","",'0.2_Plan de reducción'!J267)</f>
        <v/>
      </c>
      <c r="J273" s="416" t="str">
        <f>IF('0.2_Plan de reducción'!K267="","",'0.2_Plan de reducción'!K267)</f>
        <v/>
      </c>
      <c r="K273" s="416" t="str">
        <f>IF('0.2_Plan de reducción'!L267="","",'0.2_Plan de reducción'!L267)</f>
        <v/>
      </c>
    </row>
    <row r="274" spans="1:1006" s="4" customFormat="1" x14ac:dyDescent="0.25">
      <c r="C274" s="162">
        <v>244</v>
      </c>
      <c r="D274" s="414" t="str">
        <f>IF('0.2_Plan de reducción'!E268="","",'0.2_Plan de reducción'!E268)</f>
        <v/>
      </c>
      <c r="E274" s="414" t="str">
        <f>IF('0.2_Plan de reducción'!F268="","",'0.2_Plan de reducción'!F268)</f>
        <v/>
      </c>
      <c r="F274" s="672" t="str">
        <f>IF('0.2_Plan de reducción'!G268="","",'0.2_Plan de reducción'!G268)</f>
        <v/>
      </c>
      <c r="G274" s="672"/>
      <c r="H274" s="672"/>
      <c r="I274" s="415" t="str">
        <f>IF('0.2_Plan de reducción'!J268="","",'0.2_Plan de reducción'!J268)</f>
        <v/>
      </c>
      <c r="J274" s="416" t="str">
        <f>IF('0.2_Plan de reducción'!K268="","",'0.2_Plan de reducción'!K268)</f>
        <v/>
      </c>
      <c r="K274" s="416" t="str">
        <f>IF('0.2_Plan de reducción'!L268="","",'0.2_Plan de reducción'!L268)</f>
        <v/>
      </c>
    </row>
    <row r="275" spans="1:1006" s="4" customFormat="1" x14ac:dyDescent="0.25">
      <c r="C275" s="162">
        <v>245</v>
      </c>
      <c r="D275" s="414" t="str">
        <f>IF('0.2_Plan de reducción'!E269="","",'0.2_Plan de reducción'!E269)</f>
        <v/>
      </c>
      <c r="E275" s="414" t="str">
        <f>IF('0.2_Plan de reducción'!F269="","",'0.2_Plan de reducción'!F269)</f>
        <v/>
      </c>
      <c r="F275" s="672" t="str">
        <f>IF('0.2_Plan de reducción'!G269="","",'0.2_Plan de reducción'!G269)</f>
        <v/>
      </c>
      <c r="G275" s="672"/>
      <c r="H275" s="672"/>
      <c r="I275" s="415" t="str">
        <f>IF('0.2_Plan de reducción'!J269="","",'0.2_Plan de reducción'!J269)</f>
        <v/>
      </c>
      <c r="J275" s="416" t="str">
        <f>IF('0.2_Plan de reducción'!K269="","",'0.2_Plan de reducción'!K269)</f>
        <v/>
      </c>
      <c r="K275" s="416" t="str">
        <f>IF('0.2_Plan de reducción'!L269="","",'0.2_Plan de reducción'!L269)</f>
        <v/>
      </c>
    </row>
    <row r="276" spans="1:1006" s="4" customFormat="1" x14ac:dyDescent="0.25">
      <c r="C276" s="162">
        <v>246</v>
      </c>
      <c r="D276" s="414" t="str">
        <f>IF('0.2_Plan de reducción'!E270="","",'0.2_Plan de reducción'!E270)</f>
        <v/>
      </c>
      <c r="E276" s="414" t="str">
        <f>IF('0.2_Plan de reducción'!F270="","",'0.2_Plan de reducción'!F270)</f>
        <v/>
      </c>
      <c r="F276" s="672" t="str">
        <f>IF('0.2_Plan de reducción'!G270="","",'0.2_Plan de reducción'!G270)</f>
        <v/>
      </c>
      <c r="G276" s="672"/>
      <c r="H276" s="672"/>
      <c r="I276" s="415" t="str">
        <f>IF('0.2_Plan de reducción'!J270="","",'0.2_Plan de reducción'!J270)</f>
        <v/>
      </c>
      <c r="J276" s="416" t="str">
        <f>IF('0.2_Plan de reducción'!K270="","",'0.2_Plan de reducción'!K270)</f>
        <v/>
      </c>
      <c r="K276" s="416" t="str">
        <f>IF('0.2_Plan de reducción'!L270="","",'0.2_Plan de reducción'!L270)</f>
        <v/>
      </c>
    </row>
    <row r="277" spans="1:1006" s="4" customFormat="1" x14ac:dyDescent="0.25">
      <c r="C277" s="162">
        <v>247</v>
      </c>
      <c r="D277" s="414" t="str">
        <f>IF('0.2_Plan de reducción'!E271="","",'0.2_Plan de reducción'!E271)</f>
        <v/>
      </c>
      <c r="E277" s="414" t="str">
        <f>IF('0.2_Plan de reducción'!F271="","",'0.2_Plan de reducción'!F271)</f>
        <v/>
      </c>
      <c r="F277" s="672" t="str">
        <f>IF('0.2_Plan de reducción'!G271="","",'0.2_Plan de reducción'!G271)</f>
        <v/>
      </c>
      <c r="G277" s="672"/>
      <c r="H277" s="672"/>
      <c r="I277" s="415" t="str">
        <f>IF('0.2_Plan de reducción'!J271="","",'0.2_Plan de reducción'!J271)</f>
        <v/>
      </c>
      <c r="J277" s="416" t="str">
        <f>IF('0.2_Plan de reducción'!K271="","",'0.2_Plan de reducción'!K271)</f>
        <v/>
      </c>
      <c r="K277" s="416" t="str">
        <f>IF('0.2_Plan de reducción'!L271="","",'0.2_Plan de reducción'!L271)</f>
        <v/>
      </c>
    </row>
    <row r="278" spans="1:1006" s="4" customFormat="1" x14ac:dyDescent="0.25">
      <c r="C278" s="162">
        <v>248</v>
      </c>
      <c r="D278" s="414" t="str">
        <f>IF('0.2_Plan de reducción'!E272="","",'0.2_Plan de reducción'!E272)</f>
        <v/>
      </c>
      <c r="E278" s="414" t="str">
        <f>IF('0.2_Plan de reducción'!F272="","",'0.2_Plan de reducción'!F272)</f>
        <v/>
      </c>
      <c r="F278" s="672" t="str">
        <f>IF('0.2_Plan de reducción'!G272="","",'0.2_Plan de reducción'!G272)</f>
        <v/>
      </c>
      <c r="G278" s="672"/>
      <c r="H278" s="672"/>
      <c r="I278" s="415" t="str">
        <f>IF('0.2_Plan de reducción'!J272="","",'0.2_Plan de reducción'!J272)</f>
        <v/>
      </c>
      <c r="J278" s="416" t="str">
        <f>IF('0.2_Plan de reducción'!K272="","",'0.2_Plan de reducción'!K272)</f>
        <v/>
      </c>
      <c r="K278" s="416" t="str">
        <f>IF('0.2_Plan de reducción'!L272="","",'0.2_Plan de reducción'!L272)</f>
        <v/>
      </c>
    </row>
    <row r="279" spans="1:1006" s="4" customFormat="1" x14ac:dyDescent="0.25">
      <c r="C279" s="162">
        <v>249</v>
      </c>
      <c r="D279" s="414" t="str">
        <f>IF('0.2_Plan de reducción'!E273="","",'0.2_Plan de reducción'!E273)</f>
        <v/>
      </c>
      <c r="E279" s="414" t="str">
        <f>IF('0.2_Plan de reducción'!F273="","",'0.2_Plan de reducción'!F273)</f>
        <v/>
      </c>
      <c r="F279" s="672" t="str">
        <f>IF('0.2_Plan de reducción'!G273="","",'0.2_Plan de reducción'!G273)</f>
        <v/>
      </c>
      <c r="G279" s="672"/>
      <c r="H279" s="672"/>
      <c r="I279" s="415" t="str">
        <f>IF('0.2_Plan de reducción'!J273="","",'0.2_Plan de reducción'!J273)</f>
        <v/>
      </c>
      <c r="J279" s="416" t="str">
        <f>IF('0.2_Plan de reducción'!K273="","",'0.2_Plan de reducción'!K273)</f>
        <v/>
      </c>
      <c r="K279" s="416" t="str">
        <f>IF('0.2_Plan de reducción'!L273="","",'0.2_Plan de reducción'!L273)</f>
        <v/>
      </c>
    </row>
    <row r="280" spans="1:1006" s="413" customFormat="1" x14ac:dyDescent="0.25">
      <c r="A280" s="383"/>
      <c r="B280" s="383"/>
      <c r="C280" s="412">
        <v>250</v>
      </c>
      <c r="D280" s="419" t="str">
        <f>IF('0.2_Plan de reducción'!E274="","",'0.2_Plan de reducción'!E274)</f>
        <v/>
      </c>
      <c r="E280" s="419" t="str">
        <f>IF('0.2_Plan de reducción'!F274="","",'0.2_Plan de reducción'!F274)</f>
        <v/>
      </c>
      <c r="F280" s="673" t="str">
        <f>IF('0.2_Plan de reducción'!G274="","",'0.2_Plan de reducción'!G274)</f>
        <v/>
      </c>
      <c r="G280" s="673"/>
      <c r="H280" s="673"/>
      <c r="I280" s="420" t="str">
        <f>IF('0.2_Plan de reducción'!J274="","",'0.2_Plan de reducción'!J274)</f>
        <v/>
      </c>
      <c r="J280" s="421" t="str">
        <f>IF('0.2_Plan de reducción'!K274="","",'0.2_Plan de reducción'!K274)</f>
        <v/>
      </c>
      <c r="K280" s="421" t="str">
        <f>IF('0.2_Plan de reducción'!L274="","",'0.2_Plan de reducción'!L274)</f>
        <v/>
      </c>
      <c r="L280" s="383"/>
      <c r="M280" s="383"/>
      <c r="N280" s="383"/>
      <c r="O280" s="383"/>
      <c r="P280" s="383"/>
      <c r="Q280" s="383"/>
      <c r="R280" s="383"/>
      <c r="S280" s="383"/>
      <c r="T280" s="383"/>
      <c r="U280" s="383"/>
      <c r="V280" s="383"/>
      <c r="W280" s="383"/>
      <c r="X280" s="383"/>
      <c r="Y280" s="383"/>
      <c r="Z280" s="383"/>
      <c r="AA280" s="383"/>
      <c r="AB280" s="383"/>
      <c r="AC280" s="383"/>
      <c r="AD280" s="383"/>
      <c r="AE280" s="383"/>
      <c r="AF280" s="383"/>
      <c r="AG280" s="383"/>
      <c r="AH280" s="383"/>
      <c r="AI280" s="383"/>
      <c r="AJ280" s="383"/>
      <c r="AK280" s="383"/>
      <c r="AL280" s="383"/>
      <c r="AM280" s="383"/>
      <c r="AN280" s="383"/>
      <c r="AO280" s="383"/>
      <c r="AP280" s="383"/>
      <c r="AQ280" s="383"/>
      <c r="AR280" s="383"/>
      <c r="AS280" s="383"/>
      <c r="AT280" s="383"/>
      <c r="AU280" s="383"/>
      <c r="AV280" s="383"/>
      <c r="AW280" s="383"/>
      <c r="AX280" s="383"/>
      <c r="AY280" s="383"/>
      <c r="AZ280" s="383"/>
      <c r="BA280" s="383"/>
      <c r="BB280" s="383"/>
      <c r="BC280" s="383"/>
      <c r="BD280" s="383"/>
      <c r="BE280" s="383"/>
      <c r="BF280" s="383"/>
      <c r="BG280" s="383"/>
      <c r="BH280" s="383"/>
      <c r="BI280" s="383"/>
      <c r="BJ280" s="383"/>
      <c r="BK280" s="383"/>
      <c r="BL280" s="383"/>
      <c r="BM280" s="383"/>
      <c r="BN280" s="383"/>
      <c r="BO280" s="383"/>
      <c r="BP280" s="383"/>
      <c r="BQ280" s="383"/>
      <c r="BR280" s="383"/>
      <c r="BS280" s="383"/>
      <c r="BT280" s="383"/>
      <c r="BU280" s="383"/>
      <c r="BV280" s="383"/>
      <c r="BW280" s="383"/>
      <c r="BX280" s="383"/>
      <c r="BY280" s="383"/>
      <c r="BZ280" s="383"/>
      <c r="CA280" s="383"/>
      <c r="CB280" s="383"/>
      <c r="CC280" s="383"/>
      <c r="CD280" s="383"/>
      <c r="CE280" s="383"/>
      <c r="CF280" s="383"/>
      <c r="CG280" s="383"/>
      <c r="CH280" s="383"/>
      <c r="CI280" s="383"/>
      <c r="CJ280" s="383"/>
      <c r="CK280" s="383"/>
      <c r="CL280" s="383"/>
      <c r="CM280" s="383"/>
      <c r="CN280" s="383"/>
      <c r="CO280" s="383"/>
      <c r="CP280" s="383"/>
      <c r="CQ280" s="383"/>
      <c r="CR280" s="383"/>
      <c r="CS280" s="383"/>
      <c r="CT280" s="383"/>
      <c r="CU280" s="383"/>
      <c r="CV280" s="383"/>
      <c r="CW280" s="383"/>
      <c r="CX280" s="383"/>
      <c r="CY280" s="383"/>
      <c r="CZ280" s="383"/>
      <c r="DA280" s="383"/>
      <c r="DB280" s="383"/>
      <c r="DC280" s="383"/>
      <c r="DD280" s="383"/>
      <c r="DE280" s="383"/>
      <c r="DF280" s="383"/>
      <c r="DG280" s="383"/>
      <c r="DH280" s="383"/>
      <c r="DI280" s="383"/>
      <c r="DJ280" s="383"/>
      <c r="DK280" s="383"/>
      <c r="DL280" s="383"/>
      <c r="DM280" s="383"/>
      <c r="DN280" s="383"/>
      <c r="DO280" s="383"/>
      <c r="DP280" s="383"/>
      <c r="DQ280" s="383"/>
      <c r="DR280" s="383"/>
      <c r="DS280" s="383"/>
      <c r="DT280" s="383"/>
      <c r="DU280" s="383"/>
      <c r="DV280" s="383"/>
      <c r="DW280" s="383"/>
      <c r="DX280" s="383"/>
      <c r="DY280" s="383"/>
      <c r="DZ280" s="383"/>
      <c r="EA280" s="383"/>
      <c r="EB280" s="383"/>
      <c r="EC280" s="383"/>
      <c r="ED280" s="383"/>
      <c r="EE280" s="383"/>
      <c r="EF280" s="383"/>
      <c r="EG280" s="383"/>
      <c r="EH280" s="383"/>
      <c r="EI280" s="383"/>
      <c r="EJ280" s="383"/>
      <c r="EK280" s="383"/>
      <c r="EL280" s="383"/>
      <c r="EM280" s="383"/>
      <c r="EN280" s="383"/>
      <c r="EO280" s="383"/>
      <c r="EP280" s="383"/>
      <c r="EQ280" s="383"/>
      <c r="ER280" s="383"/>
      <c r="ES280" s="383"/>
      <c r="ET280" s="383"/>
      <c r="EU280" s="383"/>
      <c r="EV280" s="383"/>
      <c r="EW280" s="383"/>
      <c r="EX280" s="383"/>
      <c r="EY280" s="383"/>
      <c r="EZ280" s="383"/>
      <c r="FA280" s="383"/>
      <c r="FB280" s="383"/>
      <c r="FC280" s="383"/>
      <c r="FD280" s="383"/>
      <c r="FE280" s="383"/>
      <c r="FF280" s="383"/>
      <c r="FG280" s="383"/>
      <c r="FH280" s="383"/>
      <c r="FI280" s="383"/>
      <c r="FJ280" s="383"/>
      <c r="FK280" s="383"/>
      <c r="FL280" s="383"/>
      <c r="FM280" s="383"/>
      <c r="FN280" s="383"/>
      <c r="FO280" s="383"/>
      <c r="FP280" s="383"/>
      <c r="FQ280" s="383"/>
      <c r="FR280" s="383"/>
      <c r="FS280" s="383"/>
      <c r="FT280" s="383"/>
      <c r="FU280" s="383"/>
      <c r="FV280" s="383"/>
      <c r="FW280" s="383"/>
      <c r="FX280" s="383"/>
      <c r="FY280" s="383"/>
      <c r="FZ280" s="383"/>
      <c r="GA280" s="383"/>
      <c r="GB280" s="383"/>
      <c r="GC280" s="383"/>
      <c r="GD280" s="383"/>
      <c r="GE280" s="383"/>
      <c r="GF280" s="383"/>
      <c r="GG280" s="383"/>
      <c r="GH280" s="383"/>
      <c r="GI280" s="383"/>
      <c r="GJ280" s="383"/>
      <c r="GK280" s="383"/>
      <c r="GL280" s="383"/>
      <c r="GM280" s="383"/>
      <c r="GN280" s="383"/>
      <c r="GO280" s="383"/>
      <c r="GP280" s="383"/>
      <c r="GQ280" s="383"/>
      <c r="GR280" s="383"/>
      <c r="GS280" s="383"/>
      <c r="GT280" s="383"/>
      <c r="GU280" s="383"/>
      <c r="GV280" s="383"/>
      <c r="GW280" s="383"/>
      <c r="GX280" s="383"/>
      <c r="GY280" s="383"/>
      <c r="GZ280" s="383"/>
      <c r="HA280" s="383"/>
      <c r="HB280" s="383"/>
      <c r="HC280" s="383"/>
      <c r="HD280" s="383"/>
      <c r="HE280" s="383"/>
      <c r="HF280" s="383"/>
      <c r="HG280" s="383"/>
      <c r="HH280" s="383"/>
      <c r="HI280" s="383"/>
      <c r="HJ280" s="383"/>
      <c r="HK280" s="383"/>
      <c r="HL280" s="383"/>
      <c r="HM280" s="383"/>
      <c r="HN280" s="383"/>
      <c r="HO280" s="383"/>
      <c r="HP280" s="383"/>
      <c r="HQ280" s="383"/>
      <c r="HR280" s="383"/>
      <c r="HS280" s="383"/>
      <c r="HT280" s="383"/>
      <c r="HU280" s="383"/>
      <c r="HV280" s="383"/>
      <c r="HW280" s="383"/>
      <c r="HX280" s="383"/>
      <c r="HY280" s="383"/>
      <c r="HZ280" s="383"/>
      <c r="IA280" s="383"/>
      <c r="IB280" s="383"/>
      <c r="IC280" s="383"/>
      <c r="ID280" s="383"/>
      <c r="IE280" s="383"/>
      <c r="IF280" s="383"/>
      <c r="IG280" s="383"/>
      <c r="IH280" s="383"/>
      <c r="II280" s="383"/>
      <c r="IJ280" s="383"/>
      <c r="IK280" s="383"/>
      <c r="IL280" s="383"/>
      <c r="IM280" s="383"/>
      <c r="IN280" s="383"/>
      <c r="IO280" s="383"/>
      <c r="IP280" s="383"/>
      <c r="IQ280" s="383"/>
      <c r="IR280" s="383"/>
      <c r="IS280" s="383"/>
      <c r="IT280" s="383"/>
      <c r="IU280" s="383"/>
      <c r="IV280" s="383"/>
      <c r="IW280" s="383"/>
      <c r="IX280" s="383"/>
      <c r="IY280" s="383"/>
      <c r="IZ280" s="383"/>
      <c r="JA280" s="383"/>
      <c r="JB280" s="383"/>
      <c r="JC280" s="383"/>
      <c r="JD280" s="383"/>
      <c r="JE280" s="383"/>
      <c r="JF280" s="383"/>
      <c r="JG280" s="383"/>
      <c r="JH280" s="383"/>
      <c r="JI280" s="383"/>
      <c r="JJ280" s="383"/>
      <c r="JK280" s="383"/>
      <c r="JL280" s="383"/>
      <c r="JM280" s="383"/>
      <c r="JN280" s="383"/>
      <c r="JO280" s="383"/>
      <c r="JP280" s="383"/>
      <c r="JQ280" s="383"/>
      <c r="JR280" s="383"/>
      <c r="JS280" s="383"/>
      <c r="JT280" s="383"/>
      <c r="JU280" s="383"/>
      <c r="JV280" s="383"/>
      <c r="JW280" s="383"/>
      <c r="JX280" s="383"/>
      <c r="JY280" s="383"/>
      <c r="JZ280" s="383"/>
      <c r="KA280" s="383"/>
      <c r="KB280" s="383"/>
      <c r="KC280" s="383"/>
      <c r="KD280" s="383"/>
      <c r="KE280" s="383"/>
      <c r="KF280" s="383"/>
      <c r="KG280" s="383"/>
      <c r="KH280" s="383"/>
      <c r="KI280" s="383"/>
      <c r="KJ280" s="383"/>
      <c r="KK280" s="383"/>
      <c r="KL280" s="383"/>
      <c r="KM280" s="383"/>
      <c r="KN280" s="383"/>
      <c r="KO280" s="383"/>
      <c r="KP280" s="383"/>
      <c r="KQ280" s="383"/>
      <c r="KR280" s="383"/>
      <c r="KS280" s="383"/>
      <c r="KT280" s="383"/>
      <c r="KU280" s="383"/>
      <c r="KV280" s="383"/>
      <c r="KW280" s="383"/>
      <c r="KX280" s="383"/>
      <c r="KY280" s="383"/>
      <c r="KZ280" s="383"/>
      <c r="LA280" s="383"/>
      <c r="LB280" s="383"/>
      <c r="LC280" s="383"/>
      <c r="LD280" s="383"/>
      <c r="LE280" s="383"/>
      <c r="LF280" s="383"/>
      <c r="LG280" s="383"/>
      <c r="LH280" s="383"/>
      <c r="LI280" s="383"/>
      <c r="LJ280" s="383"/>
      <c r="LK280" s="383"/>
      <c r="LL280" s="383"/>
      <c r="LM280" s="383"/>
      <c r="LN280" s="383"/>
      <c r="LO280" s="383"/>
      <c r="LP280" s="383"/>
      <c r="LQ280" s="383"/>
      <c r="LR280" s="383"/>
      <c r="LS280" s="383"/>
      <c r="LT280" s="383"/>
      <c r="LU280" s="383"/>
      <c r="LV280" s="383"/>
      <c r="LW280" s="383"/>
      <c r="LX280" s="383"/>
      <c r="LY280" s="383"/>
      <c r="LZ280" s="383"/>
      <c r="MA280" s="383"/>
      <c r="MB280" s="383"/>
      <c r="MC280" s="383"/>
      <c r="MD280" s="383"/>
      <c r="ME280" s="383"/>
      <c r="MF280" s="383"/>
      <c r="MG280" s="383"/>
      <c r="MH280" s="383"/>
      <c r="MI280" s="383"/>
      <c r="MJ280" s="383"/>
      <c r="MK280" s="383"/>
      <c r="ML280" s="383"/>
      <c r="MM280" s="383"/>
      <c r="MN280" s="383"/>
      <c r="MO280" s="383"/>
      <c r="MP280" s="383"/>
      <c r="MQ280" s="383"/>
      <c r="MR280" s="383"/>
      <c r="MS280" s="383"/>
      <c r="MT280" s="383"/>
      <c r="MU280" s="383"/>
      <c r="MV280" s="383"/>
      <c r="MW280" s="383"/>
      <c r="MX280" s="383"/>
      <c r="MY280" s="383"/>
      <c r="MZ280" s="383"/>
      <c r="NA280" s="383"/>
      <c r="NB280" s="383"/>
      <c r="NC280" s="383"/>
      <c r="ND280" s="383"/>
      <c r="NE280" s="383"/>
      <c r="NF280" s="383"/>
      <c r="NG280" s="383"/>
      <c r="NH280" s="383"/>
      <c r="NI280" s="383"/>
      <c r="NJ280" s="383"/>
      <c r="NK280" s="383"/>
      <c r="NL280" s="383"/>
      <c r="NM280" s="383"/>
      <c r="NN280" s="383"/>
      <c r="NO280" s="383"/>
      <c r="NP280" s="383"/>
      <c r="NQ280" s="383"/>
      <c r="NR280" s="383"/>
      <c r="NS280" s="383"/>
      <c r="NT280" s="383"/>
      <c r="NU280" s="383"/>
      <c r="NV280" s="383"/>
      <c r="NW280" s="383"/>
      <c r="NX280" s="383"/>
      <c r="NY280" s="383"/>
      <c r="NZ280" s="383"/>
      <c r="OA280" s="383"/>
      <c r="OB280" s="383"/>
      <c r="OC280" s="383"/>
      <c r="OD280" s="383"/>
      <c r="OE280" s="383"/>
      <c r="OF280" s="383"/>
      <c r="OG280" s="383"/>
      <c r="OH280" s="383"/>
      <c r="OI280" s="383"/>
      <c r="OJ280" s="383"/>
      <c r="OK280" s="383"/>
      <c r="OL280" s="383"/>
      <c r="OM280" s="383"/>
      <c r="ON280" s="383"/>
      <c r="OO280" s="383"/>
      <c r="OP280" s="383"/>
      <c r="OQ280" s="383"/>
      <c r="OR280" s="383"/>
      <c r="OS280" s="383"/>
      <c r="OT280" s="383"/>
      <c r="OU280" s="383"/>
      <c r="OV280" s="383"/>
      <c r="OW280" s="383"/>
      <c r="OX280" s="383"/>
      <c r="OY280" s="383"/>
      <c r="OZ280" s="383"/>
      <c r="PA280" s="383"/>
      <c r="PB280" s="383"/>
      <c r="PC280" s="383"/>
      <c r="PD280" s="383"/>
      <c r="PE280" s="383"/>
      <c r="PF280" s="383"/>
      <c r="PG280" s="383"/>
      <c r="PH280" s="383"/>
      <c r="PI280" s="383"/>
      <c r="PJ280" s="383"/>
      <c r="PK280" s="383"/>
      <c r="PL280" s="383"/>
      <c r="PM280" s="383"/>
      <c r="PN280" s="383"/>
      <c r="PO280" s="383"/>
      <c r="PP280" s="383"/>
      <c r="PQ280" s="383"/>
      <c r="PR280" s="383"/>
      <c r="PS280" s="383"/>
      <c r="PT280" s="383"/>
      <c r="PU280" s="383"/>
      <c r="PV280" s="383"/>
      <c r="PW280" s="383"/>
      <c r="PX280" s="383"/>
      <c r="PY280" s="383"/>
      <c r="PZ280" s="383"/>
      <c r="QA280" s="383"/>
      <c r="QB280" s="383"/>
      <c r="QC280" s="383"/>
      <c r="QD280" s="383"/>
      <c r="QE280" s="383"/>
      <c r="QF280" s="383"/>
      <c r="QG280" s="383"/>
      <c r="QH280" s="383"/>
      <c r="QI280" s="383"/>
      <c r="QJ280" s="383"/>
      <c r="QK280" s="383"/>
      <c r="QL280" s="383"/>
      <c r="QM280" s="383"/>
      <c r="QN280" s="383"/>
      <c r="QO280" s="383"/>
      <c r="QP280" s="383"/>
      <c r="QQ280" s="383"/>
      <c r="QR280" s="383"/>
      <c r="QS280" s="383"/>
      <c r="QT280" s="383"/>
      <c r="QU280" s="383"/>
      <c r="QV280" s="383"/>
      <c r="QW280" s="383"/>
      <c r="QX280" s="383"/>
      <c r="QY280" s="383"/>
      <c r="QZ280" s="383"/>
      <c r="RA280" s="383"/>
      <c r="RB280" s="383"/>
      <c r="RC280" s="383"/>
      <c r="RD280" s="383"/>
      <c r="RE280" s="383"/>
      <c r="RF280" s="383"/>
      <c r="RG280" s="383"/>
      <c r="RH280" s="383"/>
      <c r="RI280" s="383"/>
      <c r="RJ280" s="383"/>
      <c r="RK280" s="383"/>
      <c r="RL280" s="383"/>
      <c r="RM280" s="383"/>
      <c r="RN280" s="383"/>
      <c r="RO280" s="383"/>
      <c r="RP280" s="383"/>
      <c r="RQ280" s="383"/>
      <c r="RR280" s="383"/>
      <c r="RS280" s="383"/>
      <c r="RT280" s="383"/>
      <c r="RU280" s="383"/>
      <c r="RV280" s="383"/>
      <c r="RW280" s="383"/>
      <c r="RX280" s="383"/>
      <c r="RY280" s="383"/>
      <c r="RZ280" s="383"/>
      <c r="SA280" s="383"/>
      <c r="SB280" s="383"/>
      <c r="SC280" s="383"/>
      <c r="SD280" s="383"/>
      <c r="SE280" s="383"/>
      <c r="SF280" s="383"/>
      <c r="SG280" s="383"/>
      <c r="SH280" s="383"/>
      <c r="SI280" s="383"/>
      <c r="SJ280" s="383"/>
      <c r="SK280" s="383"/>
      <c r="SL280" s="383"/>
      <c r="SM280" s="383"/>
      <c r="SN280" s="383"/>
      <c r="SO280" s="383"/>
      <c r="SP280" s="383"/>
      <c r="SQ280" s="383"/>
      <c r="SR280" s="383"/>
      <c r="SS280" s="383"/>
      <c r="ST280" s="383"/>
      <c r="SU280" s="383"/>
      <c r="SV280" s="383"/>
      <c r="SW280" s="383"/>
      <c r="SX280" s="383"/>
      <c r="SY280" s="383"/>
      <c r="SZ280" s="383"/>
      <c r="TA280" s="383"/>
      <c r="TB280" s="383"/>
      <c r="TC280" s="383"/>
      <c r="TD280" s="383"/>
      <c r="TE280" s="383"/>
      <c r="TF280" s="383"/>
      <c r="TG280" s="383"/>
      <c r="TH280" s="383"/>
      <c r="TI280" s="383"/>
      <c r="TJ280" s="383"/>
      <c r="TK280" s="383"/>
      <c r="TL280" s="383"/>
      <c r="TM280" s="383"/>
      <c r="TN280" s="383"/>
      <c r="TO280" s="383"/>
      <c r="TP280" s="383"/>
      <c r="TQ280" s="383"/>
      <c r="TR280" s="383"/>
      <c r="TS280" s="383"/>
      <c r="TT280" s="383"/>
      <c r="TU280" s="383"/>
      <c r="TV280" s="383"/>
      <c r="TW280" s="383"/>
      <c r="TX280" s="383"/>
      <c r="TY280" s="383"/>
      <c r="TZ280" s="383"/>
      <c r="UA280" s="383"/>
      <c r="UB280" s="383"/>
      <c r="UC280" s="383"/>
      <c r="UD280" s="383"/>
      <c r="UE280" s="383"/>
      <c r="UF280" s="383"/>
      <c r="UG280" s="383"/>
      <c r="UH280" s="383"/>
      <c r="UI280" s="383"/>
      <c r="UJ280" s="383"/>
      <c r="UK280" s="383"/>
      <c r="UL280" s="383"/>
      <c r="UM280" s="383"/>
      <c r="UN280" s="383"/>
      <c r="UO280" s="383"/>
      <c r="UP280" s="383"/>
      <c r="UQ280" s="383"/>
      <c r="UR280" s="383"/>
      <c r="US280" s="383"/>
      <c r="UT280" s="383"/>
      <c r="UU280" s="383"/>
      <c r="UV280" s="383"/>
      <c r="UW280" s="383"/>
      <c r="UX280" s="383"/>
      <c r="UY280" s="383"/>
      <c r="UZ280" s="383"/>
      <c r="VA280" s="383"/>
      <c r="VB280" s="383"/>
      <c r="VC280" s="383"/>
      <c r="VD280" s="383"/>
      <c r="VE280" s="383"/>
      <c r="VF280" s="383"/>
      <c r="VG280" s="383"/>
      <c r="VH280" s="383"/>
      <c r="VI280" s="383"/>
      <c r="VJ280" s="383"/>
      <c r="VK280" s="383"/>
      <c r="VL280" s="383"/>
      <c r="VM280" s="383"/>
      <c r="VN280" s="383"/>
      <c r="VO280" s="383"/>
      <c r="VP280" s="383"/>
      <c r="VQ280" s="383"/>
      <c r="VR280" s="383"/>
      <c r="VS280" s="383"/>
      <c r="VT280" s="383"/>
      <c r="VU280" s="383"/>
      <c r="VV280" s="383"/>
      <c r="VW280" s="383"/>
      <c r="VX280" s="383"/>
      <c r="VY280" s="383"/>
      <c r="VZ280" s="383"/>
      <c r="WA280" s="383"/>
      <c r="WB280" s="383"/>
      <c r="WC280" s="383"/>
      <c r="WD280" s="383"/>
      <c r="WE280" s="383"/>
      <c r="WF280" s="383"/>
      <c r="WG280" s="383"/>
      <c r="WH280" s="383"/>
      <c r="WI280" s="383"/>
      <c r="WJ280" s="383"/>
      <c r="WK280" s="383"/>
      <c r="WL280" s="383"/>
      <c r="WM280" s="383"/>
      <c r="WN280" s="383"/>
      <c r="WO280" s="383"/>
      <c r="WP280" s="383"/>
      <c r="WQ280" s="383"/>
      <c r="WR280" s="383"/>
      <c r="WS280" s="383"/>
      <c r="WT280" s="383"/>
      <c r="WU280" s="383"/>
      <c r="WV280" s="383"/>
      <c r="WW280" s="383"/>
      <c r="WX280" s="383"/>
      <c r="WY280" s="383"/>
      <c r="WZ280" s="383"/>
      <c r="XA280" s="383"/>
      <c r="XB280" s="383"/>
      <c r="XC280" s="383"/>
      <c r="XD280" s="383"/>
      <c r="XE280" s="383"/>
      <c r="XF280" s="383"/>
      <c r="XG280" s="383"/>
      <c r="XH280" s="383"/>
      <c r="XI280" s="383"/>
      <c r="XJ280" s="383"/>
      <c r="XK280" s="383"/>
      <c r="XL280" s="383"/>
      <c r="XM280" s="383"/>
      <c r="XN280" s="383"/>
      <c r="XO280" s="383"/>
      <c r="XP280" s="383"/>
      <c r="XQ280" s="383"/>
      <c r="XR280" s="383"/>
      <c r="XS280" s="383"/>
      <c r="XT280" s="383"/>
      <c r="XU280" s="383"/>
      <c r="XV280" s="383"/>
      <c r="XW280" s="383"/>
      <c r="XX280" s="383"/>
      <c r="XY280" s="383"/>
      <c r="XZ280" s="383"/>
      <c r="YA280" s="383"/>
      <c r="YB280" s="383"/>
      <c r="YC280" s="383"/>
      <c r="YD280" s="383"/>
      <c r="YE280" s="383"/>
      <c r="YF280" s="383"/>
      <c r="YG280" s="383"/>
      <c r="YH280" s="383"/>
      <c r="YI280" s="383"/>
      <c r="YJ280" s="383"/>
      <c r="YK280" s="383"/>
      <c r="YL280" s="383"/>
      <c r="YM280" s="383"/>
      <c r="YN280" s="383"/>
      <c r="YO280" s="383"/>
      <c r="YP280" s="383"/>
      <c r="YQ280" s="383"/>
      <c r="YR280" s="383"/>
      <c r="YS280" s="383"/>
      <c r="YT280" s="383"/>
      <c r="YU280" s="383"/>
      <c r="YV280" s="383"/>
      <c r="YW280" s="383"/>
      <c r="YX280" s="383"/>
      <c r="YY280" s="383"/>
      <c r="YZ280" s="383"/>
      <c r="ZA280" s="383"/>
      <c r="ZB280" s="383"/>
      <c r="ZC280" s="383"/>
      <c r="ZD280" s="383"/>
      <c r="ZE280" s="383"/>
      <c r="ZF280" s="383"/>
      <c r="ZG280" s="383"/>
      <c r="ZH280" s="383"/>
      <c r="ZI280" s="383"/>
      <c r="ZJ280" s="383"/>
      <c r="ZK280" s="383"/>
      <c r="ZL280" s="383"/>
      <c r="ZM280" s="383"/>
      <c r="ZN280" s="383"/>
      <c r="ZO280" s="383"/>
      <c r="ZP280" s="383"/>
      <c r="ZQ280" s="383"/>
      <c r="ZR280" s="383"/>
      <c r="ZS280" s="383"/>
      <c r="ZT280" s="383"/>
      <c r="ZU280" s="383"/>
      <c r="ZV280" s="383"/>
      <c r="ZW280" s="383"/>
      <c r="ZX280" s="383"/>
      <c r="ZY280" s="383"/>
      <c r="ZZ280" s="383"/>
      <c r="AAA280" s="383"/>
      <c r="AAB280" s="383"/>
      <c r="AAC280" s="383"/>
      <c r="AAD280" s="383"/>
      <c r="AAE280" s="383"/>
      <c r="AAF280" s="383"/>
      <c r="AAG280" s="383"/>
      <c r="AAH280" s="383"/>
      <c r="AAI280" s="383"/>
      <c r="AAJ280" s="383"/>
      <c r="AAK280" s="383"/>
      <c r="AAL280" s="383"/>
      <c r="AAM280" s="383"/>
      <c r="AAN280" s="383"/>
      <c r="AAO280" s="383"/>
      <c r="AAP280" s="383"/>
      <c r="AAQ280" s="383"/>
      <c r="AAR280" s="383"/>
      <c r="AAS280" s="383"/>
      <c r="AAT280" s="383"/>
      <c r="AAU280" s="383"/>
      <c r="AAV280" s="383"/>
      <c r="AAW280" s="383"/>
      <c r="AAX280" s="383"/>
      <c r="AAY280" s="383"/>
      <c r="AAZ280" s="383"/>
      <c r="ABA280" s="383"/>
      <c r="ABB280" s="383"/>
      <c r="ABC280" s="383"/>
      <c r="ABD280" s="383"/>
      <c r="ABE280" s="383"/>
      <c r="ABF280" s="383"/>
      <c r="ABG280" s="383"/>
      <c r="ABH280" s="383"/>
      <c r="ABI280" s="383"/>
      <c r="ABJ280" s="383"/>
      <c r="ABK280" s="383"/>
      <c r="ABL280" s="383"/>
      <c r="ABM280" s="383"/>
      <c r="ABN280" s="383"/>
      <c r="ABO280" s="383"/>
      <c r="ABP280" s="383"/>
      <c r="ABQ280" s="383"/>
      <c r="ABR280" s="383"/>
      <c r="ABS280" s="383"/>
      <c r="ABT280" s="383"/>
      <c r="ABU280" s="383"/>
      <c r="ABV280" s="383"/>
      <c r="ABW280" s="383"/>
      <c r="ABX280" s="383"/>
      <c r="ABY280" s="383"/>
      <c r="ABZ280" s="383"/>
      <c r="ACA280" s="383"/>
      <c r="ACB280" s="383"/>
      <c r="ACC280" s="383"/>
      <c r="ACD280" s="383"/>
      <c r="ACE280" s="383"/>
      <c r="ACF280" s="383"/>
      <c r="ACG280" s="383"/>
      <c r="ACH280" s="383"/>
      <c r="ACI280" s="383"/>
      <c r="ACJ280" s="383"/>
      <c r="ACK280" s="383"/>
      <c r="ACL280" s="383"/>
      <c r="ACM280" s="383"/>
      <c r="ACN280" s="383"/>
      <c r="ACO280" s="383"/>
      <c r="ACP280" s="383"/>
      <c r="ACQ280" s="383"/>
      <c r="ACR280" s="383"/>
      <c r="ACS280" s="383"/>
      <c r="ACT280" s="383"/>
      <c r="ACU280" s="383"/>
      <c r="ACV280" s="383"/>
      <c r="ACW280" s="383"/>
      <c r="ACX280" s="383"/>
      <c r="ACY280" s="383"/>
      <c r="ACZ280" s="383"/>
      <c r="ADA280" s="383"/>
      <c r="ADB280" s="383"/>
      <c r="ADC280" s="383"/>
      <c r="ADD280" s="383"/>
      <c r="ADE280" s="383"/>
      <c r="ADF280" s="383"/>
      <c r="ADG280" s="383"/>
      <c r="ADH280" s="383"/>
      <c r="ADI280" s="383"/>
      <c r="ADJ280" s="383"/>
      <c r="ADK280" s="383"/>
      <c r="ADL280" s="383"/>
      <c r="ADM280" s="383"/>
      <c r="ADN280" s="383"/>
      <c r="ADO280" s="383"/>
      <c r="ADP280" s="383"/>
      <c r="ADQ280" s="383"/>
      <c r="ADR280" s="383"/>
      <c r="ADS280" s="383"/>
      <c r="ADT280" s="383"/>
      <c r="ADU280" s="383"/>
      <c r="ADV280" s="383"/>
      <c r="ADW280" s="383"/>
      <c r="ADX280" s="383"/>
      <c r="ADY280" s="383"/>
      <c r="ADZ280" s="383"/>
      <c r="AEA280" s="383"/>
      <c r="AEB280" s="383"/>
      <c r="AEC280" s="383"/>
      <c r="AED280" s="383"/>
      <c r="AEE280" s="383"/>
      <c r="AEF280" s="383"/>
      <c r="AEG280" s="383"/>
      <c r="AEH280" s="383"/>
      <c r="AEI280" s="383"/>
      <c r="AEJ280" s="383"/>
      <c r="AEK280" s="383"/>
      <c r="AEL280" s="383"/>
      <c r="AEM280" s="383"/>
      <c r="AEN280" s="383"/>
      <c r="AEO280" s="383"/>
      <c r="AEP280" s="383"/>
      <c r="AEQ280" s="383"/>
      <c r="AER280" s="383"/>
      <c r="AES280" s="383"/>
      <c r="AET280" s="383"/>
      <c r="AEU280" s="383"/>
      <c r="AEV280" s="383"/>
      <c r="AEW280" s="383"/>
      <c r="AEX280" s="383"/>
      <c r="AEY280" s="383"/>
      <c r="AEZ280" s="383"/>
      <c r="AFA280" s="383"/>
      <c r="AFB280" s="383"/>
      <c r="AFC280" s="383"/>
      <c r="AFD280" s="383"/>
      <c r="AFE280" s="383"/>
      <c r="AFF280" s="383"/>
      <c r="AFG280" s="383"/>
      <c r="AFH280" s="383"/>
      <c r="AFI280" s="383"/>
      <c r="AFJ280" s="383"/>
      <c r="AFK280" s="383"/>
      <c r="AFL280" s="383"/>
      <c r="AFM280" s="383"/>
      <c r="AFN280" s="383"/>
      <c r="AFO280" s="383"/>
      <c r="AFP280" s="383"/>
      <c r="AFQ280" s="383"/>
      <c r="AFR280" s="383"/>
      <c r="AFS280" s="383"/>
      <c r="AFT280" s="383"/>
      <c r="AFU280" s="383"/>
      <c r="AFV280" s="383"/>
      <c r="AFW280" s="383"/>
      <c r="AFX280" s="383"/>
      <c r="AFY280" s="383"/>
      <c r="AFZ280" s="383"/>
      <c r="AGA280" s="383"/>
      <c r="AGB280" s="383"/>
      <c r="AGC280" s="383"/>
      <c r="AGD280" s="383"/>
      <c r="AGE280" s="383"/>
      <c r="AGF280" s="383"/>
      <c r="AGG280" s="383"/>
      <c r="AGH280" s="383"/>
      <c r="AGI280" s="383"/>
      <c r="AGJ280" s="383"/>
      <c r="AGK280" s="383"/>
      <c r="AGL280" s="383"/>
      <c r="AGM280" s="383"/>
      <c r="AGN280" s="383"/>
      <c r="AGO280" s="383"/>
      <c r="AGP280" s="383"/>
      <c r="AGQ280" s="383"/>
      <c r="AGR280" s="383"/>
      <c r="AGS280" s="383"/>
      <c r="AGT280" s="383"/>
      <c r="AGU280" s="383"/>
      <c r="AGV280" s="383"/>
      <c r="AGW280" s="383"/>
      <c r="AGX280" s="383"/>
      <c r="AGY280" s="383"/>
      <c r="AGZ280" s="383"/>
      <c r="AHA280" s="383"/>
      <c r="AHB280" s="383"/>
      <c r="AHC280" s="383"/>
      <c r="AHD280" s="383"/>
      <c r="AHE280" s="383"/>
      <c r="AHF280" s="383"/>
      <c r="AHG280" s="383"/>
      <c r="AHH280" s="383"/>
      <c r="AHI280" s="383"/>
      <c r="AHJ280" s="383"/>
      <c r="AHK280" s="383"/>
      <c r="AHL280" s="383"/>
      <c r="AHM280" s="383"/>
      <c r="AHN280" s="383"/>
      <c r="AHO280" s="383"/>
      <c r="AHP280" s="383"/>
      <c r="AHQ280" s="383"/>
      <c r="AHR280" s="383"/>
      <c r="AHS280" s="383"/>
      <c r="AHT280" s="383"/>
      <c r="AHU280" s="383"/>
      <c r="AHV280" s="383"/>
      <c r="AHW280" s="383"/>
      <c r="AHX280" s="383"/>
      <c r="AHY280" s="383"/>
      <c r="AHZ280" s="383"/>
      <c r="AIA280" s="383"/>
      <c r="AIB280" s="383"/>
      <c r="AIC280" s="383"/>
      <c r="AID280" s="383"/>
      <c r="AIE280" s="383"/>
      <c r="AIF280" s="383"/>
      <c r="AIG280" s="383"/>
      <c r="AIH280" s="383"/>
      <c r="AII280" s="383"/>
      <c r="AIJ280" s="383"/>
      <c r="AIK280" s="383"/>
      <c r="AIL280" s="383"/>
      <c r="AIM280" s="383"/>
      <c r="AIN280" s="383"/>
      <c r="AIO280" s="383"/>
      <c r="AIP280" s="383"/>
      <c r="AIQ280" s="383"/>
      <c r="AIR280" s="383"/>
      <c r="AIS280" s="383"/>
      <c r="AIT280" s="383"/>
      <c r="AIU280" s="383"/>
      <c r="AIV280" s="383"/>
      <c r="AIW280" s="383"/>
      <c r="AIX280" s="383"/>
      <c r="AIY280" s="383"/>
      <c r="AIZ280" s="383"/>
      <c r="AJA280" s="383"/>
      <c r="AJB280" s="383"/>
      <c r="AJC280" s="383"/>
      <c r="AJD280" s="383"/>
      <c r="AJE280" s="383"/>
      <c r="AJF280" s="383"/>
      <c r="AJG280" s="383"/>
      <c r="AJH280" s="383"/>
      <c r="AJI280" s="383"/>
      <c r="AJJ280" s="383"/>
      <c r="AJK280" s="383"/>
      <c r="AJL280" s="383"/>
      <c r="AJM280" s="383"/>
      <c r="AJN280" s="383"/>
      <c r="AJO280" s="383"/>
      <c r="AJP280" s="383"/>
      <c r="AJQ280" s="383"/>
      <c r="AJR280" s="383"/>
      <c r="AJS280" s="383"/>
      <c r="AJT280" s="383"/>
      <c r="AJU280" s="383"/>
      <c r="AJV280" s="383"/>
      <c r="AJW280" s="383"/>
      <c r="AJX280" s="383"/>
      <c r="AJY280" s="383"/>
      <c r="AJZ280" s="383"/>
      <c r="AKA280" s="383"/>
      <c r="AKB280" s="383"/>
      <c r="AKC280" s="383"/>
      <c r="AKD280" s="383"/>
      <c r="AKE280" s="383"/>
      <c r="AKF280" s="383"/>
      <c r="AKG280" s="383"/>
      <c r="AKH280" s="383"/>
      <c r="AKI280" s="383"/>
      <c r="AKJ280" s="383"/>
      <c r="AKK280" s="383"/>
      <c r="AKL280" s="383"/>
      <c r="AKM280" s="383"/>
      <c r="AKN280" s="383"/>
      <c r="AKO280" s="383"/>
      <c r="AKP280" s="383"/>
      <c r="AKQ280" s="383"/>
      <c r="AKR280" s="383"/>
      <c r="AKS280" s="383"/>
      <c r="AKT280" s="383"/>
      <c r="AKU280" s="383"/>
      <c r="AKV280" s="383"/>
      <c r="AKW280" s="383"/>
      <c r="AKX280" s="383"/>
      <c r="AKY280" s="383"/>
      <c r="AKZ280" s="383"/>
      <c r="ALA280" s="383"/>
      <c r="ALB280" s="383"/>
      <c r="ALC280" s="383"/>
      <c r="ALD280" s="383"/>
      <c r="ALE280" s="383"/>
      <c r="ALF280" s="383"/>
      <c r="ALG280" s="383"/>
      <c r="ALH280" s="383"/>
      <c r="ALI280" s="383"/>
      <c r="ALJ280" s="383"/>
      <c r="ALK280" s="383"/>
      <c r="ALL280" s="383"/>
      <c r="ALM280" s="383"/>
      <c r="ALN280" s="383"/>
      <c r="ALO280" s="383"/>
      <c r="ALP280" s="383"/>
      <c r="ALQ280" s="383"/>
      <c r="ALR280" s="383"/>
    </row>
  </sheetData>
  <sheetProtection algorithmName="SHA-512" hashValue="Q2dkWNdg7ma6syAKoeYajK5LFgUPbAefCk5g51jZrCAN4smPJtsIssAU5WBiGN1B/WiaWnUww8tvuO5y1QjPog==" saltValue="MtqQeB+h+vZ4AcjOgNsZag==" spinCount="100000" sheet="1" objects="1" scenarios="1"/>
  <dataConsolidate/>
  <mergeCells count="265">
    <mergeCell ref="F278:H278"/>
    <mergeCell ref="F279:H279"/>
    <mergeCell ref="F280:H280"/>
    <mergeCell ref="B25:L25"/>
    <mergeCell ref="C27:K27"/>
    <mergeCell ref="F30:H30"/>
    <mergeCell ref="F272:H272"/>
    <mergeCell ref="F273:H273"/>
    <mergeCell ref="F274:H274"/>
    <mergeCell ref="F275:H275"/>
    <mergeCell ref="F276:H276"/>
    <mergeCell ref="F277:H277"/>
    <mergeCell ref="F266:H266"/>
    <mergeCell ref="F267:H267"/>
    <mergeCell ref="F268:H268"/>
    <mergeCell ref="F269:H269"/>
    <mergeCell ref="F270:H270"/>
    <mergeCell ref="F271:H271"/>
    <mergeCell ref="F260:H260"/>
    <mergeCell ref="F261:H261"/>
    <mergeCell ref="F262:H262"/>
    <mergeCell ref="F263:H263"/>
    <mergeCell ref="F264:H264"/>
    <mergeCell ref="F265:H265"/>
    <mergeCell ref="F254:H254"/>
    <mergeCell ref="F255:H255"/>
    <mergeCell ref="F256:H256"/>
    <mergeCell ref="F257:H257"/>
    <mergeCell ref="F258:H258"/>
    <mergeCell ref="F259:H259"/>
    <mergeCell ref="F248:H248"/>
    <mergeCell ref="F249:H249"/>
    <mergeCell ref="F250:H250"/>
    <mergeCell ref="F251:H251"/>
    <mergeCell ref="F252:H252"/>
    <mergeCell ref="F253:H253"/>
    <mergeCell ref="F242:H242"/>
    <mergeCell ref="F243:H243"/>
    <mergeCell ref="F244:H244"/>
    <mergeCell ref="F245:H245"/>
    <mergeCell ref="F246:H246"/>
    <mergeCell ref="F247:H247"/>
    <mergeCell ref="F236:H236"/>
    <mergeCell ref="F237:H237"/>
    <mergeCell ref="F238:H238"/>
    <mergeCell ref="F239:H239"/>
    <mergeCell ref="F240:H240"/>
    <mergeCell ref="F241:H241"/>
    <mergeCell ref="F230:H230"/>
    <mergeCell ref="F231:H231"/>
    <mergeCell ref="F232:H232"/>
    <mergeCell ref="F233:H233"/>
    <mergeCell ref="F234:H234"/>
    <mergeCell ref="F235:H235"/>
    <mergeCell ref="F224:H224"/>
    <mergeCell ref="F225:H225"/>
    <mergeCell ref="F226:H226"/>
    <mergeCell ref="F227:H227"/>
    <mergeCell ref="F228:H228"/>
    <mergeCell ref="F229:H229"/>
    <mergeCell ref="F218:H218"/>
    <mergeCell ref="F219:H219"/>
    <mergeCell ref="F220:H220"/>
    <mergeCell ref="F221:H221"/>
    <mergeCell ref="F222:H222"/>
    <mergeCell ref="F223:H223"/>
    <mergeCell ref="F212:H212"/>
    <mergeCell ref="F213:H213"/>
    <mergeCell ref="F214:H214"/>
    <mergeCell ref="F215:H215"/>
    <mergeCell ref="F216:H216"/>
    <mergeCell ref="F217:H217"/>
    <mergeCell ref="F206:H206"/>
    <mergeCell ref="F207:H207"/>
    <mergeCell ref="F208:H208"/>
    <mergeCell ref="F209:H209"/>
    <mergeCell ref="F210:H210"/>
    <mergeCell ref="F211:H211"/>
    <mergeCell ref="F200:H200"/>
    <mergeCell ref="F201:H201"/>
    <mergeCell ref="F202:H202"/>
    <mergeCell ref="F203:H203"/>
    <mergeCell ref="F204:H204"/>
    <mergeCell ref="F205:H205"/>
    <mergeCell ref="F194:H194"/>
    <mergeCell ref="F195:H195"/>
    <mergeCell ref="F196:H196"/>
    <mergeCell ref="F197:H197"/>
    <mergeCell ref="F198:H198"/>
    <mergeCell ref="F199:H199"/>
    <mergeCell ref="F188:H188"/>
    <mergeCell ref="F189:H189"/>
    <mergeCell ref="F190:H190"/>
    <mergeCell ref="F191:H191"/>
    <mergeCell ref="F192:H192"/>
    <mergeCell ref="F193:H193"/>
    <mergeCell ref="F182:H182"/>
    <mergeCell ref="F183:H183"/>
    <mergeCell ref="F184:H184"/>
    <mergeCell ref="F185:H185"/>
    <mergeCell ref="F186:H186"/>
    <mergeCell ref="F187:H187"/>
    <mergeCell ref="F176:H176"/>
    <mergeCell ref="F177:H177"/>
    <mergeCell ref="F178:H178"/>
    <mergeCell ref="F179:H179"/>
    <mergeCell ref="F180:H180"/>
    <mergeCell ref="F181:H181"/>
    <mergeCell ref="F170:H170"/>
    <mergeCell ref="F171:H171"/>
    <mergeCell ref="F172:H172"/>
    <mergeCell ref="F173:H173"/>
    <mergeCell ref="F174:H174"/>
    <mergeCell ref="F175:H175"/>
    <mergeCell ref="F164:H164"/>
    <mergeCell ref="F165:H165"/>
    <mergeCell ref="F166:H166"/>
    <mergeCell ref="F167:H167"/>
    <mergeCell ref="F168:H168"/>
    <mergeCell ref="F169:H169"/>
    <mergeCell ref="F158:H158"/>
    <mergeCell ref="F159:H159"/>
    <mergeCell ref="F160:H160"/>
    <mergeCell ref="F161:H161"/>
    <mergeCell ref="F162:H162"/>
    <mergeCell ref="F163:H163"/>
    <mergeCell ref="F152:H152"/>
    <mergeCell ref="F153:H153"/>
    <mergeCell ref="F154:H154"/>
    <mergeCell ref="F155:H155"/>
    <mergeCell ref="F156:H156"/>
    <mergeCell ref="F157:H157"/>
    <mergeCell ref="F146:H146"/>
    <mergeCell ref="F147:H147"/>
    <mergeCell ref="F148:H148"/>
    <mergeCell ref="F149:H149"/>
    <mergeCell ref="F150:H150"/>
    <mergeCell ref="F151:H151"/>
    <mergeCell ref="F140:H140"/>
    <mergeCell ref="F141:H141"/>
    <mergeCell ref="F142:H142"/>
    <mergeCell ref="F143:H143"/>
    <mergeCell ref="F144:H144"/>
    <mergeCell ref="F145:H145"/>
    <mergeCell ref="F134:H134"/>
    <mergeCell ref="F135:H135"/>
    <mergeCell ref="F136:H136"/>
    <mergeCell ref="F137:H137"/>
    <mergeCell ref="F138:H138"/>
    <mergeCell ref="F139:H139"/>
    <mergeCell ref="F128:H128"/>
    <mergeCell ref="F129:H129"/>
    <mergeCell ref="F130:H130"/>
    <mergeCell ref="F131:H131"/>
    <mergeCell ref="F132:H132"/>
    <mergeCell ref="F133:H133"/>
    <mergeCell ref="F122:H122"/>
    <mergeCell ref="F123:H123"/>
    <mergeCell ref="F124:H124"/>
    <mergeCell ref="F125:H125"/>
    <mergeCell ref="F126:H126"/>
    <mergeCell ref="F127:H127"/>
    <mergeCell ref="F116:H116"/>
    <mergeCell ref="F117:H117"/>
    <mergeCell ref="F118:H118"/>
    <mergeCell ref="F119:H119"/>
    <mergeCell ref="F120:H120"/>
    <mergeCell ref="F121:H121"/>
    <mergeCell ref="F110:H110"/>
    <mergeCell ref="F111:H111"/>
    <mergeCell ref="F112:H112"/>
    <mergeCell ref="F113:H113"/>
    <mergeCell ref="F114:H114"/>
    <mergeCell ref="F115:H115"/>
    <mergeCell ref="F104:H104"/>
    <mergeCell ref="F105:H105"/>
    <mergeCell ref="F106:H106"/>
    <mergeCell ref="F107:H107"/>
    <mergeCell ref="F108:H108"/>
    <mergeCell ref="F109:H109"/>
    <mergeCell ref="F98:H98"/>
    <mergeCell ref="F99:H99"/>
    <mergeCell ref="F100:H100"/>
    <mergeCell ref="F101:H101"/>
    <mergeCell ref="F102:H102"/>
    <mergeCell ref="F103:H103"/>
    <mergeCell ref="F92:H92"/>
    <mergeCell ref="F93:H93"/>
    <mergeCell ref="F94:H94"/>
    <mergeCell ref="F95:H95"/>
    <mergeCell ref="F96:H96"/>
    <mergeCell ref="F97:H97"/>
    <mergeCell ref="F86:H86"/>
    <mergeCell ref="F87:H87"/>
    <mergeCell ref="F88:H88"/>
    <mergeCell ref="F89:H89"/>
    <mergeCell ref="F90:H90"/>
    <mergeCell ref="F91:H91"/>
    <mergeCell ref="F80:H80"/>
    <mergeCell ref="F81:H81"/>
    <mergeCell ref="F82:H82"/>
    <mergeCell ref="F83:H83"/>
    <mergeCell ref="F84:H84"/>
    <mergeCell ref="F85:H85"/>
    <mergeCell ref="F74:H74"/>
    <mergeCell ref="F75:H75"/>
    <mergeCell ref="F76:H76"/>
    <mergeCell ref="F77:H77"/>
    <mergeCell ref="F78:H78"/>
    <mergeCell ref="F79:H79"/>
    <mergeCell ref="F68:H68"/>
    <mergeCell ref="F69:H69"/>
    <mergeCell ref="F70:H70"/>
    <mergeCell ref="F71:H71"/>
    <mergeCell ref="F72:H72"/>
    <mergeCell ref="F73:H73"/>
    <mergeCell ref="F62:H62"/>
    <mergeCell ref="F63:H63"/>
    <mergeCell ref="F64:H64"/>
    <mergeCell ref="F65:H65"/>
    <mergeCell ref="F66:H66"/>
    <mergeCell ref="F67:H67"/>
    <mergeCell ref="F56:H56"/>
    <mergeCell ref="F57:H57"/>
    <mergeCell ref="F58:H58"/>
    <mergeCell ref="F59:H59"/>
    <mergeCell ref="F60:H60"/>
    <mergeCell ref="F61:H61"/>
    <mergeCell ref="F50:H50"/>
    <mergeCell ref="F51:H51"/>
    <mergeCell ref="F40:H40"/>
    <mergeCell ref="F41:H41"/>
    <mergeCell ref="F42:H42"/>
    <mergeCell ref="F52:H52"/>
    <mergeCell ref="F53:H53"/>
    <mergeCell ref="F54:H54"/>
    <mergeCell ref="F55:H55"/>
    <mergeCell ref="F44:H44"/>
    <mergeCell ref="F45:H45"/>
    <mergeCell ref="F46:H46"/>
    <mergeCell ref="F47:H47"/>
    <mergeCell ref="F48:H48"/>
    <mergeCell ref="F49:H49"/>
    <mergeCell ref="N13:N23"/>
    <mergeCell ref="M12:O12"/>
    <mergeCell ref="O13:O15"/>
    <mergeCell ref="F43:H43"/>
    <mergeCell ref="F32:H32"/>
    <mergeCell ref="F33:H33"/>
    <mergeCell ref="F34:H34"/>
    <mergeCell ref="F35:H35"/>
    <mergeCell ref="F36:H36"/>
    <mergeCell ref="F37:H37"/>
    <mergeCell ref="B8:L8"/>
    <mergeCell ref="C10:K10"/>
    <mergeCell ref="F29:H29"/>
    <mergeCell ref="F31:H31"/>
    <mergeCell ref="F38:H38"/>
    <mergeCell ref="F39:H39"/>
    <mergeCell ref="D12:D13"/>
    <mergeCell ref="E12:E13"/>
    <mergeCell ref="F12:F13"/>
    <mergeCell ref="G12:H12"/>
    <mergeCell ref="I12:J12"/>
    <mergeCell ref="K12:K13"/>
  </mergeCells>
  <conditionalFormatting sqref="C31">
    <cfRule type="expression" dxfId="6" priority="7">
      <formula>$D29&lt;&gt;""</formula>
    </cfRule>
  </conditionalFormatting>
  <conditionalFormatting sqref="C32:C280">
    <cfRule type="expression" dxfId="5" priority="6">
      <formula>$D31&lt;&gt;""</formula>
    </cfRule>
  </conditionalFormatting>
  <conditionalFormatting sqref="D31:H31 J31:K31">
    <cfRule type="expression" dxfId="4" priority="8">
      <formula>$D29&lt;&gt;""</formula>
    </cfRule>
  </conditionalFormatting>
  <conditionalFormatting sqref="D32:H280 J32:K280">
    <cfRule type="expression" dxfId="3" priority="5">
      <formula>$D31&lt;&gt;""</formula>
    </cfRule>
  </conditionalFormatting>
  <conditionalFormatting sqref="I31">
    <cfRule type="expression" dxfId="2" priority="4">
      <formula>$D29&lt;&gt;""</formula>
    </cfRule>
  </conditionalFormatting>
  <conditionalFormatting sqref="I32:I280">
    <cfRule type="expression" dxfId="1" priority="3">
      <formula>$D31&lt;&gt;""</formula>
    </cfRule>
  </conditionalFormatting>
  <dataValidations disablePrompts="1" count="3">
    <dataValidation operator="greaterThan" allowBlank="1" showInputMessage="1" error="Aquesta dada ha de ser un valor numèric" sqref="I32:I280" xr:uid="{00000000-0002-0000-0D00-000000000000}"/>
    <dataValidation operator="greaterThan" allowBlank="1" showInputMessage="1" sqref="I31" xr:uid="{00000000-0002-0000-0D00-000001000000}"/>
    <dataValidation errorStyle="warning" allowBlank="1" showInputMessage="1" sqref="D14:D23 M14:M23 O17 O19 O21 O23" xr:uid="{00000000-0002-0000-0D00-000002000000}"/>
  </dataValidations>
  <pageMargins left="0.70833333333333304" right="0.70833333333333304" top="0.74791666666666701" bottom="0.74791666666666701" header="0.51180555555555496" footer="0.51180555555555496"/>
  <pageSetup paperSize="9" firstPageNumber="0" orientation="landscape"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1" id="{B864C497-C194-43BF-A708-1CC4A5A5F4C2}">
            <xm:f>'Dades Petjada Carboni'!$I$21="No"</xm:f>
            <x14:dxf>
              <font>
                <color theme="0"/>
              </font>
              <fill>
                <patternFill>
                  <fgColor theme="0"/>
                  <bgColor theme="0"/>
                </patternFill>
              </fill>
              <border>
                <left/>
                <right/>
                <top/>
                <bottom/>
                <vertical/>
                <horizontal/>
              </border>
            </x14:dxf>
          </x14:cfRule>
          <xm:sqref>M12:O13 N14:O16 N17 N18:O18 N19 N20:O20 N21 N22:O22 N23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ALZ293"/>
  <sheetViews>
    <sheetView showRowColHeaders="0" zoomScaleNormal="100" workbookViewId="0">
      <pane xSplit="1" topLeftCell="B1" activePane="topRight" state="frozen"/>
      <selection pane="topRight" activeCell="C1" sqref="C1:N1"/>
    </sheetView>
  </sheetViews>
  <sheetFormatPr baseColWidth="10" defaultColWidth="9.140625" defaultRowHeight="15" x14ac:dyDescent="0.25"/>
  <cols>
    <col min="1" max="1" width="32.28515625" style="4" customWidth="1"/>
    <col min="2" max="2" width="2.140625" style="4" customWidth="1"/>
    <col min="3" max="3" width="2.42578125" style="4" customWidth="1"/>
    <col min="4" max="4" width="9.42578125" style="4" customWidth="1"/>
    <col min="5" max="5" width="14.140625" style="4" customWidth="1"/>
    <col min="6" max="6" width="19.28515625" style="4" customWidth="1"/>
    <col min="7" max="7" width="20.42578125" style="4" customWidth="1"/>
    <col min="8" max="8" width="16.140625" style="4" customWidth="1"/>
    <col min="9" max="9" width="15.42578125" style="4" customWidth="1"/>
    <col min="10" max="10" width="15.140625" style="4" customWidth="1"/>
    <col min="11" max="11" width="15.7109375" style="4" customWidth="1"/>
    <col min="12" max="12" width="19.7109375" style="4" customWidth="1"/>
    <col min="13" max="13" width="22.42578125" style="4" customWidth="1"/>
    <col min="14" max="14" width="4.5703125" style="4" customWidth="1"/>
    <col min="15" max="15" width="20.42578125" style="4" customWidth="1"/>
    <col min="16" max="16" width="20.140625" style="4" customWidth="1"/>
    <col min="17" max="17" width="21" style="4" customWidth="1"/>
    <col min="18" max="18" width="3.140625" style="4" customWidth="1"/>
    <col min="19" max="1014" width="11.42578125" style="4"/>
  </cols>
  <sheetData>
    <row r="1" spans="1:18" ht="40.700000000000003" customHeight="1" x14ac:dyDescent="0.25">
      <c r="B1" s="10"/>
      <c r="C1" s="544" t="s">
        <v>1171</v>
      </c>
      <c r="D1" s="545"/>
      <c r="E1" s="545"/>
      <c r="F1" s="545"/>
      <c r="G1" s="545"/>
      <c r="H1" s="545"/>
      <c r="I1" s="545"/>
      <c r="J1" s="545"/>
      <c r="K1" s="545"/>
      <c r="L1" s="545"/>
      <c r="M1" s="545"/>
      <c r="N1" s="545"/>
      <c r="O1" s="452"/>
      <c r="P1" s="452"/>
      <c r="Q1" s="452"/>
      <c r="R1" s="452"/>
    </row>
    <row r="2" spans="1:18" ht="40.5" customHeight="1" x14ac:dyDescent="0.3">
      <c r="B2" s="10"/>
      <c r="H2" s="1"/>
      <c r="I2" s="1"/>
      <c r="J2" s="1"/>
      <c r="K2" s="1"/>
      <c r="L2" s="1"/>
      <c r="M2" s="1"/>
    </row>
    <row r="3" spans="1:18" ht="16.5" customHeight="1" x14ac:dyDescent="0.3">
      <c r="A3" s="433" t="s">
        <v>1227</v>
      </c>
      <c r="B3" s="11"/>
      <c r="D3" s="541" t="s">
        <v>0</v>
      </c>
      <c r="E3" s="542"/>
      <c r="F3" s="543"/>
      <c r="G3" s="167">
        <v>2024</v>
      </c>
      <c r="H3" s="1"/>
      <c r="M3" s="1"/>
      <c r="N3" s="365"/>
      <c r="O3" s="536" t="s">
        <v>1189</v>
      </c>
      <c r="P3" s="536"/>
      <c r="Q3" s="536"/>
    </row>
    <row r="4" spans="1:18" ht="16.5" x14ac:dyDescent="0.3">
      <c r="A4" s="12" t="s">
        <v>1228</v>
      </c>
      <c r="B4" s="11"/>
      <c r="H4" s="1"/>
      <c r="I4" s="1"/>
      <c r="M4" s="1"/>
    </row>
    <row r="5" spans="1:18" ht="18.75" customHeight="1" x14ac:dyDescent="0.25">
      <c r="A5" s="12" t="s">
        <v>1229</v>
      </c>
      <c r="B5" s="11"/>
      <c r="D5" s="547" t="s">
        <v>1172</v>
      </c>
      <c r="E5" s="548"/>
      <c r="F5" s="548"/>
      <c r="G5" s="548"/>
      <c r="H5" s="548"/>
      <c r="I5" s="549"/>
      <c r="J5" s="14" t="s">
        <v>1</v>
      </c>
      <c r="K5" s="550" t="s">
        <v>1173</v>
      </c>
      <c r="L5" s="551"/>
      <c r="M5" s="552"/>
      <c r="O5" s="162" t="s">
        <v>1190</v>
      </c>
      <c r="P5" s="162" t="s">
        <v>1</v>
      </c>
      <c r="Q5" s="162" t="s">
        <v>1191</v>
      </c>
    </row>
    <row r="6" spans="1:18" ht="16.350000000000001" customHeight="1" x14ac:dyDescent="0.3">
      <c r="A6" s="12" t="s">
        <v>1230</v>
      </c>
      <c r="B6" s="11"/>
      <c r="D6" s="553"/>
      <c r="E6" s="554"/>
      <c r="F6" s="554"/>
      <c r="G6" s="554"/>
      <c r="H6" s="554"/>
      <c r="I6" s="555"/>
      <c r="J6" s="168"/>
      <c r="K6" s="553"/>
      <c r="L6" s="554"/>
      <c r="M6" s="555"/>
      <c r="O6" s="376"/>
      <c r="P6" s="376"/>
      <c r="Q6" s="376"/>
    </row>
    <row r="7" spans="1:18" ht="16.350000000000001" customHeight="1" x14ac:dyDescent="0.3">
      <c r="A7" s="12" t="s">
        <v>1231</v>
      </c>
      <c r="J7" s="1"/>
      <c r="O7" s="376"/>
      <c r="P7" s="376"/>
      <c r="Q7" s="376"/>
    </row>
    <row r="8" spans="1:18" ht="16.5" customHeight="1" x14ac:dyDescent="0.25">
      <c r="A8" s="12" t="s">
        <v>1232</v>
      </c>
      <c r="D8" s="541" t="s">
        <v>2</v>
      </c>
      <c r="E8" s="542"/>
      <c r="F8" s="542"/>
      <c r="G8" s="542"/>
      <c r="H8" s="542"/>
      <c r="I8" s="542"/>
      <c r="J8" s="542"/>
      <c r="K8" s="542"/>
      <c r="L8" s="542"/>
      <c r="M8" s="543"/>
      <c r="O8" s="376"/>
      <c r="P8" s="376"/>
      <c r="Q8" s="376"/>
    </row>
    <row r="9" spans="1:18" ht="16.5" customHeight="1" x14ac:dyDescent="0.25">
      <c r="A9" s="12" t="s">
        <v>1233</v>
      </c>
      <c r="D9" s="556"/>
      <c r="E9" s="557"/>
      <c r="F9" s="557"/>
      <c r="G9" s="557"/>
      <c r="H9" s="557"/>
      <c r="I9" s="557"/>
      <c r="J9" s="557"/>
      <c r="K9" s="557"/>
      <c r="L9" s="557"/>
      <c r="M9" s="558"/>
      <c r="O9" s="376"/>
      <c r="P9" s="376"/>
      <c r="Q9" s="376"/>
    </row>
    <row r="10" spans="1:18" ht="17.25" customHeight="1" x14ac:dyDescent="0.25">
      <c r="A10" s="12" t="s">
        <v>1234</v>
      </c>
      <c r="O10" s="376"/>
      <c r="P10" s="376"/>
      <c r="Q10" s="376"/>
    </row>
    <row r="11" spans="1:18" ht="17.25" customHeight="1" x14ac:dyDescent="0.25">
      <c r="A11" s="12" t="s">
        <v>1235</v>
      </c>
      <c r="D11" s="541" t="s">
        <v>1174</v>
      </c>
      <c r="E11" s="542"/>
      <c r="F11" s="542"/>
      <c r="G11" s="543"/>
      <c r="H11" s="168"/>
      <c r="I11" s="541" t="s">
        <v>1175</v>
      </c>
      <c r="J11" s="542"/>
      <c r="K11" s="542"/>
      <c r="L11" s="543"/>
      <c r="M11" s="167"/>
      <c r="O11" s="376"/>
      <c r="P11" s="376"/>
      <c r="Q11" s="376"/>
    </row>
    <row r="12" spans="1:18" ht="17.25" customHeight="1" x14ac:dyDescent="0.25">
      <c r="A12" s="12" t="s">
        <v>1236</v>
      </c>
      <c r="D12" s="536" t="s">
        <v>1176</v>
      </c>
      <c r="E12" s="536"/>
      <c r="F12" s="536"/>
      <c r="G12" s="536"/>
      <c r="H12" s="536"/>
      <c r="I12" s="536"/>
      <c r="J12" s="536"/>
      <c r="K12" s="536"/>
      <c r="L12" s="536"/>
      <c r="M12" s="536"/>
      <c r="O12" s="376"/>
      <c r="P12" s="376"/>
      <c r="Q12" s="376"/>
    </row>
    <row r="13" spans="1:18" ht="17.25" customHeight="1" x14ac:dyDescent="0.25">
      <c r="A13" s="12" t="s">
        <v>1237</v>
      </c>
      <c r="O13" s="376"/>
      <c r="P13" s="376"/>
      <c r="Q13" s="376"/>
    </row>
    <row r="14" spans="1:18" ht="17.25" customHeight="1" x14ac:dyDescent="0.25">
      <c r="A14" s="12"/>
      <c r="D14" s="541" t="s">
        <v>1177</v>
      </c>
      <c r="E14" s="542"/>
      <c r="F14" s="542"/>
      <c r="G14" s="542"/>
      <c r="H14" s="542"/>
      <c r="I14" s="543"/>
      <c r="J14" s="168"/>
      <c r="O14" s="376"/>
      <c r="P14" s="376"/>
      <c r="Q14" s="376"/>
    </row>
    <row r="15" spans="1:18" ht="17.25" customHeight="1" x14ac:dyDescent="0.25">
      <c r="A15" s="12"/>
    </row>
    <row r="16" spans="1:18" ht="18.75" customHeight="1" x14ac:dyDescent="0.25">
      <c r="A16" s="12"/>
      <c r="C16" s="365"/>
      <c r="D16" s="536" t="s">
        <v>1178</v>
      </c>
      <c r="E16" s="536"/>
      <c r="F16" s="536"/>
      <c r="G16" s="536"/>
      <c r="H16" s="536"/>
      <c r="I16" s="536"/>
      <c r="J16" s="536"/>
      <c r="K16" s="536"/>
      <c r="L16" s="536"/>
      <c r="M16" s="536"/>
    </row>
    <row r="17" spans="1:13" ht="15.6" customHeight="1" x14ac:dyDescent="0.25">
      <c r="A17" s="12"/>
      <c r="C17" s="365"/>
      <c r="D17" s="536"/>
      <c r="E17" s="536"/>
      <c r="F17" s="536"/>
      <c r="G17" s="536"/>
      <c r="H17" s="536"/>
      <c r="I17" s="536"/>
      <c r="J17" s="536"/>
      <c r="K17" s="536"/>
      <c r="L17" s="536"/>
      <c r="M17" s="536"/>
    </row>
    <row r="18" spans="1:13" ht="15.6" customHeight="1" x14ac:dyDescent="0.25">
      <c r="A18" s="12"/>
      <c r="C18" s="365"/>
      <c r="D18" s="536"/>
      <c r="E18" s="536"/>
      <c r="F18" s="536"/>
      <c r="G18" s="536"/>
      <c r="H18" s="536"/>
      <c r="I18" s="536"/>
      <c r="J18" s="536"/>
      <c r="K18" s="536"/>
      <c r="L18" s="536"/>
      <c r="M18" s="536"/>
    </row>
    <row r="19" spans="1:13" ht="14.85" customHeight="1" x14ac:dyDescent="0.25">
      <c r="A19" s="12"/>
      <c r="C19" s="365"/>
      <c r="D19" s="365"/>
      <c r="E19" s="365"/>
      <c r="F19" s="365"/>
      <c r="G19" s="365"/>
      <c r="H19" s="365"/>
      <c r="I19" s="365"/>
      <c r="J19" s="365"/>
      <c r="K19" s="365"/>
    </row>
    <row r="20" spans="1:13" s="17" customFormat="1" ht="16.5" customHeight="1" x14ac:dyDescent="0.25">
      <c r="D20" s="20"/>
      <c r="E20" s="559" t="s">
        <v>1179</v>
      </c>
      <c r="F20" s="559"/>
      <c r="G20" s="559"/>
      <c r="H20" s="21"/>
      <c r="I20" s="21"/>
      <c r="J20" s="541" t="s">
        <v>1182</v>
      </c>
      <c r="K20" s="542"/>
      <c r="L20" s="543"/>
    </row>
    <row r="21" spans="1:13" ht="33" customHeight="1" x14ac:dyDescent="0.25">
      <c r="C21" s="17"/>
      <c r="D21" s="20"/>
      <c r="E21" s="394" t="s">
        <v>858</v>
      </c>
      <c r="F21" s="394" t="s">
        <v>1180</v>
      </c>
      <c r="G21" s="395" t="s">
        <v>1181</v>
      </c>
      <c r="H21" s="17"/>
      <c r="I21" s="17"/>
      <c r="J21" s="394" t="s">
        <v>858</v>
      </c>
      <c r="K21" s="394" t="s">
        <v>1183</v>
      </c>
      <c r="L21" s="395" t="s">
        <v>1181</v>
      </c>
    </row>
    <row r="22" spans="1:13" ht="32.25" customHeight="1" x14ac:dyDescent="0.25">
      <c r="C22" s="17"/>
      <c r="D22" s="20"/>
      <c r="E22" s="366"/>
      <c r="F22" s="367"/>
      <c r="G22" s="366"/>
      <c r="H22" s="17"/>
      <c r="I22" s="17"/>
      <c r="J22" s="366"/>
      <c r="K22" s="367"/>
      <c r="L22" s="366"/>
    </row>
    <row r="23" spans="1:13" ht="18.75" customHeight="1" x14ac:dyDescent="0.25">
      <c r="C23" s="365"/>
      <c r="D23" s="365"/>
      <c r="E23" s="365"/>
      <c r="F23" s="365"/>
      <c r="G23" s="365"/>
      <c r="H23" s="365"/>
      <c r="I23" s="365"/>
      <c r="J23" s="365"/>
      <c r="K23" s="365"/>
    </row>
    <row r="24" spans="1:13" ht="44.25" customHeight="1" x14ac:dyDescent="0.25">
      <c r="C24" s="365"/>
      <c r="D24" s="563" t="s">
        <v>1184</v>
      </c>
      <c r="E24" s="563"/>
      <c r="F24" s="563"/>
      <c r="G24" s="563"/>
      <c r="H24" s="563"/>
      <c r="I24" s="563"/>
      <c r="J24" s="563"/>
      <c r="K24" s="563"/>
      <c r="L24" s="563"/>
      <c r="M24" s="563"/>
    </row>
    <row r="25" spans="1:13" ht="18.75" customHeight="1" x14ac:dyDescent="0.25">
      <c r="C25" s="365"/>
      <c r="D25" s="365"/>
      <c r="E25" s="365"/>
      <c r="F25" s="365"/>
      <c r="G25" s="365"/>
      <c r="H25" s="365"/>
      <c r="I25" s="365"/>
      <c r="J25" s="365"/>
      <c r="K25" s="365"/>
    </row>
    <row r="26" spans="1:13" ht="20.25" customHeight="1" x14ac:dyDescent="0.25">
      <c r="C26" s="365"/>
      <c r="D26" s="365"/>
      <c r="E26" s="560" t="s">
        <v>1185</v>
      </c>
      <c r="F26" s="561"/>
      <c r="G26" s="562"/>
      <c r="H26" s="365"/>
      <c r="I26" s="365"/>
      <c r="J26" s="365"/>
      <c r="K26" s="365"/>
    </row>
    <row r="27" spans="1:13" ht="35.25" customHeight="1" x14ac:dyDescent="0.25">
      <c r="C27" s="365"/>
      <c r="D27" s="365"/>
      <c r="E27" s="391" t="s">
        <v>1186</v>
      </c>
      <c r="F27" s="391" t="s">
        <v>1187</v>
      </c>
      <c r="G27" s="391" t="s">
        <v>1188</v>
      </c>
      <c r="H27" s="365"/>
      <c r="I27" s="365"/>
      <c r="J27" s="365"/>
      <c r="K27" s="365"/>
    </row>
    <row r="28" spans="1:13" ht="24" hidden="1" customHeight="1" x14ac:dyDescent="0.25">
      <c r="C28" s="365"/>
      <c r="D28" s="365"/>
      <c r="E28" s="337" t="s">
        <v>1058</v>
      </c>
      <c r="F28" s="337"/>
      <c r="G28" s="337" t="s">
        <v>1059</v>
      </c>
      <c r="H28" s="365"/>
      <c r="I28" s="365"/>
      <c r="J28" s="365"/>
      <c r="K28" s="365"/>
    </row>
    <row r="29" spans="1:13" ht="17.25" customHeight="1" x14ac:dyDescent="0.25">
      <c r="C29" s="365"/>
      <c r="D29" s="365"/>
      <c r="E29" s="168"/>
      <c r="F29" s="168"/>
      <c r="G29" s="422"/>
      <c r="H29" s="365"/>
      <c r="I29" s="365"/>
      <c r="J29" s="365"/>
      <c r="K29" s="365"/>
    </row>
    <row r="30" spans="1:13" ht="17.25" customHeight="1" x14ac:dyDescent="0.25">
      <c r="C30" s="365"/>
      <c r="D30" s="365"/>
      <c r="E30" s="168"/>
      <c r="F30" s="168"/>
      <c r="G30" s="422"/>
      <c r="H30" s="365"/>
      <c r="I30" s="365"/>
      <c r="J30" s="365"/>
      <c r="K30" s="365"/>
    </row>
    <row r="31" spans="1:13" ht="17.25" customHeight="1" x14ac:dyDescent="0.25">
      <c r="C31" s="365"/>
      <c r="D31" s="365"/>
      <c r="E31" s="168"/>
      <c r="F31" s="168"/>
      <c r="G31" s="422"/>
      <c r="H31" s="365"/>
      <c r="I31" s="365"/>
      <c r="J31" s="365"/>
      <c r="K31" s="365"/>
    </row>
    <row r="32" spans="1:13" ht="17.25" customHeight="1" x14ac:dyDescent="0.25">
      <c r="C32" s="365"/>
      <c r="D32" s="365"/>
      <c r="E32" s="168"/>
      <c r="F32" s="168"/>
      <c r="G32" s="422"/>
      <c r="H32" s="365"/>
      <c r="I32" s="365"/>
      <c r="J32" s="365"/>
      <c r="K32" s="365"/>
    </row>
    <row r="33" spans="3:13" ht="17.25" customHeight="1" x14ac:dyDescent="0.25">
      <c r="C33" s="365"/>
      <c r="D33" s="365"/>
      <c r="E33" s="168"/>
      <c r="F33" s="168"/>
      <c r="G33" s="422"/>
      <c r="H33" s="365"/>
      <c r="I33" s="365"/>
      <c r="J33" s="365"/>
      <c r="K33" s="365"/>
    </row>
    <row r="34" spans="3:13" ht="17.25" customHeight="1" x14ac:dyDescent="0.25">
      <c r="C34" s="365"/>
      <c r="D34" s="365"/>
      <c r="E34" s="168"/>
      <c r="F34" s="168"/>
      <c r="G34" s="422"/>
      <c r="H34" s="365"/>
      <c r="I34" s="365"/>
      <c r="J34" s="365"/>
      <c r="K34" s="365"/>
    </row>
    <row r="35" spans="3:13" ht="17.25" customHeight="1" x14ac:dyDescent="0.25">
      <c r="C35" s="365"/>
      <c r="D35" s="365"/>
      <c r="E35" s="168"/>
      <c r="F35" s="168"/>
      <c r="G35" s="422"/>
      <c r="H35" s="365"/>
      <c r="I35" s="365"/>
      <c r="J35" s="365"/>
      <c r="K35" s="365"/>
    </row>
    <row r="36" spans="3:13" ht="21" customHeight="1" x14ac:dyDescent="0.25">
      <c r="C36" s="365"/>
      <c r="D36" s="365"/>
      <c r="E36" s="365"/>
      <c r="F36" s="365"/>
      <c r="G36" s="365"/>
      <c r="H36" s="365"/>
      <c r="I36" s="365"/>
      <c r="J36" s="365"/>
      <c r="K36" s="365"/>
    </row>
    <row r="37" spans="3:13" ht="22.5" customHeight="1" x14ac:dyDescent="0.25">
      <c r="C37" s="365"/>
      <c r="D37" s="536" t="s">
        <v>1192</v>
      </c>
      <c r="E37" s="536"/>
      <c r="F37" s="536"/>
      <c r="G37" s="536"/>
      <c r="H37" s="536"/>
      <c r="I37" s="536"/>
      <c r="J37" s="536"/>
      <c r="K37" s="536"/>
      <c r="L37" s="536"/>
      <c r="M37" s="536"/>
    </row>
    <row r="38" spans="3:13" ht="12" customHeight="1" x14ac:dyDescent="0.25"/>
    <row r="39" spans="3:13" ht="55.5" customHeight="1" x14ac:dyDescent="0.25">
      <c r="D39" s="20"/>
      <c r="E39" s="541" t="s">
        <v>1193</v>
      </c>
      <c r="F39" s="543"/>
      <c r="G39" s="160" t="s">
        <v>1194</v>
      </c>
      <c r="H39" s="159" t="s">
        <v>1195</v>
      </c>
      <c r="I39" s="159" t="s">
        <v>1196</v>
      </c>
      <c r="J39" s="159" t="s">
        <v>1197</v>
      </c>
      <c r="K39" s="159" t="s">
        <v>932</v>
      </c>
      <c r="L39" s="159" t="s">
        <v>931</v>
      </c>
      <c r="M39" s="159" t="s">
        <v>1198</v>
      </c>
    </row>
    <row r="40" spans="3:13" ht="21.75" hidden="1" customHeight="1" x14ac:dyDescent="0.25">
      <c r="D40" s="163" t="s">
        <v>554</v>
      </c>
      <c r="E40" s="539" t="s">
        <v>555</v>
      </c>
      <c r="F40" s="540"/>
      <c r="G40" s="163" t="s">
        <v>945</v>
      </c>
      <c r="H40" s="163" t="s">
        <v>941</v>
      </c>
      <c r="I40" s="163" t="s">
        <v>941</v>
      </c>
      <c r="J40" s="164" t="s">
        <v>942</v>
      </c>
      <c r="K40" s="163" t="s">
        <v>943</v>
      </c>
      <c r="L40" s="164" t="s">
        <v>944</v>
      </c>
      <c r="M40" s="164" t="s">
        <v>556</v>
      </c>
    </row>
    <row r="41" spans="3:13" ht="21.75" hidden="1" customHeight="1" x14ac:dyDescent="0.25">
      <c r="D41" s="163"/>
      <c r="E41" s="369"/>
      <c r="F41" s="370"/>
      <c r="G41" s="163" t="str">
        <f>"&lt;&gt;No"</f>
        <v>&lt;&gt;No</v>
      </c>
      <c r="H41" s="163"/>
      <c r="I41" s="163"/>
      <c r="J41" s="164"/>
      <c r="K41" s="163"/>
      <c r="L41" s="164"/>
      <c r="M41" s="164"/>
    </row>
    <row r="42" spans="3:13" ht="21.75" hidden="1" customHeight="1" x14ac:dyDescent="0.25">
      <c r="D42" s="163"/>
      <c r="E42" s="369"/>
      <c r="F42" s="370"/>
      <c r="G42" s="163"/>
      <c r="H42" s="163"/>
      <c r="I42" s="163"/>
      <c r="J42" s="164"/>
      <c r="K42" s="163"/>
      <c r="L42" s="164"/>
      <c r="M42" s="164"/>
    </row>
    <row r="43" spans="3:13" ht="14.25" hidden="1" customHeight="1" x14ac:dyDescent="0.25">
      <c r="D43" s="163" t="s">
        <v>554</v>
      </c>
      <c r="E43" s="539" t="s">
        <v>555</v>
      </c>
      <c r="F43" s="540"/>
      <c r="G43" s="163" t="s">
        <v>945</v>
      </c>
      <c r="H43" s="163" t="s">
        <v>1054</v>
      </c>
      <c r="I43" s="163" t="s">
        <v>941</v>
      </c>
      <c r="J43" s="164" t="s">
        <v>942</v>
      </c>
      <c r="K43" s="163" t="s">
        <v>943</v>
      </c>
      <c r="L43" s="164" t="s">
        <v>944</v>
      </c>
      <c r="M43" s="164" t="s">
        <v>556</v>
      </c>
    </row>
    <row r="44" spans="3:13" ht="15" customHeight="1" x14ac:dyDescent="0.25">
      <c r="D44" s="162">
        <v>1</v>
      </c>
      <c r="E44" s="546"/>
      <c r="F44" s="546"/>
      <c r="G44" s="376"/>
      <c r="H44" s="376"/>
      <c r="I44" s="376"/>
      <c r="J44" s="376"/>
      <c r="K44" s="376"/>
      <c r="L44" s="376"/>
      <c r="M44" s="376"/>
    </row>
    <row r="45" spans="3:13" x14ac:dyDescent="0.25">
      <c r="D45" s="162">
        <v>2</v>
      </c>
      <c r="E45" s="537"/>
      <c r="F45" s="537"/>
      <c r="G45" s="376"/>
      <c r="H45" s="376"/>
      <c r="I45" s="376"/>
      <c r="J45" s="376"/>
      <c r="K45" s="376"/>
      <c r="L45" s="406"/>
      <c r="M45" s="376"/>
    </row>
    <row r="46" spans="3:13" x14ac:dyDescent="0.25">
      <c r="D46" s="162">
        <v>3</v>
      </c>
      <c r="E46" s="537"/>
      <c r="F46" s="537"/>
      <c r="G46" s="376"/>
      <c r="H46" s="376"/>
      <c r="I46" s="376"/>
      <c r="J46" s="376"/>
      <c r="K46" s="376"/>
      <c r="L46" s="406"/>
      <c r="M46" s="376"/>
    </row>
    <row r="47" spans="3:13" x14ac:dyDescent="0.25">
      <c r="D47" s="162">
        <v>4</v>
      </c>
      <c r="E47" s="537"/>
      <c r="F47" s="537"/>
      <c r="G47" s="376"/>
      <c r="H47" s="376"/>
      <c r="I47" s="376"/>
      <c r="J47" s="376"/>
      <c r="K47" s="376"/>
      <c r="L47" s="406"/>
      <c r="M47" s="376"/>
    </row>
    <row r="48" spans="3:13" x14ac:dyDescent="0.25">
      <c r="D48" s="162">
        <v>5</v>
      </c>
      <c r="E48" s="537"/>
      <c r="F48" s="537"/>
      <c r="G48" s="376"/>
      <c r="H48" s="376"/>
      <c r="I48" s="376"/>
      <c r="J48" s="376"/>
      <c r="K48" s="376"/>
      <c r="L48" s="406"/>
      <c r="M48" s="376"/>
    </row>
    <row r="49" spans="3:13" x14ac:dyDescent="0.25">
      <c r="D49" s="162">
        <v>6</v>
      </c>
      <c r="E49" s="537"/>
      <c r="F49" s="537"/>
      <c r="G49" s="376"/>
      <c r="H49" s="376"/>
      <c r="I49" s="376"/>
      <c r="J49" s="376"/>
      <c r="K49" s="376"/>
      <c r="L49" s="406"/>
      <c r="M49" s="376"/>
    </row>
    <row r="50" spans="3:13" x14ac:dyDescent="0.25">
      <c r="D50" s="162">
        <v>7</v>
      </c>
      <c r="E50" s="537"/>
      <c r="F50" s="537"/>
      <c r="G50" s="376"/>
      <c r="H50" s="376"/>
      <c r="I50" s="376"/>
      <c r="J50" s="376"/>
      <c r="K50" s="376"/>
      <c r="L50" s="406"/>
      <c r="M50" s="376"/>
    </row>
    <row r="51" spans="3:13" x14ac:dyDescent="0.25">
      <c r="D51" s="162">
        <v>8</v>
      </c>
      <c r="E51" s="537"/>
      <c r="F51" s="537"/>
      <c r="G51" s="376"/>
      <c r="H51" s="376"/>
      <c r="I51" s="376"/>
      <c r="J51" s="376"/>
      <c r="K51" s="376"/>
      <c r="L51" s="406"/>
      <c r="M51" s="376"/>
    </row>
    <row r="52" spans="3:13" x14ac:dyDescent="0.25">
      <c r="D52" s="162">
        <v>9</v>
      </c>
      <c r="E52" s="537"/>
      <c r="F52" s="537"/>
      <c r="G52" s="376"/>
      <c r="H52" s="376"/>
      <c r="I52" s="376"/>
      <c r="J52" s="376"/>
      <c r="K52" s="376"/>
      <c r="L52" s="406"/>
      <c r="M52" s="376"/>
    </row>
    <row r="53" spans="3:13" x14ac:dyDescent="0.25">
      <c r="D53" s="162">
        <v>10</v>
      </c>
      <c r="E53" s="537"/>
      <c r="F53" s="537"/>
      <c r="G53" s="376"/>
      <c r="H53" s="376"/>
      <c r="I53" s="376"/>
      <c r="J53" s="376"/>
      <c r="K53" s="376"/>
      <c r="L53" s="406"/>
      <c r="M53" s="376"/>
    </row>
    <row r="54" spans="3:13" x14ac:dyDescent="0.25">
      <c r="D54" s="162">
        <v>11</v>
      </c>
      <c r="E54" s="537"/>
      <c r="F54" s="537"/>
      <c r="G54" s="376"/>
      <c r="H54" s="376"/>
      <c r="I54" s="376"/>
      <c r="J54" s="376"/>
      <c r="K54" s="376"/>
      <c r="L54" s="406"/>
      <c r="M54" s="376"/>
    </row>
    <row r="55" spans="3:13" x14ac:dyDescent="0.25">
      <c r="D55" s="162">
        <v>12</v>
      </c>
      <c r="E55" s="537"/>
      <c r="F55" s="537"/>
      <c r="G55" s="376"/>
      <c r="H55" s="376"/>
      <c r="I55" s="376"/>
      <c r="J55" s="376"/>
      <c r="K55" s="376"/>
      <c r="L55" s="406"/>
      <c r="M55" s="376"/>
    </row>
    <row r="56" spans="3:13" x14ac:dyDescent="0.25">
      <c r="D56" s="162">
        <v>13</v>
      </c>
      <c r="E56" s="537"/>
      <c r="F56" s="537"/>
      <c r="G56" s="376"/>
      <c r="H56" s="376"/>
      <c r="I56" s="376"/>
      <c r="J56" s="376"/>
      <c r="K56" s="376"/>
      <c r="L56" s="406"/>
      <c r="M56" s="376"/>
    </row>
    <row r="57" spans="3:13" x14ac:dyDescent="0.25">
      <c r="D57" s="162">
        <v>14</v>
      </c>
      <c r="E57" s="537"/>
      <c r="F57" s="537"/>
      <c r="G57" s="376"/>
      <c r="H57" s="376"/>
      <c r="I57" s="376"/>
      <c r="J57" s="376"/>
      <c r="K57" s="376"/>
      <c r="L57" s="406"/>
      <c r="M57" s="376"/>
    </row>
    <row r="58" spans="3:13" x14ac:dyDescent="0.25">
      <c r="D58" s="162">
        <v>15</v>
      </c>
      <c r="E58" s="537"/>
      <c r="F58" s="537"/>
      <c r="G58" s="376"/>
      <c r="H58" s="376"/>
      <c r="I58" s="376"/>
      <c r="J58" s="376"/>
      <c r="K58" s="376"/>
      <c r="L58" s="406"/>
      <c r="M58" s="376"/>
    </row>
    <row r="59" spans="3:13" x14ac:dyDescent="0.25">
      <c r="D59" s="162">
        <v>16</v>
      </c>
      <c r="E59" s="537"/>
      <c r="F59" s="537"/>
      <c r="G59" s="376"/>
      <c r="H59" s="376"/>
      <c r="I59" s="376"/>
      <c r="J59" s="376"/>
      <c r="K59" s="376"/>
      <c r="L59" s="406"/>
      <c r="M59" s="376"/>
    </row>
    <row r="60" spans="3:13" x14ac:dyDescent="0.25">
      <c r="D60" s="162">
        <v>17</v>
      </c>
      <c r="E60" s="537"/>
      <c r="F60" s="537"/>
      <c r="G60" s="376"/>
      <c r="H60" s="376"/>
      <c r="I60" s="376"/>
      <c r="J60" s="376"/>
      <c r="K60" s="376"/>
      <c r="L60" s="406"/>
      <c r="M60" s="376"/>
    </row>
    <row r="61" spans="3:13" x14ac:dyDescent="0.25">
      <c r="C61" s="15"/>
      <c r="D61" s="162">
        <v>18</v>
      </c>
      <c r="E61" s="537"/>
      <c r="F61" s="537"/>
      <c r="G61" s="376"/>
      <c r="H61" s="376"/>
      <c r="I61" s="376"/>
      <c r="J61" s="376"/>
      <c r="K61" s="376"/>
      <c r="L61" s="406"/>
      <c r="M61" s="376"/>
    </row>
    <row r="62" spans="3:13" x14ac:dyDescent="0.25">
      <c r="D62" s="162">
        <v>19</v>
      </c>
      <c r="E62" s="537"/>
      <c r="F62" s="537"/>
      <c r="G62" s="376"/>
      <c r="H62" s="376"/>
      <c r="I62" s="376"/>
      <c r="J62" s="376"/>
      <c r="K62" s="376"/>
      <c r="L62" s="406"/>
      <c r="M62" s="376"/>
    </row>
    <row r="63" spans="3:13" x14ac:dyDescent="0.25">
      <c r="D63" s="162">
        <v>20</v>
      </c>
      <c r="E63" s="537"/>
      <c r="F63" s="537"/>
      <c r="G63" s="376"/>
      <c r="H63" s="376"/>
      <c r="I63" s="376"/>
      <c r="J63" s="376"/>
      <c r="K63" s="376"/>
      <c r="L63" s="406"/>
      <c r="M63" s="376"/>
    </row>
    <row r="64" spans="3:13" x14ac:dyDescent="0.25">
      <c r="D64" s="162">
        <v>21</v>
      </c>
      <c r="E64" s="537"/>
      <c r="F64" s="537"/>
      <c r="G64" s="376"/>
      <c r="H64" s="376"/>
      <c r="I64" s="376"/>
      <c r="J64" s="376"/>
      <c r="K64" s="376"/>
      <c r="L64" s="406"/>
      <c r="M64" s="376"/>
    </row>
    <row r="65" spans="4:13" x14ac:dyDescent="0.25">
      <c r="D65" s="162">
        <v>22</v>
      </c>
      <c r="E65" s="537"/>
      <c r="F65" s="537"/>
      <c r="G65" s="376"/>
      <c r="H65" s="376"/>
      <c r="I65" s="376"/>
      <c r="J65" s="376"/>
      <c r="K65" s="376"/>
      <c r="L65" s="406"/>
      <c r="M65" s="376"/>
    </row>
    <row r="66" spans="4:13" x14ac:dyDescent="0.25">
      <c r="D66" s="162">
        <v>23</v>
      </c>
      <c r="E66" s="537"/>
      <c r="F66" s="537"/>
      <c r="G66" s="376"/>
      <c r="H66" s="376"/>
      <c r="I66" s="376"/>
      <c r="J66" s="376"/>
      <c r="K66" s="376"/>
      <c r="L66" s="406"/>
      <c r="M66" s="376"/>
    </row>
    <row r="67" spans="4:13" x14ac:dyDescent="0.25">
      <c r="D67" s="162">
        <v>24</v>
      </c>
      <c r="E67" s="537"/>
      <c r="F67" s="537"/>
      <c r="G67" s="376"/>
      <c r="H67" s="376"/>
      <c r="I67" s="376"/>
      <c r="J67" s="376"/>
      <c r="K67" s="376"/>
      <c r="L67" s="406"/>
      <c r="M67" s="376"/>
    </row>
    <row r="68" spans="4:13" x14ac:dyDescent="0.25">
      <c r="D68" s="162">
        <v>25</v>
      </c>
      <c r="E68" s="537"/>
      <c r="F68" s="537"/>
      <c r="G68" s="376"/>
      <c r="H68" s="376"/>
      <c r="I68" s="376"/>
      <c r="J68" s="376"/>
      <c r="K68" s="376"/>
      <c r="L68" s="406"/>
      <c r="M68" s="376"/>
    </row>
    <row r="69" spans="4:13" x14ac:dyDescent="0.25">
      <c r="D69" s="162">
        <v>26</v>
      </c>
      <c r="E69" s="537"/>
      <c r="F69" s="537"/>
      <c r="G69" s="376"/>
      <c r="H69" s="376"/>
      <c r="I69" s="376"/>
      <c r="J69" s="376"/>
      <c r="K69" s="376"/>
      <c r="L69" s="406"/>
      <c r="M69" s="376"/>
    </row>
    <row r="70" spans="4:13" x14ac:dyDescent="0.25">
      <c r="D70" s="162">
        <v>27</v>
      </c>
      <c r="E70" s="537"/>
      <c r="F70" s="537"/>
      <c r="G70" s="376"/>
      <c r="H70" s="376"/>
      <c r="I70" s="376"/>
      <c r="J70" s="376"/>
      <c r="K70" s="376"/>
      <c r="L70" s="406"/>
      <c r="M70" s="376"/>
    </row>
    <row r="71" spans="4:13" x14ac:dyDescent="0.25">
      <c r="D71" s="162">
        <v>28</v>
      </c>
      <c r="E71" s="537"/>
      <c r="F71" s="537"/>
      <c r="G71" s="376"/>
      <c r="H71" s="376"/>
      <c r="I71" s="376"/>
      <c r="J71" s="376"/>
      <c r="K71" s="376"/>
      <c r="L71" s="406"/>
      <c r="M71" s="376"/>
    </row>
    <row r="72" spans="4:13" x14ac:dyDescent="0.25">
      <c r="D72" s="162">
        <v>29</v>
      </c>
      <c r="E72" s="537"/>
      <c r="F72" s="537"/>
      <c r="G72" s="376"/>
      <c r="H72" s="376"/>
      <c r="I72" s="376"/>
      <c r="J72" s="376"/>
      <c r="K72" s="376"/>
      <c r="L72" s="406"/>
      <c r="M72" s="376"/>
    </row>
    <row r="73" spans="4:13" x14ac:dyDescent="0.25">
      <c r="D73" s="162">
        <v>30</v>
      </c>
      <c r="E73" s="537"/>
      <c r="F73" s="537"/>
      <c r="G73" s="376"/>
      <c r="H73" s="376"/>
      <c r="I73" s="376"/>
      <c r="J73" s="376"/>
      <c r="K73" s="376"/>
      <c r="L73" s="406"/>
      <c r="M73" s="376"/>
    </row>
    <row r="74" spans="4:13" x14ac:dyDescent="0.25">
      <c r="D74" s="162">
        <v>31</v>
      </c>
      <c r="E74" s="537"/>
      <c r="F74" s="537"/>
      <c r="G74" s="376"/>
      <c r="H74" s="376"/>
      <c r="I74" s="376"/>
      <c r="J74" s="376"/>
      <c r="K74" s="376"/>
      <c r="L74" s="406"/>
      <c r="M74" s="376"/>
    </row>
    <row r="75" spans="4:13" x14ac:dyDescent="0.25">
      <c r="D75" s="162">
        <v>32</v>
      </c>
      <c r="E75" s="537"/>
      <c r="F75" s="537"/>
      <c r="G75" s="376"/>
      <c r="H75" s="376"/>
      <c r="I75" s="376"/>
      <c r="J75" s="376"/>
      <c r="K75" s="376"/>
      <c r="L75" s="406"/>
      <c r="M75" s="376"/>
    </row>
    <row r="76" spans="4:13" x14ac:dyDescent="0.25">
      <c r="D76" s="162">
        <v>33</v>
      </c>
      <c r="E76" s="537"/>
      <c r="F76" s="537"/>
      <c r="G76" s="376"/>
      <c r="H76" s="376"/>
      <c r="I76" s="376"/>
      <c r="J76" s="376"/>
      <c r="K76" s="376"/>
      <c r="L76" s="406"/>
      <c r="M76" s="376"/>
    </row>
    <row r="77" spans="4:13" x14ac:dyDescent="0.25">
      <c r="D77" s="162">
        <v>34</v>
      </c>
      <c r="E77" s="537"/>
      <c r="F77" s="537"/>
      <c r="G77" s="376"/>
      <c r="H77" s="376"/>
      <c r="I77" s="376"/>
      <c r="J77" s="376"/>
      <c r="K77" s="376"/>
      <c r="L77" s="406"/>
      <c r="M77" s="376"/>
    </row>
    <row r="78" spans="4:13" x14ac:dyDescent="0.25">
      <c r="D78" s="162">
        <v>35</v>
      </c>
      <c r="E78" s="537"/>
      <c r="F78" s="537"/>
      <c r="G78" s="376"/>
      <c r="H78" s="376"/>
      <c r="I78" s="376"/>
      <c r="J78" s="376"/>
      <c r="K78" s="376"/>
      <c r="L78" s="406"/>
      <c r="M78" s="376"/>
    </row>
    <row r="79" spans="4:13" x14ac:dyDescent="0.25">
      <c r="D79" s="162">
        <v>36</v>
      </c>
      <c r="E79" s="537"/>
      <c r="F79" s="537"/>
      <c r="G79" s="376"/>
      <c r="H79" s="376"/>
      <c r="I79" s="376"/>
      <c r="J79" s="376"/>
      <c r="K79" s="376"/>
      <c r="L79" s="406"/>
      <c r="M79" s="376"/>
    </row>
    <row r="80" spans="4:13" x14ac:dyDescent="0.25">
      <c r="D80" s="162">
        <v>37</v>
      </c>
      <c r="E80" s="537"/>
      <c r="F80" s="537"/>
      <c r="G80" s="376"/>
      <c r="H80" s="376"/>
      <c r="I80" s="376"/>
      <c r="J80" s="376"/>
      <c r="K80" s="376"/>
      <c r="L80" s="406"/>
      <c r="M80" s="376"/>
    </row>
    <row r="81" spans="3:13" x14ac:dyDescent="0.25">
      <c r="D81" s="162">
        <v>38</v>
      </c>
      <c r="E81" s="537"/>
      <c r="F81" s="537"/>
      <c r="G81" s="376"/>
      <c r="H81" s="376"/>
      <c r="I81" s="376"/>
      <c r="J81" s="376"/>
      <c r="K81" s="376"/>
      <c r="L81" s="406"/>
      <c r="M81" s="376"/>
    </row>
    <row r="82" spans="3:13" x14ac:dyDescent="0.25">
      <c r="D82" s="162">
        <v>39</v>
      </c>
      <c r="E82" s="537"/>
      <c r="F82" s="537"/>
      <c r="G82" s="376"/>
      <c r="H82" s="376"/>
      <c r="I82" s="376"/>
      <c r="J82" s="376"/>
      <c r="K82" s="376"/>
      <c r="L82" s="406"/>
      <c r="M82" s="376"/>
    </row>
    <row r="83" spans="3:13" x14ac:dyDescent="0.25">
      <c r="D83" s="162">
        <v>40</v>
      </c>
      <c r="E83" s="537"/>
      <c r="F83" s="537"/>
      <c r="G83" s="376"/>
      <c r="H83" s="376"/>
      <c r="I83" s="376"/>
      <c r="J83" s="376"/>
      <c r="K83" s="376"/>
      <c r="L83" s="406"/>
      <c r="M83" s="376"/>
    </row>
    <row r="84" spans="3:13" x14ac:dyDescent="0.25">
      <c r="D84" s="162">
        <v>41</v>
      </c>
      <c r="E84" s="537"/>
      <c r="F84" s="537"/>
      <c r="G84" s="376"/>
      <c r="H84" s="376"/>
      <c r="I84" s="376"/>
      <c r="J84" s="376"/>
      <c r="K84" s="376"/>
      <c r="L84" s="406"/>
      <c r="M84" s="376"/>
    </row>
    <row r="85" spans="3:13" x14ac:dyDescent="0.25">
      <c r="D85" s="162">
        <v>42</v>
      </c>
      <c r="E85" s="537"/>
      <c r="F85" s="537"/>
      <c r="G85" s="376"/>
      <c r="H85" s="376"/>
      <c r="I85" s="376"/>
      <c r="J85" s="376"/>
      <c r="K85" s="376"/>
      <c r="L85" s="406"/>
      <c r="M85" s="376"/>
    </row>
    <row r="86" spans="3:13" x14ac:dyDescent="0.25">
      <c r="D86" s="162">
        <v>43</v>
      </c>
      <c r="E86" s="537"/>
      <c r="F86" s="537"/>
      <c r="G86" s="376"/>
      <c r="H86" s="376"/>
      <c r="I86" s="376"/>
      <c r="J86" s="376"/>
      <c r="K86" s="376"/>
      <c r="L86" s="406"/>
      <c r="M86" s="376"/>
    </row>
    <row r="87" spans="3:13" x14ac:dyDescent="0.25">
      <c r="D87" s="162">
        <v>44</v>
      </c>
      <c r="E87" s="537"/>
      <c r="F87" s="537"/>
      <c r="G87" s="376"/>
      <c r="H87" s="376"/>
      <c r="I87" s="376"/>
      <c r="J87" s="376"/>
      <c r="K87" s="376"/>
      <c r="L87" s="406"/>
      <c r="M87" s="376"/>
    </row>
    <row r="88" spans="3:13" x14ac:dyDescent="0.25">
      <c r="C88" s="21"/>
      <c r="D88" s="162">
        <v>45</v>
      </c>
      <c r="E88" s="537"/>
      <c r="F88" s="537"/>
      <c r="G88" s="376"/>
      <c r="H88" s="376"/>
      <c r="I88" s="376"/>
      <c r="J88" s="376"/>
      <c r="K88" s="376"/>
      <c r="L88" s="406"/>
      <c r="M88" s="376"/>
    </row>
    <row r="89" spans="3:13" x14ac:dyDescent="0.25">
      <c r="C89" s="21"/>
      <c r="D89" s="162">
        <v>46</v>
      </c>
      <c r="E89" s="537"/>
      <c r="F89" s="537"/>
      <c r="G89" s="376"/>
      <c r="H89" s="376"/>
      <c r="I89" s="376"/>
      <c r="J89" s="376"/>
      <c r="K89" s="376"/>
      <c r="L89" s="406"/>
      <c r="M89" s="376"/>
    </row>
    <row r="90" spans="3:13" x14ac:dyDescent="0.25">
      <c r="C90" s="21"/>
      <c r="D90" s="162">
        <v>47</v>
      </c>
      <c r="E90" s="537"/>
      <c r="F90" s="537"/>
      <c r="G90" s="376"/>
      <c r="H90" s="376"/>
      <c r="I90" s="376"/>
      <c r="J90" s="376"/>
      <c r="K90" s="376"/>
      <c r="L90" s="406"/>
      <c r="M90" s="376"/>
    </row>
    <row r="91" spans="3:13" x14ac:dyDescent="0.25">
      <c r="C91" s="21"/>
      <c r="D91" s="162">
        <v>48</v>
      </c>
      <c r="E91" s="537"/>
      <c r="F91" s="537"/>
      <c r="G91" s="376"/>
      <c r="H91" s="376"/>
      <c r="I91" s="376"/>
      <c r="J91" s="376"/>
      <c r="K91" s="376"/>
      <c r="L91" s="406"/>
      <c r="M91" s="376"/>
    </row>
    <row r="92" spans="3:13" x14ac:dyDescent="0.25">
      <c r="C92" s="21"/>
      <c r="D92" s="162">
        <v>49</v>
      </c>
      <c r="E92" s="537"/>
      <c r="F92" s="537"/>
      <c r="G92" s="376"/>
      <c r="H92" s="376"/>
      <c r="I92" s="376"/>
      <c r="J92" s="376"/>
      <c r="K92" s="376"/>
      <c r="L92" s="406"/>
      <c r="M92" s="376"/>
    </row>
    <row r="93" spans="3:13" x14ac:dyDescent="0.25">
      <c r="C93" s="21"/>
      <c r="D93" s="162">
        <v>50</v>
      </c>
      <c r="E93" s="537"/>
      <c r="F93" s="537"/>
      <c r="G93" s="376"/>
      <c r="H93" s="376"/>
      <c r="I93" s="376"/>
      <c r="J93" s="376"/>
      <c r="K93" s="376"/>
      <c r="L93" s="406"/>
      <c r="M93" s="376"/>
    </row>
    <row r="94" spans="3:13" x14ac:dyDescent="0.25">
      <c r="C94" s="21"/>
      <c r="D94" s="162">
        <v>51</v>
      </c>
      <c r="E94" s="537"/>
      <c r="F94" s="537"/>
      <c r="G94" s="376"/>
      <c r="H94" s="376"/>
      <c r="I94" s="376"/>
      <c r="J94" s="376"/>
      <c r="K94" s="376"/>
      <c r="L94" s="406"/>
      <c r="M94" s="376"/>
    </row>
    <row r="95" spans="3:13" x14ac:dyDescent="0.25">
      <c r="C95" s="21"/>
      <c r="D95" s="162">
        <v>52</v>
      </c>
      <c r="E95" s="537"/>
      <c r="F95" s="537"/>
      <c r="G95" s="376"/>
      <c r="H95" s="376"/>
      <c r="I95" s="376"/>
      <c r="J95" s="376"/>
      <c r="K95" s="376"/>
      <c r="L95" s="406"/>
      <c r="M95" s="376"/>
    </row>
    <row r="96" spans="3:13" x14ac:dyDescent="0.25">
      <c r="C96" s="21"/>
      <c r="D96" s="162">
        <v>53</v>
      </c>
      <c r="E96" s="537"/>
      <c r="F96" s="537"/>
      <c r="G96" s="376"/>
      <c r="H96" s="376"/>
      <c r="I96" s="376"/>
      <c r="J96" s="376"/>
      <c r="K96" s="376"/>
      <c r="L96" s="406"/>
      <c r="M96" s="376"/>
    </row>
    <row r="97" spans="3:13" x14ac:dyDescent="0.25">
      <c r="C97" s="21"/>
      <c r="D97" s="162">
        <v>54</v>
      </c>
      <c r="E97" s="537"/>
      <c r="F97" s="537"/>
      <c r="G97" s="376"/>
      <c r="H97" s="376"/>
      <c r="I97" s="376"/>
      <c r="J97" s="376"/>
      <c r="K97" s="376"/>
      <c r="L97" s="406"/>
      <c r="M97" s="376"/>
    </row>
    <row r="98" spans="3:13" x14ac:dyDescent="0.25">
      <c r="C98" s="21"/>
      <c r="D98" s="162">
        <v>55</v>
      </c>
      <c r="E98" s="537"/>
      <c r="F98" s="537"/>
      <c r="G98" s="376"/>
      <c r="H98" s="376"/>
      <c r="I98" s="376"/>
      <c r="J98" s="376"/>
      <c r="K98" s="376"/>
      <c r="L98" s="406"/>
      <c r="M98" s="376"/>
    </row>
    <row r="99" spans="3:13" x14ac:dyDescent="0.25">
      <c r="C99" s="21"/>
      <c r="D99" s="162">
        <v>56</v>
      </c>
      <c r="E99" s="537"/>
      <c r="F99" s="537"/>
      <c r="G99" s="376"/>
      <c r="H99" s="376"/>
      <c r="I99" s="376"/>
      <c r="J99" s="376"/>
      <c r="K99" s="376"/>
      <c r="L99" s="406"/>
      <c r="M99" s="376"/>
    </row>
    <row r="100" spans="3:13" x14ac:dyDescent="0.25">
      <c r="C100" s="21"/>
      <c r="D100" s="162">
        <v>57</v>
      </c>
      <c r="E100" s="537"/>
      <c r="F100" s="537"/>
      <c r="G100" s="376"/>
      <c r="H100" s="376"/>
      <c r="I100" s="376"/>
      <c r="J100" s="376"/>
      <c r="K100" s="376"/>
      <c r="L100" s="406"/>
      <c r="M100" s="376"/>
    </row>
    <row r="101" spans="3:13" x14ac:dyDescent="0.25">
      <c r="C101" s="21"/>
      <c r="D101" s="162">
        <v>58</v>
      </c>
      <c r="E101" s="537"/>
      <c r="F101" s="537"/>
      <c r="G101" s="376"/>
      <c r="H101" s="376"/>
      <c r="I101" s="376"/>
      <c r="J101" s="376"/>
      <c r="K101" s="376"/>
      <c r="L101" s="406"/>
      <c r="M101" s="376"/>
    </row>
    <row r="102" spans="3:13" x14ac:dyDescent="0.25">
      <c r="C102" s="21"/>
      <c r="D102" s="162">
        <v>59</v>
      </c>
      <c r="E102" s="537"/>
      <c r="F102" s="537"/>
      <c r="G102" s="376"/>
      <c r="H102" s="376"/>
      <c r="I102" s="376"/>
      <c r="J102" s="376"/>
      <c r="K102" s="376"/>
      <c r="L102" s="406"/>
      <c r="M102" s="376"/>
    </row>
    <row r="103" spans="3:13" x14ac:dyDescent="0.25">
      <c r="C103" s="21"/>
      <c r="D103" s="162">
        <v>60</v>
      </c>
      <c r="E103" s="537"/>
      <c r="F103" s="537"/>
      <c r="G103" s="376"/>
      <c r="H103" s="376"/>
      <c r="I103" s="376"/>
      <c r="J103" s="376"/>
      <c r="K103" s="376"/>
      <c r="L103" s="406"/>
      <c r="M103" s="376"/>
    </row>
    <row r="104" spans="3:13" x14ac:dyDescent="0.25">
      <c r="D104" s="162">
        <v>61</v>
      </c>
      <c r="E104" s="537"/>
      <c r="F104" s="537"/>
      <c r="G104" s="376"/>
      <c r="H104" s="376"/>
      <c r="I104" s="376"/>
      <c r="J104" s="376"/>
      <c r="K104" s="376"/>
      <c r="L104" s="406"/>
      <c r="M104" s="376"/>
    </row>
    <row r="105" spans="3:13" x14ac:dyDescent="0.25">
      <c r="D105" s="162">
        <v>62</v>
      </c>
      <c r="E105" s="537"/>
      <c r="F105" s="537"/>
      <c r="G105" s="376"/>
      <c r="H105" s="376"/>
      <c r="I105" s="376"/>
      <c r="J105" s="376"/>
      <c r="K105" s="376"/>
      <c r="L105" s="406"/>
      <c r="M105" s="376"/>
    </row>
    <row r="106" spans="3:13" x14ac:dyDescent="0.25">
      <c r="D106" s="162">
        <v>63</v>
      </c>
      <c r="E106" s="537"/>
      <c r="F106" s="537"/>
      <c r="G106" s="376"/>
      <c r="H106" s="376"/>
      <c r="I106" s="376"/>
      <c r="J106" s="376"/>
      <c r="K106" s="376"/>
      <c r="L106" s="406"/>
      <c r="M106" s="376"/>
    </row>
    <row r="107" spans="3:13" x14ac:dyDescent="0.25">
      <c r="D107" s="162">
        <v>64</v>
      </c>
      <c r="E107" s="537"/>
      <c r="F107" s="537"/>
      <c r="G107" s="376"/>
      <c r="H107" s="376"/>
      <c r="I107" s="376"/>
      <c r="J107" s="376"/>
      <c r="K107" s="376"/>
      <c r="L107" s="406"/>
      <c r="M107" s="376"/>
    </row>
    <row r="108" spans="3:13" x14ac:dyDescent="0.25">
      <c r="D108" s="162">
        <v>65</v>
      </c>
      <c r="E108" s="537"/>
      <c r="F108" s="537"/>
      <c r="G108" s="376"/>
      <c r="H108" s="376"/>
      <c r="I108" s="376"/>
      <c r="J108" s="376"/>
      <c r="K108" s="376"/>
      <c r="L108" s="406"/>
      <c r="M108" s="376"/>
    </row>
    <row r="109" spans="3:13" x14ac:dyDescent="0.25">
      <c r="D109" s="162">
        <v>66</v>
      </c>
      <c r="E109" s="537"/>
      <c r="F109" s="537"/>
      <c r="G109" s="376"/>
      <c r="H109" s="376"/>
      <c r="I109" s="376"/>
      <c r="J109" s="376"/>
      <c r="K109" s="376"/>
      <c r="L109" s="406"/>
      <c r="M109" s="376"/>
    </row>
    <row r="110" spans="3:13" x14ac:dyDescent="0.25">
      <c r="D110" s="162">
        <v>67</v>
      </c>
      <c r="E110" s="537"/>
      <c r="F110" s="537"/>
      <c r="G110" s="376"/>
      <c r="H110" s="376"/>
      <c r="I110" s="376"/>
      <c r="J110" s="376"/>
      <c r="K110" s="376"/>
      <c r="L110" s="406"/>
      <c r="M110" s="376"/>
    </row>
    <row r="111" spans="3:13" x14ac:dyDescent="0.25">
      <c r="D111" s="162">
        <v>68</v>
      </c>
      <c r="E111" s="537"/>
      <c r="F111" s="537"/>
      <c r="G111" s="376"/>
      <c r="H111" s="376"/>
      <c r="I111" s="376"/>
      <c r="J111" s="376"/>
      <c r="K111" s="376"/>
      <c r="L111" s="406"/>
      <c r="M111" s="376"/>
    </row>
    <row r="112" spans="3:13" x14ac:dyDescent="0.25">
      <c r="D112" s="162">
        <v>69</v>
      </c>
      <c r="E112" s="537"/>
      <c r="F112" s="537"/>
      <c r="G112" s="376"/>
      <c r="H112" s="376"/>
      <c r="I112" s="376"/>
      <c r="J112" s="376"/>
      <c r="K112" s="376"/>
      <c r="L112" s="406"/>
      <c r="M112" s="376"/>
    </row>
    <row r="113" spans="4:13" x14ac:dyDescent="0.25">
      <c r="D113" s="162">
        <v>70</v>
      </c>
      <c r="E113" s="537"/>
      <c r="F113" s="537"/>
      <c r="G113" s="376"/>
      <c r="H113" s="376"/>
      <c r="I113" s="376"/>
      <c r="J113" s="376"/>
      <c r="K113" s="376"/>
      <c r="L113" s="406"/>
      <c r="M113" s="376"/>
    </row>
    <row r="114" spans="4:13" x14ac:dyDescent="0.25">
      <c r="D114" s="162">
        <v>71</v>
      </c>
      <c r="E114" s="537"/>
      <c r="F114" s="537"/>
      <c r="G114" s="376"/>
      <c r="H114" s="376"/>
      <c r="I114" s="376"/>
      <c r="J114" s="376"/>
      <c r="K114" s="376"/>
      <c r="L114" s="406"/>
      <c r="M114" s="376"/>
    </row>
    <row r="115" spans="4:13" x14ac:dyDescent="0.25">
      <c r="D115" s="162">
        <v>72</v>
      </c>
      <c r="E115" s="537"/>
      <c r="F115" s="537"/>
      <c r="G115" s="376"/>
      <c r="H115" s="376"/>
      <c r="I115" s="376"/>
      <c r="J115" s="376"/>
      <c r="K115" s="376"/>
      <c r="L115" s="406"/>
      <c r="M115" s="376"/>
    </row>
    <row r="116" spans="4:13" x14ac:dyDescent="0.25">
      <c r="D116" s="162">
        <v>73</v>
      </c>
      <c r="E116" s="537"/>
      <c r="F116" s="537"/>
      <c r="G116" s="376"/>
      <c r="H116" s="376"/>
      <c r="I116" s="376"/>
      <c r="J116" s="376"/>
      <c r="K116" s="376"/>
      <c r="L116" s="406"/>
      <c r="M116" s="376"/>
    </row>
    <row r="117" spans="4:13" x14ac:dyDescent="0.25">
      <c r="D117" s="162">
        <v>74</v>
      </c>
      <c r="E117" s="537"/>
      <c r="F117" s="537"/>
      <c r="G117" s="376"/>
      <c r="H117" s="376"/>
      <c r="I117" s="376"/>
      <c r="J117" s="376"/>
      <c r="K117" s="376"/>
      <c r="L117" s="406"/>
      <c r="M117" s="376"/>
    </row>
    <row r="118" spans="4:13" x14ac:dyDescent="0.25">
      <c r="D118" s="162">
        <v>75</v>
      </c>
      <c r="E118" s="537"/>
      <c r="F118" s="537"/>
      <c r="G118" s="376"/>
      <c r="H118" s="376"/>
      <c r="I118" s="376"/>
      <c r="J118" s="376"/>
      <c r="K118" s="376"/>
      <c r="L118" s="406"/>
      <c r="M118" s="376"/>
    </row>
    <row r="119" spans="4:13" x14ac:dyDescent="0.25">
      <c r="D119" s="162">
        <v>76</v>
      </c>
      <c r="E119" s="537"/>
      <c r="F119" s="537"/>
      <c r="G119" s="376"/>
      <c r="H119" s="376"/>
      <c r="I119" s="376"/>
      <c r="J119" s="376"/>
      <c r="K119" s="376"/>
      <c r="L119" s="406"/>
      <c r="M119" s="376"/>
    </row>
    <row r="120" spans="4:13" x14ac:dyDescent="0.25">
      <c r="D120" s="162">
        <v>77</v>
      </c>
      <c r="E120" s="537"/>
      <c r="F120" s="537"/>
      <c r="G120" s="376"/>
      <c r="H120" s="376"/>
      <c r="I120" s="376"/>
      <c r="J120" s="376"/>
      <c r="K120" s="376"/>
      <c r="L120" s="406"/>
      <c r="M120" s="376"/>
    </row>
    <row r="121" spans="4:13" x14ac:dyDescent="0.25">
      <c r="D121" s="162">
        <v>78</v>
      </c>
      <c r="E121" s="537"/>
      <c r="F121" s="537"/>
      <c r="G121" s="376"/>
      <c r="H121" s="376"/>
      <c r="I121" s="376"/>
      <c r="J121" s="376"/>
      <c r="K121" s="376"/>
      <c r="L121" s="406"/>
      <c r="M121" s="376"/>
    </row>
    <row r="122" spans="4:13" x14ac:dyDescent="0.25">
      <c r="D122" s="162">
        <v>79</v>
      </c>
      <c r="E122" s="537"/>
      <c r="F122" s="537"/>
      <c r="G122" s="376"/>
      <c r="H122" s="376"/>
      <c r="I122" s="376"/>
      <c r="J122" s="376"/>
      <c r="K122" s="376"/>
      <c r="L122" s="406"/>
      <c r="M122" s="376"/>
    </row>
    <row r="123" spans="4:13" x14ac:dyDescent="0.25">
      <c r="D123" s="162">
        <v>80</v>
      </c>
      <c r="E123" s="537"/>
      <c r="F123" s="537"/>
      <c r="G123" s="376"/>
      <c r="H123" s="376"/>
      <c r="I123" s="376"/>
      <c r="J123" s="376"/>
      <c r="K123" s="376"/>
      <c r="L123" s="406"/>
      <c r="M123" s="376"/>
    </row>
    <row r="124" spans="4:13" x14ac:dyDescent="0.25">
      <c r="D124" s="162">
        <v>81</v>
      </c>
      <c r="E124" s="537"/>
      <c r="F124" s="537"/>
      <c r="G124" s="376"/>
      <c r="H124" s="376"/>
      <c r="I124" s="376"/>
      <c r="J124" s="376"/>
      <c r="K124" s="376"/>
      <c r="L124" s="406"/>
      <c r="M124" s="376"/>
    </row>
    <row r="125" spans="4:13" x14ac:dyDescent="0.25">
      <c r="D125" s="162">
        <v>82</v>
      </c>
      <c r="E125" s="537"/>
      <c r="F125" s="537"/>
      <c r="G125" s="376"/>
      <c r="H125" s="376"/>
      <c r="I125" s="376"/>
      <c r="J125" s="376"/>
      <c r="K125" s="376"/>
      <c r="L125" s="406"/>
      <c r="M125" s="376"/>
    </row>
    <row r="126" spans="4:13" x14ac:dyDescent="0.25">
      <c r="D126" s="162">
        <v>83</v>
      </c>
      <c r="E126" s="537"/>
      <c r="F126" s="537"/>
      <c r="G126" s="376"/>
      <c r="H126" s="376"/>
      <c r="I126" s="376"/>
      <c r="J126" s="376"/>
      <c r="K126" s="376"/>
      <c r="L126" s="406"/>
      <c r="M126" s="376"/>
    </row>
    <row r="127" spans="4:13" x14ac:dyDescent="0.25">
      <c r="D127" s="162">
        <v>84</v>
      </c>
      <c r="E127" s="537"/>
      <c r="F127" s="537"/>
      <c r="G127" s="376"/>
      <c r="H127" s="376"/>
      <c r="I127" s="376"/>
      <c r="J127" s="376"/>
      <c r="K127" s="376"/>
      <c r="L127" s="406"/>
      <c r="M127" s="376"/>
    </row>
    <row r="128" spans="4:13" x14ac:dyDescent="0.25">
      <c r="D128" s="162">
        <v>85</v>
      </c>
      <c r="E128" s="537"/>
      <c r="F128" s="537"/>
      <c r="G128" s="376"/>
      <c r="H128" s="376"/>
      <c r="I128" s="376"/>
      <c r="J128" s="376"/>
      <c r="K128" s="376"/>
      <c r="L128" s="406"/>
      <c r="M128" s="376"/>
    </row>
    <row r="129" spans="4:13" x14ac:dyDescent="0.25">
      <c r="D129" s="162">
        <v>86</v>
      </c>
      <c r="E129" s="537"/>
      <c r="F129" s="537"/>
      <c r="G129" s="376"/>
      <c r="H129" s="376"/>
      <c r="I129" s="376"/>
      <c r="J129" s="376"/>
      <c r="K129" s="376"/>
      <c r="L129" s="406"/>
      <c r="M129" s="376"/>
    </row>
    <row r="130" spans="4:13" x14ac:dyDescent="0.25">
      <c r="D130" s="162">
        <v>87</v>
      </c>
      <c r="E130" s="537"/>
      <c r="F130" s="537"/>
      <c r="G130" s="376"/>
      <c r="H130" s="376"/>
      <c r="I130" s="376"/>
      <c r="J130" s="376"/>
      <c r="K130" s="376"/>
      <c r="L130" s="406"/>
      <c r="M130" s="376"/>
    </row>
    <row r="131" spans="4:13" x14ac:dyDescent="0.25">
      <c r="D131" s="162">
        <v>88</v>
      </c>
      <c r="E131" s="537"/>
      <c r="F131" s="537"/>
      <c r="G131" s="376"/>
      <c r="H131" s="376"/>
      <c r="I131" s="376"/>
      <c r="J131" s="376"/>
      <c r="K131" s="376"/>
      <c r="L131" s="406"/>
      <c r="M131" s="376"/>
    </row>
    <row r="132" spans="4:13" x14ac:dyDescent="0.25">
      <c r="D132" s="162">
        <v>89</v>
      </c>
      <c r="E132" s="537"/>
      <c r="F132" s="537"/>
      <c r="G132" s="376"/>
      <c r="H132" s="376"/>
      <c r="I132" s="376"/>
      <c r="J132" s="376"/>
      <c r="K132" s="376"/>
      <c r="L132" s="406"/>
      <c r="M132" s="376"/>
    </row>
    <row r="133" spans="4:13" x14ac:dyDescent="0.25">
      <c r="D133" s="162">
        <v>90</v>
      </c>
      <c r="E133" s="537"/>
      <c r="F133" s="537"/>
      <c r="G133" s="376"/>
      <c r="H133" s="376"/>
      <c r="I133" s="376"/>
      <c r="J133" s="376"/>
      <c r="K133" s="376"/>
      <c r="L133" s="406"/>
      <c r="M133" s="376"/>
    </row>
    <row r="134" spans="4:13" x14ac:dyDescent="0.25">
      <c r="D134" s="162">
        <v>91</v>
      </c>
      <c r="E134" s="537"/>
      <c r="F134" s="537"/>
      <c r="G134" s="376"/>
      <c r="H134" s="376"/>
      <c r="I134" s="376"/>
      <c r="J134" s="376"/>
      <c r="K134" s="376"/>
      <c r="L134" s="406"/>
      <c r="M134" s="376"/>
    </row>
    <row r="135" spans="4:13" x14ac:dyDescent="0.25">
      <c r="D135" s="162">
        <v>92</v>
      </c>
      <c r="E135" s="537"/>
      <c r="F135" s="537"/>
      <c r="G135" s="376"/>
      <c r="H135" s="376"/>
      <c r="I135" s="376"/>
      <c r="J135" s="376"/>
      <c r="K135" s="376"/>
      <c r="L135" s="406"/>
      <c r="M135" s="376"/>
    </row>
    <row r="136" spans="4:13" x14ac:dyDescent="0.25">
      <c r="D136" s="162">
        <v>93</v>
      </c>
      <c r="E136" s="537"/>
      <c r="F136" s="537"/>
      <c r="G136" s="376"/>
      <c r="H136" s="376"/>
      <c r="I136" s="376"/>
      <c r="J136" s="376"/>
      <c r="K136" s="376"/>
      <c r="L136" s="406"/>
      <c r="M136" s="376"/>
    </row>
    <row r="137" spans="4:13" x14ac:dyDescent="0.25">
      <c r="D137" s="162">
        <v>94</v>
      </c>
      <c r="E137" s="537"/>
      <c r="F137" s="537"/>
      <c r="G137" s="376"/>
      <c r="H137" s="376"/>
      <c r="I137" s="376"/>
      <c r="J137" s="376"/>
      <c r="K137" s="376"/>
      <c r="L137" s="406"/>
      <c r="M137" s="376"/>
    </row>
    <row r="138" spans="4:13" x14ac:dyDescent="0.25">
      <c r="D138" s="162">
        <v>95</v>
      </c>
      <c r="E138" s="537"/>
      <c r="F138" s="537"/>
      <c r="G138" s="376"/>
      <c r="H138" s="376"/>
      <c r="I138" s="376"/>
      <c r="J138" s="376"/>
      <c r="K138" s="376"/>
      <c r="L138" s="406"/>
      <c r="M138" s="376"/>
    </row>
    <row r="139" spans="4:13" x14ac:dyDescent="0.25">
      <c r="D139" s="162">
        <v>96</v>
      </c>
      <c r="E139" s="537"/>
      <c r="F139" s="537"/>
      <c r="G139" s="376"/>
      <c r="H139" s="376"/>
      <c r="I139" s="376"/>
      <c r="J139" s="376"/>
      <c r="K139" s="376"/>
      <c r="L139" s="406"/>
      <c r="M139" s="376"/>
    </row>
    <row r="140" spans="4:13" x14ac:dyDescent="0.25">
      <c r="D140" s="162">
        <v>97</v>
      </c>
      <c r="E140" s="537"/>
      <c r="F140" s="537"/>
      <c r="G140" s="376"/>
      <c r="H140" s="376"/>
      <c r="I140" s="376"/>
      <c r="J140" s="376"/>
      <c r="K140" s="376"/>
      <c r="L140" s="406"/>
      <c r="M140" s="376"/>
    </row>
    <row r="141" spans="4:13" x14ac:dyDescent="0.25">
      <c r="D141" s="162">
        <v>98</v>
      </c>
      <c r="E141" s="537"/>
      <c r="F141" s="537"/>
      <c r="G141" s="376"/>
      <c r="H141" s="376"/>
      <c r="I141" s="376"/>
      <c r="J141" s="376"/>
      <c r="K141" s="376"/>
      <c r="L141" s="406"/>
      <c r="M141" s="376"/>
    </row>
    <row r="142" spans="4:13" x14ac:dyDescent="0.25">
      <c r="D142" s="162">
        <v>99</v>
      </c>
      <c r="E142" s="537"/>
      <c r="F142" s="537"/>
      <c r="G142" s="376"/>
      <c r="H142" s="376"/>
      <c r="I142" s="376"/>
      <c r="J142" s="376"/>
      <c r="K142" s="376"/>
      <c r="L142" s="406"/>
      <c r="M142" s="376"/>
    </row>
    <row r="143" spans="4:13" x14ac:dyDescent="0.25">
      <c r="D143" s="162">
        <v>100</v>
      </c>
      <c r="E143" s="537"/>
      <c r="F143" s="537"/>
      <c r="G143" s="376"/>
      <c r="H143" s="376"/>
      <c r="I143" s="376"/>
      <c r="J143" s="376"/>
      <c r="K143" s="376"/>
      <c r="L143" s="406"/>
      <c r="M143" s="376"/>
    </row>
    <row r="144" spans="4:13" x14ac:dyDescent="0.25">
      <c r="D144" s="162">
        <v>101</v>
      </c>
      <c r="E144" s="537"/>
      <c r="F144" s="537"/>
      <c r="G144" s="376"/>
      <c r="H144" s="376"/>
      <c r="I144" s="376"/>
      <c r="J144" s="376"/>
      <c r="K144" s="376"/>
      <c r="L144" s="406"/>
      <c r="M144" s="376"/>
    </row>
    <row r="145" spans="4:13" x14ac:dyDescent="0.25">
      <c r="D145" s="162">
        <v>102</v>
      </c>
      <c r="E145" s="537"/>
      <c r="F145" s="537"/>
      <c r="G145" s="376"/>
      <c r="H145" s="376"/>
      <c r="I145" s="376"/>
      <c r="J145" s="376"/>
      <c r="K145" s="376"/>
      <c r="L145" s="406"/>
      <c r="M145" s="376"/>
    </row>
    <row r="146" spans="4:13" x14ac:dyDescent="0.25">
      <c r="D146" s="162">
        <v>103</v>
      </c>
      <c r="E146" s="537"/>
      <c r="F146" s="537"/>
      <c r="G146" s="376"/>
      <c r="H146" s="376"/>
      <c r="I146" s="376"/>
      <c r="J146" s="376"/>
      <c r="K146" s="376"/>
      <c r="L146" s="406"/>
      <c r="M146" s="376"/>
    </row>
    <row r="147" spans="4:13" x14ac:dyDescent="0.25">
      <c r="D147" s="162">
        <v>104</v>
      </c>
      <c r="E147" s="537"/>
      <c r="F147" s="537"/>
      <c r="G147" s="376"/>
      <c r="H147" s="376"/>
      <c r="I147" s="376"/>
      <c r="J147" s="376"/>
      <c r="K147" s="376"/>
      <c r="L147" s="406"/>
      <c r="M147" s="376"/>
    </row>
    <row r="148" spans="4:13" x14ac:dyDescent="0.25">
      <c r="D148" s="162">
        <v>105</v>
      </c>
      <c r="E148" s="537"/>
      <c r="F148" s="537"/>
      <c r="G148" s="376"/>
      <c r="H148" s="376"/>
      <c r="I148" s="376"/>
      <c r="J148" s="376"/>
      <c r="K148" s="376"/>
      <c r="L148" s="406"/>
      <c r="M148" s="376"/>
    </row>
    <row r="149" spans="4:13" x14ac:dyDescent="0.25">
      <c r="D149" s="162">
        <v>106</v>
      </c>
      <c r="E149" s="537"/>
      <c r="F149" s="537"/>
      <c r="G149" s="376"/>
      <c r="H149" s="376"/>
      <c r="I149" s="376"/>
      <c r="J149" s="376"/>
      <c r="K149" s="376"/>
      <c r="L149" s="406"/>
      <c r="M149" s="376"/>
    </row>
    <row r="150" spans="4:13" x14ac:dyDescent="0.25">
      <c r="D150" s="162">
        <v>107</v>
      </c>
      <c r="E150" s="537"/>
      <c r="F150" s="537"/>
      <c r="G150" s="376"/>
      <c r="H150" s="376"/>
      <c r="I150" s="376"/>
      <c r="J150" s="376"/>
      <c r="K150" s="376"/>
      <c r="L150" s="406"/>
      <c r="M150" s="376"/>
    </row>
    <row r="151" spans="4:13" x14ac:dyDescent="0.25">
      <c r="D151" s="162">
        <v>108</v>
      </c>
      <c r="E151" s="537"/>
      <c r="F151" s="537"/>
      <c r="G151" s="376"/>
      <c r="H151" s="376"/>
      <c r="I151" s="376"/>
      <c r="J151" s="376"/>
      <c r="K151" s="376"/>
      <c r="L151" s="406"/>
      <c r="M151" s="376"/>
    </row>
    <row r="152" spans="4:13" x14ac:dyDescent="0.25">
      <c r="D152" s="162">
        <v>109</v>
      </c>
      <c r="E152" s="537"/>
      <c r="F152" s="537"/>
      <c r="G152" s="376"/>
      <c r="H152" s="376"/>
      <c r="I152" s="376"/>
      <c r="J152" s="376"/>
      <c r="K152" s="376"/>
      <c r="L152" s="406"/>
      <c r="M152" s="376"/>
    </row>
    <row r="153" spans="4:13" x14ac:dyDescent="0.25">
      <c r="D153" s="162">
        <v>110</v>
      </c>
      <c r="E153" s="537"/>
      <c r="F153" s="537"/>
      <c r="G153" s="376"/>
      <c r="H153" s="376"/>
      <c r="I153" s="376"/>
      <c r="J153" s="376"/>
      <c r="K153" s="376"/>
      <c r="L153" s="406"/>
      <c r="M153" s="376"/>
    </row>
    <row r="154" spans="4:13" x14ac:dyDescent="0.25">
      <c r="D154" s="162">
        <v>111</v>
      </c>
      <c r="E154" s="537"/>
      <c r="F154" s="537"/>
      <c r="G154" s="376"/>
      <c r="H154" s="376"/>
      <c r="I154" s="376"/>
      <c r="J154" s="376"/>
      <c r="K154" s="376"/>
      <c r="L154" s="406"/>
      <c r="M154" s="376"/>
    </row>
    <row r="155" spans="4:13" x14ac:dyDescent="0.25">
      <c r="D155" s="162">
        <v>112</v>
      </c>
      <c r="E155" s="537"/>
      <c r="F155" s="537"/>
      <c r="G155" s="376"/>
      <c r="H155" s="376"/>
      <c r="I155" s="376"/>
      <c r="J155" s="376"/>
      <c r="K155" s="376"/>
      <c r="L155" s="406"/>
      <c r="M155" s="376"/>
    </row>
    <row r="156" spans="4:13" x14ac:dyDescent="0.25">
      <c r="D156" s="162">
        <v>113</v>
      </c>
      <c r="E156" s="537"/>
      <c r="F156" s="537"/>
      <c r="G156" s="376"/>
      <c r="H156" s="376"/>
      <c r="I156" s="376"/>
      <c r="J156" s="376"/>
      <c r="K156" s="376"/>
      <c r="L156" s="406"/>
      <c r="M156" s="376"/>
    </row>
    <row r="157" spans="4:13" x14ac:dyDescent="0.25">
      <c r="D157" s="162">
        <v>114</v>
      </c>
      <c r="E157" s="537"/>
      <c r="F157" s="537"/>
      <c r="G157" s="376"/>
      <c r="H157" s="376"/>
      <c r="I157" s="376"/>
      <c r="J157" s="376"/>
      <c r="K157" s="376"/>
      <c r="L157" s="406"/>
      <c r="M157" s="376"/>
    </row>
    <row r="158" spans="4:13" x14ac:dyDescent="0.25">
      <c r="D158" s="162">
        <v>115</v>
      </c>
      <c r="E158" s="537"/>
      <c r="F158" s="537"/>
      <c r="G158" s="376"/>
      <c r="H158" s="376"/>
      <c r="I158" s="376"/>
      <c r="J158" s="376"/>
      <c r="K158" s="376"/>
      <c r="L158" s="406"/>
      <c r="M158" s="376"/>
    </row>
    <row r="159" spans="4:13" x14ac:dyDescent="0.25">
      <c r="D159" s="162">
        <v>116</v>
      </c>
      <c r="E159" s="537"/>
      <c r="F159" s="537"/>
      <c r="G159" s="376"/>
      <c r="H159" s="376"/>
      <c r="I159" s="376"/>
      <c r="J159" s="376"/>
      <c r="K159" s="376"/>
      <c r="L159" s="406"/>
      <c r="M159" s="376"/>
    </row>
    <row r="160" spans="4:13" x14ac:dyDescent="0.25">
      <c r="D160" s="162">
        <v>117</v>
      </c>
      <c r="E160" s="537"/>
      <c r="F160" s="537"/>
      <c r="G160" s="376"/>
      <c r="H160" s="376"/>
      <c r="I160" s="376"/>
      <c r="J160" s="376"/>
      <c r="K160" s="376"/>
      <c r="L160" s="406"/>
      <c r="M160" s="376"/>
    </row>
    <row r="161" spans="4:13" x14ac:dyDescent="0.25">
      <c r="D161" s="162">
        <v>118</v>
      </c>
      <c r="E161" s="537"/>
      <c r="F161" s="537"/>
      <c r="G161" s="376"/>
      <c r="H161" s="376"/>
      <c r="I161" s="376"/>
      <c r="J161" s="376"/>
      <c r="K161" s="376"/>
      <c r="L161" s="406"/>
      <c r="M161" s="376"/>
    </row>
    <row r="162" spans="4:13" x14ac:dyDescent="0.25">
      <c r="D162" s="162">
        <v>119</v>
      </c>
      <c r="E162" s="537"/>
      <c r="F162" s="537"/>
      <c r="G162" s="376"/>
      <c r="H162" s="376"/>
      <c r="I162" s="376"/>
      <c r="J162" s="376"/>
      <c r="K162" s="376"/>
      <c r="L162" s="406"/>
      <c r="M162" s="376"/>
    </row>
    <row r="163" spans="4:13" x14ac:dyDescent="0.25">
      <c r="D163" s="162">
        <v>120</v>
      </c>
      <c r="E163" s="537"/>
      <c r="F163" s="537"/>
      <c r="G163" s="376"/>
      <c r="H163" s="376"/>
      <c r="I163" s="376"/>
      <c r="J163" s="376"/>
      <c r="K163" s="376"/>
      <c r="L163" s="406"/>
      <c r="M163" s="376"/>
    </row>
    <row r="164" spans="4:13" x14ac:dyDescent="0.25">
      <c r="D164" s="162">
        <v>121</v>
      </c>
      <c r="E164" s="537"/>
      <c r="F164" s="537"/>
      <c r="G164" s="376"/>
      <c r="H164" s="376"/>
      <c r="I164" s="376"/>
      <c r="J164" s="376"/>
      <c r="K164" s="376"/>
      <c r="L164" s="406"/>
      <c r="M164" s="376"/>
    </row>
    <row r="165" spans="4:13" x14ac:dyDescent="0.25">
      <c r="D165" s="162">
        <v>122</v>
      </c>
      <c r="E165" s="537"/>
      <c r="F165" s="537"/>
      <c r="G165" s="376"/>
      <c r="H165" s="376"/>
      <c r="I165" s="376"/>
      <c r="J165" s="376"/>
      <c r="K165" s="376"/>
      <c r="L165" s="406"/>
      <c r="M165" s="376"/>
    </row>
    <row r="166" spans="4:13" x14ac:dyDescent="0.25">
      <c r="D166" s="162">
        <v>123</v>
      </c>
      <c r="E166" s="537"/>
      <c r="F166" s="537"/>
      <c r="G166" s="376"/>
      <c r="H166" s="376"/>
      <c r="I166" s="376"/>
      <c r="J166" s="376"/>
      <c r="K166" s="376"/>
      <c r="L166" s="406"/>
      <c r="M166" s="376"/>
    </row>
    <row r="167" spans="4:13" x14ac:dyDescent="0.25">
      <c r="D167" s="162">
        <v>124</v>
      </c>
      <c r="E167" s="537"/>
      <c r="F167" s="537"/>
      <c r="G167" s="376"/>
      <c r="H167" s="376"/>
      <c r="I167" s="376"/>
      <c r="J167" s="376"/>
      <c r="K167" s="376"/>
      <c r="L167" s="406"/>
      <c r="M167" s="376"/>
    </row>
    <row r="168" spans="4:13" x14ac:dyDescent="0.25">
      <c r="D168" s="162">
        <v>125</v>
      </c>
      <c r="E168" s="537"/>
      <c r="F168" s="537"/>
      <c r="G168" s="376"/>
      <c r="H168" s="376"/>
      <c r="I168" s="376"/>
      <c r="J168" s="376"/>
      <c r="K168" s="376"/>
      <c r="L168" s="406"/>
      <c r="M168" s="376"/>
    </row>
    <row r="169" spans="4:13" x14ac:dyDescent="0.25">
      <c r="D169" s="162">
        <v>126</v>
      </c>
      <c r="E169" s="537"/>
      <c r="F169" s="537"/>
      <c r="G169" s="376"/>
      <c r="H169" s="376"/>
      <c r="I169" s="376"/>
      <c r="J169" s="376"/>
      <c r="K169" s="376"/>
      <c r="L169" s="406"/>
      <c r="M169" s="376"/>
    </row>
    <row r="170" spans="4:13" x14ac:dyDescent="0.25">
      <c r="D170" s="162">
        <v>127</v>
      </c>
      <c r="E170" s="537"/>
      <c r="F170" s="537"/>
      <c r="G170" s="376"/>
      <c r="H170" s="376"/>
      <c r="I170" s="376"/>
      <c r="J170" s="376"/>
      <c r="K170" s="376"/>
      <c r="L170" s="406"/>
      <c r="M170" s="376"/>
    </row>
    <row r="171" spans="4:13" x14ac:dyDescent="0.25">
      <c r="D171" s="162">
        <v>128</v>
      </c>
      <c r="E171" s="537"/>
      <c r="F171" s="537"/>
      <c r="G171" s="376"/>
      <c r="H171" s="376"/>
      <c r="I171" s="376"/>
      <c r="J171" s="376"/>
      <c r="K171" s="376"/>
      <c r="L171" s="406"/>
      <c r="M171" s="376"/>
    </row>
    <row r="172" spans="4:13" x14ac:dyDescent="0.25">
      <c r="D172" s="162">
        <v>129</v>
      </c>
      <c r="E172" s="537"/>
      <c r="F172" s="537"/>
      <c r="G172" s="376"/>
      <c r="H172" s="376"/>
      <c r="I172" s="376"/>
      <c r="J172" s="376"/>
      <c r="K172" s="376"/>
      <c r="L172" s="406"/>
      <c r="M172" s="376"/>
    </row>
    <row r="173" spans="4:13" x14ac:dyDescent="0.25">
      <c r="D173" s="162">
        <v>130</v>
      </c>
      <c r="E173" s="537"/>
      <c r="F173" s="537"/>
      <c r="G173" s="376"/>
      <c r="H173" s="376"/>
      <c r="I173" s="376"/>
      <c r="J173" s="376"/>
      <c r="K173" s="376"/>
      <c r="L173" s="406"/>
      <c r="M173" s="376"/>
    </row>
    <row r="174" spans="4:13" x14ac:dyDescent="0.25">
      <c r="D174" s="162">
        <v>131</v>
      </c>
      <c r="E174" s="537"/>
      <c r="F174" s="537"/>
      <c r="G174" s="376"/>
      <c r="H174" s="376"/>
      <c r="I174" s="376"/>
      <c r="J174" s="376"/>
      <c r="K174" s="376"/>
      <c r="L174" s="406"/>
      <c r="M174" s="376"/>
    </row>
    <row r="175" spans="4:13" x14ac:dyDescent="0.25">
      <c r="D175" s="162">
        <v>132</v>
      </c>
      <c r="E175" s="537"/>
      <c r="F175" s="537"/>
      <c r="G175" s="376"/>
      <c r="H175" s="376"/>
      <c r="I175" s="376"/>
      <c r="J175" s="376"/>
      <c r="K175" s="376"/>
      <c r="L175" s="406"/>
      <c r="M175" s="376"/>
    </row>
    <row r="176" spans="4:13" x14ac:dyDescent="0.25">
      <c r="D176" s="162">
        <v>133</v>
      </c>
      <c r="E176" s="537"/>
      <c r="F176" s="537"/>
      <c r="G176" s="376"/>
      <c r="H176" s="376"/>
      <c r="I176" s="376"/>
      <c r="J176" s="376"/>
      <c r="K176" s="376"/>
      <c r="L176" s="406"/>
      <c r="M176" s="376"/>
    </row>
    <row r="177" spans="4:13" x14ac:dyDescent="0.25">
      <c r="D177" s="162">
        <v>134</v>
      </c>
      <c r="E177" s="537"/>
      <c r="F177" s="537"/>
      <c r="G177" s="376"/>
      <c r="H177" s="376"/>
      <c r="I177" s="376"/>
      <c r="J177" s="376"/>
      <c r="K177" s="376"/>
      <c r="L177" s="406"/>
      <c r="M177" s="376"/>
    </row>
    <row r="178" spans="4:13" x14ac:dyDescent="0.25">
      <c r="D178" s="162">
        <v>135</v>
      </c>
      <c r="E178" s="537"/>
      <c r="F178" s="537"/>
      <c r="G178" s="376"/>
      <c r="H178" s="376"/>
      <c r="I178" s="376"/>
      <c r="J178" s="376"/>
      <c r="K178" s="376"/>
      <c r="L178" s="406"/>
      <c r="M178" s="376"/>
    </row>
    <row r="179" spans="4:13" x14ac:dyDescent="0.25">
      <c r="D179" s="162">
        <v>136</v>
      </c>
      <c r="E179" s="537"/>
      <c r="F179" s="537"/>
      <c r="G179" s="376"/>
      <c r="H179" s="376"/>
      <c r="I179" s="376"/>
      <c r="J179" s="376"/>
      <c r="K179" s="376"/>
      <c r="L179" s="406"/>
      <c r="M179" s="376"/>
    </row>
    <row r="180" spans="4:13" x14ac:dyDescent="0.25">
      <c r="D180" s="162">
        <v>137</v>
      </c>
      <c r="E180" s="537"/>
      <c r="F180" s="537"/>
      <c r="G180" s="376"/>
      <c r="H180" s="376"/>
      <c r="I180" s="376"/>
      <c r="J180" s="376"/>
      <c r="K180" s="376"/>
      <c r="L180" s="406"/>
      <c r="M180" s="376"/>
    </row>
    <row r="181" spans="4:13" x14ac:dyDescent="0.25">
      <c r="D181" s="162">
        <v>138</v>
      </c>
      <c r="E181" s="537"/>
      <c r="F181" s="537"/>
      <c r="G181" s="376"/>
      <c r="H181" s="376"/>
      <c r="I181" s="376"/>
      <c r="J181" s="376"/>
      <c r="K181" s="376"/>
      <c r="L181" s="406"/>
      <c r="M181" s="376"/>
    </row>
    <row r="182" spans="4:13" x14ac:dyDescent="0.25">
      <c r="D182" s="162">
        <v>139</v>
      </c>
      <c r="E182" s="537"/>
      <c r="F182" s="537"/>
      <c r="G182" s="376"/>
      <c r="H182" s="376"/>
      <c r="I182" s="376"/>
      <c r="J182" s="376"/>
      <c r="K182" s="376"/>
      <c r="L182" s="406"/>
      <c r="M182" s="376"/>
    </row>
    <row r="183" spans="4:13" x14ac:dyDescent="0.25">
      <c r="D183" s="162">
        <v>140</v>
      </c>
      <c r="E183" s="537"/>
      <c r="F183" s="537"/>
      <c r="G183" s="376"/>
      <c r="H183" s="376"/>
      <c r="I183" s="376"/>
      <c r="J183" s="376"/>
      <c r="K183" s="376"/>
      <c r="L183" s="406"/>
      <c r="M183" s="376"/>
    </row>
    <row r="184" spans="4:13" x14ac:dyDescent="0.25">
      <c r="D184" s="162">
        <v>141</v>
      </c>
      <c r="E184" s="537"/>
      <c r="F184" s="537"/>
      <c r="G184" s="376"/>
      <c r="H184" s="376"/>
      <c r="I184" s="376"/>
      <c r="J184" s="376"/>
      <c r="K184" s="376"/>
      <c r="L184" s="406"/>
      <c r="M184" s="376"/>
    </row>
    <row r="185" spans="4:13" x14ac:dyDescent="0.25">
      <c r="D185" s="162">
        <v>142</v>
      </c>
      <c r="E185" s="537"/>
      <c r="F185" s="537"/>
      <c r="G185" s="376"/>
      <c r="H185" s="376"/>
      <c r="I185" s="376"/>
      <c r="J185" s="376"/>
      <c r="K185" s="376"/>
      <c r="L185" s="406"/>
      <c r="M185" s="376"/>
    </row>
    <row r="186" spans="4:13" x14ac:dyDescent="0.25">
      <c r="D186" s="162">
        <v>143</v>
      </c>
      <c r="E186" s="537"/>
      <c r="F186" s="537"/>
      <c r="G186" s="376"/>
      <c r="H186" s="376"/>
      <c r="I186" s="376"/>
      <c r="J186" s="376"/>
      <c r="K186" s="376"/>
      <c r="L186" s="406"/>
      <c r="M186" s="376"/>
    </row>
    <row r="187" spans="4:13" x14ac:dyDescent="0.25">
      <c r="D187" s="162">
        <v>144</v>
      </c>
      <c r="E187" s="537"/>
      <c r="F187" s="537"/>
      <c r="G187" s="376"/>
      <c r="H187" s="376"/>
      <c r="I187" s="376"/>
      <c r="J187" s="376"/>
      <c r="K187" s="376"/>
      <c r="L187" s="406"/>
      <c r="M187" s="376"/>
    </row>
    <row r="188" spans="4:13" x14ac:dyDescent="0.25">
      <c r="D188" s="162">
        <v>145</v>
      </c>
      <c r="E188" s="537"/>
      <c r="F188" s="537"/>
      <c r="G188" s="376"/>
      <c r="H188" s="376"/>
      <c r="I188" s="376"/>
      <c r="J188" s="376"/>
      <c r="K188" s="376"/>
      <c r="L188" s="406"/>
      <c r="M188" s="376"/>
    </row>
    <row r="189" spans="4:13" x14ac:dyDescent="0.25">
      <c r="D189" s="162">
        <v>146</v>
      </c>
      <c r="E189" s="537"/>
      <c r="F189" s="537"/>
      <c r="G189" s="376"/>
      <c r="H189" s="376"/>
      <c r="I189" s="376"/>
      <c r="J189" s="376"/>
      <c r="K189" s="376"/>
      <c r="L189" s="406"/>
      <c r="M189" s="376"/>
    </row>
    <row r="190" spans="4:13" x14ac:dyDescent="0.25">
      <c r="D190" s="162">
        <v>147</v>
      </c>
      <c r="E190" s="537"/>
      <c r="F190" s="537"/>
      <c r="G190" s="376"/>
      <c r="H190" s="376"/>
      <c r="I190" s="376"/>
      <c r="J190" s="376"/>
      <c r="K190" s="376"/>
      <c r="L190" s="406"/>
      <c r="M190" s="376"/>
    </row>
    <row r="191" spans="4:13" x14ac:dyDescent="0.25">
      <c r="D191" s="162">
        <v>148</v>
      </c>
      <c r="E191" s="537"/>
      <c r="F191" s="537"/>
      <c r="G191" s="376"/>
      <c r="H191" s="376"/>
      <c r="I191" s="376"/>
      <c r="J191" s="376"/>
      <c r="K191" s="376"/>
      <c r="L191" s="406"/>
      <c r="M191" s="376"/>
    </row>
    <row r="192" spans="4:13" x14ac:dyDescent="0.25">
      <c r="D192" s="162">
        <v>149</v>
      </c>
      <c r="E192" s="537"/>
      <c r="F192" s="537"/>
      <c r="G192" s="376"/>
      <c r="H192" s="376"/>
      <c r="I192" s="376"/>
      <c r="J192" s="376"/>
      <c r="K192" s="376"/>
      <c r="L192" s="406"/>
      <c r="M192" s="376"/>
    </row>
    <row r="193" spans="4:13" x14ac:dyDescent="0.25">
      <c r="D193" s="162">
        <v>150</v>
      </c>
      <c r="E193" s="537"/>
      <c r="F193" s="537"/>
      <c r="G193" s="376"/>
      <c r="H193" s="376"/>
      <c r="I193" s="376"/>
      <c r="J193" s="376"/>
      <c r="K193" s="376"/>
      <c r="L193" s="406"/>
      <c r="M193" s="376"/>
    </row>
    <row r="194" spans="4:13" x14ac:dyDescent="0.25">
      <c r="D194" s="162">
        <v>151</v>
      </c>
      <c r="E194" s="537"/>
      <c r="F194" s="537"/>
      <c r="G194" s="376"/>
      <c r="H194" s="376"/>
      <c r="I194" s="376"/>
      <c r="J194" s="376"/>
      <c r="K194" s="376"/>
      <c r="L194" s="406"/>
      <c r="M194" s="376"/>
    </row>
    <row r="195" spans="4:13" x14ac:dyDescent="0.25">
      <c r="D195" s="162">
        <v>152</v>
      </c>
      <c r="E195" s="537"/>
      <c r="F195" s="537"/>
      <c r="G195" s="376"/>
      <c r="H195" s="376"/>
      <c r="I195" s="376"/>
      <c r="J195" s="376"/>
      <c r="K195" s="376"/>
      <c r="L195" s="406"/>
      <c r="M195" s="376"/>
    </row>
    <row r="196" spans="4:13" x14ac:dyDescent="0.25">
      <c r="D196" s="162">
        <v>153</v>
      </c>
      <c r="E196" s="537"/>
      <c r="F196" s="537"/>
      <c r="G196" s="376"/>
      <c r="H196" s="376"/>
      <c r="I196" s="376"/>
      <c r="J196" s="376"/>
      <c r="K196" s="376"/>
      <c r="L196" s="406"/>
      <c r="M196" s="376"/>
    </row>
    <row r="197" spans="4:13" x14ac:dyDescent="0.25">
      <c r="D197" s="162">
        <v>154</v>
      </c>
      <c r="E197" s="537"/>
      <c r="F197" s="537"/>
      <c r="G197" s="376"/>
      <c r="H197" s="376"/>
      <c r="I197" s="376"/>
      <c r="J197" s="376"/>
      <c r="K197" s="376"/>
      <c r="L197" s="406"/>
      <c r="M197" s="376"/>
    </row>
    <row r="198" spans="4:13" x14ac:dyDescent="0.25">
      <c r="D198" s="162">
        <v>155</v>
      </c>
      <c r="E198" s="537"/>
      <c r="F198" s="537"/>
      <c r="G198" s="376"/>
      <c r="H198" s="376"/>
      <c r="I198" s="376"/>
      <c r="J198" s="376"/>
      <c r="K198" s="376"/>
      <c r="L198" s="406"/>
      <c r="M198" s="376"/>
    </row>
    <row r="199" spans="4:13" x14ac:dyDescent="0.25">
      <c r="D199" s="162">
        <v>156</v>
      </c>
      <c r="E199" s="537"/>
      <c r="F199" s="537"/>
      <c r="G199" s="376"/>
      <c r="H199" s="376"/>
      <c r="I199" s="376"/>
      <c r="J199" s="376"/>
      <c r="K199" s="376"/>
      <c r="L199" s="406"/>
      <c r="M199" s="376"/>
    </row>
    <row r="200" spans="4:13" x14ac:dyDescent="0.25">
      <c r="D200" s="162">
        <v>157</v>
      </c>
      <c r="E200" s="537"/>
      <c r="F200" s="537"/>
      <c r="G200" s="376"/>
      <c r="H200" s="376"/>
      <c r="I200" s="376"/>
      <c r="J200" s="376"/>
      <c r="K200" s="376"/>
      <c r="L200" s="406"/>
      <c r="M200" s="376"/>
    </row>
    <row r="201" spans="4:13" x14ac:dyDescent="0.25">
      <c r="D201" s="162">
        <v>158</v>
      </c>
      <c r="E201" s="537"/>
      <c r="F201" s="537"/>
      <c r="G201" s="376"/>
      <c r="H201" s="376"/>
      <c r="I201" s="376"/>
      <c r="J201" s="376"/>
      <c r="K201" s="376"/>
      <c r="L201" s="406"/>
      <c r="M201" s="376"/>
    </row>
    <row r="202" spans="4:13" x14ac:dyDescent="0.25">
      <c r="D202" s="162">
        <v>159</v>
      </c>
      <c r="E202" s="537"/>
      <c r="F202" s="537"/>
      <c r="G202" s="376"/>
      <c r="H202" s="376"/>
      <c r="I202" s="376"/>
      <c r="J202" s="376"/>
      <c r="K202" s="376"/>
      <c r="L202" s="406"/>
      <c r="M202" s="376"/>
    </row>
    <row r="203" spans="4:13" x14ac:dyDescent="0.25">
      <c r="D203" s="162">
        <v>160</v>
      </c>
      <c r="E203" s="537"/>
      <c r="F203" s="537"/>
      <c r="G203" s="376"/>
      <c r="H203" s="376"/>
      <c r="I203" s="376"/>
      <c r="J203" s="376"/>
      <c r="K203" s="376"/>
      <c r="L203" s="406"/>
      <c r="M203" s="376"/>
    </row>
    <row r="204" spans="4:13" x14ac:dyDescent="0.25">
      <c r="D204" s="162">
        <v>161</v>
      </c>
      <c r="E204" s="537"/>
      <c r="F204" s="537"/>
      <c r="G204" s="376"/>
      <c r="H204" s="376"/>
      <c r="I204" s="376"/>
      <c r="J204" s="376"/>
      <c r="K204" s="376"/>
      <c r="L204" s="406"/>
      <c r="M204" s="376"/>
    </row>
    <row r="205" spans="4:13" x14ac:dyDescent="0.25">
      <c r="D205" s="162">
        <v>162</v>
      </c>
      <c r="E205" s="537"/>
      <c r="F205" s="537"/>
      <c r="G205" s="376"/>
      <c r="H205" s="376"/>
      <c r="I205" s="376"/>
      <c r="J205" s="376"/>
      <c r="K205" s="376"/>
      <c r="L205" s="406"/>
      <c r="M205" s="376"/>
    </row>
    <row r="206" spans="4:13" x14ac:dyDescent="0.25">
      <c r="D206" s="162">
        <v>163</v>
      </c>
      <c r="E206" s="537"/>
      <c r="F206" s="537"/>
      <c r="G206" s="376"/>
      <c r="H206" s="376"/>
      <c r="I206" s="376"/>
      <c r="J206" s="376"/>
      <c r="K206" s="376"/>
      <c r="L206" s="406"/>
      <c r="M206" s="376"/>
    </row>
    <row r="207" spans="4:13" x14ac:dyDescent="0.25">
      <c r="D207" s="162">
        <v>164</v>
      </c>
      <c r="E207" s="537"/>
      <c r="F207" s="537"/>
      <c r="G207" s="376"/>
      <c r="H207" s="376"/>
      <c r="I207" s="376"/>
      <c r="J207" s="376"/>
      <c r="K207" s="376"/>
      <c r="L207" s="406"/>
      <c r="M207" s="376"/>
    </row>
    <row r="208" spans="4:13" x14ac:dyDescent="0.25">
      <c r="D208" s="162">
        <v>165</v>
      </c>
      <c r="E208" s="537"/>
      <c r="F208" s="537"/>
      <c r="G208" s="376"/>
      <c r="H208" s="376"/>
      <c r="I208" s="376"/>
      <c r="J208" s="376"/>
      <c r="K208" s="376"/>
      <c r="L208" s="406"/>
      <c r="M208" s="376"/>
    </row>
    <row r="209" spans="4:13" x14ac:dyDescent="0.25">
      <c r="D209" s="162">
        <v>166</v>
      </c>
      <c r="E209" s="537"/>
      <c r="F209" s="537"/>
      <c r="G209" s="376"/>
      <c r="H209" s="376"/>
      <c r="I209" s="376"/>
      <c r="J209" s="376"/>
      <c r="K209" s="376"/>
      <c r="L209" s="406"/>
      <c r="M209" s="376"/>
    </row>
    <row r="210" spans="4:13" x14ac:dyDescent="0.25">
      <c r="D210" s="162">
        <v>167</v>
      </c>
      <c r="E210" s="537"/>
      <c r="F210" s="537"/>
      <c r="G210" s="376"/>
      <c r="H210" s="376"/>
      <c r="I210" s="376"/>
      <c r="J210" s="376"/>
      <c r="K210" s="376"/>
      <c r="L210" s="406"/>
      <c r="M210" s="376"/>
    </row>
    <row r="211" spans="4:13" x14ac:dyDescent="0.25">
      <c r="D211" s="162">
        <v>168</v>
      </c>
      <c r="E211" s="537"/>
      <c r="F211" s="537"/>
      <c r="G211" s="376"/>
      <c r="H211" s="376"/>
      <c r="I211" s="376"/>
      <c r="J211" s="376"/>
      <c r="K211" s="376"/>
      <c r="L211" s="406"/>
      <c r="M211" s="376"/>
    </row>
    <row r="212" spans="4:13" x14ac:dyDescent="0.25">
      <c r="D212" s="162">
        <v>169</v>
      </c>
      <c r="E212" s="537"/>
      <c r="F212" s="537"/>
      <c r="G212" s="376"/>
      <c r="H212" s="376"/>
      <c r="I212" s="376"/>
      <c r="J212" s="376"/>
      <c r="K212" s="376"/>
      <c r="L212" s="406"/>
      <c r="M212" s="376"/>
    </row>
    <row r="213" spans="4:13" x14ac:dyDescent="0.25">
      <c r="D213" s="162">
        <v>170</v>
      </c>
      <c r="E213" s="537"/>
      <c r="F213" s="537"/>
      <c r="G213" s="376"/>
      <c r="H213" s="376"/>
      <c r="I213" s="376"/>
      <c r="J213" s="376"/>
      <c r="K213" s="376"/>
      <c r="L213" s="406"/>
      <c r="M213" s="376"/>
    </row>
    <row r="214" spans="4:13" x14ac:dyDescent="0.25">
      <c r="D214" s="162">
        <v>171</v>
      </c>
      <c r="E214" s="537"/>
      <c r="F214" s="537"/>
      <c r="G214" s="376"/>
      <c r="H214" s="376"/>
      <c r="I214" s="376"/>
      <c r="J214" s="376"/>
      <c r="K214" s="376"/>
      <c r="L214" s="406"/>
      <c r="M214" s="376"/>
    </row>
    <row r="215" spans="4:13" x14ac:dyDescent="0.25">
      <c r="D215" s="162">
        <v>172</v>
      </c>
      <c r="E215" s="537"/>
      <c r="F215" s="537"/>
      <c r="G215" s="376"/>
      <c r="H215" s="376"/>
      <c r="I215" s="376"/>
      <c r="J215" s="376"/>
      <c r="K215" s="376"/>
      <c r="L215" s="406"/>
      <c r="M215" s="376"/>
    </row>
    <row r="216" spans="4:13" x14ac:dyDescent="0.25">
      <c r="D216" s="162">
        <v>173</v>
      </c>
      <c r="E216" s="537"/>
      <c r="F216" s="537"/>
      <c r="G216" s="376"/>
      <c r="H216" s="376"/>
      <c r="I216" s="376"/>
      <c r="J216" s="376"/>
      <c r="K216" s="376"/>
      <c r="L216" s="406"/>
      <c r="M216" s="376"/>
    </row>
    <row r="217" spans="4:13" x14ac:dyDescent="0.25">
      <c r="D217" s="162">
        <v>174</v>
      </c>
      <c r="E217" s="537"/>
      <c r="F217" s="537"/>
      <c r="G217" s="376"/>
      <c r="H217" s="376"/>
      <c r="I217" s="376"/>
      <c r="J217" s="376"/>
      <c r="K217" s="376"/>
      <c r="L217" s="406"/>
      <c r="M217" s="376"/>
    </row>
    <row r="218" spans="4:13" x14ac:dyDescent="0.25">
      <c r="D218" s="162">
        <v>175</v>
      </c>
      <c r="E218" s="537"/>
      <c r="F218" s="537"/>
      <c r="G218" s="376"/>
      <c r="H218" s="376"/>
      <c r="I218" s="376"/>
      <c r="J218" s="376"/>
      <c r="K218" s="376"/>
      <c r="L218" s="406"/>
      <c r="M218" s="376"/>
    </row>
    <row r="219" spans="4:13" x14ac:dyDescent="0.25">
      <c r="D219" s="162">
        <v>176</v>
      </c>
      <c r="E219" s="537"/>
      <c r="F219" s="537"/>
      <c r="G219" s="376"/>
      <c r="H219" s="376"/>
      <c r="I219" s="376"/>
      <c r="J219" s="376"/>
      <c r="K219" s="376"/>
      <c r="L219" s="406"/>
      <c r="M219" s="376"/>
    </row>
    <row r="220" spans="4:13" x14ac:dyDescent="0.25">
      <c r="D220" s="162">
        <v>177</v>
      </c>
      <c r="E220" s="537"/>
      <c r="F220" s="537"/>
      <c r="G220" s="376"/>
      <c r="H220" s="376"/>
      <c r="I220" s="376"/>
      <c r="J220" s="376"/>
      <c r="K220" s="376"/>
      <c r="L220" s="406"/>
      <c r="M220" s="376"/>
    </row>
    <row r="221" spans="4:13" x14ac:dyDescent="0.25">
      <c r="D221" s="162">
        <v>178</v>
      </c>
      <c r="E221" s="537"/>
      <c r="F221" s="537"/>
      <c r="G221" s="376"/>
      <c r="H221" s="376"/>
      <c r="I221" s="376"/>
      <c r="J221" s="376"/>
      <c r="K221" s="376"/>
      <c r="L221" s="406"/>
      <c r="M221" s="376"/>
    </row>
    <row r="222" spans="4:13" x14ac:dyDescent="0.25">
      <c r="D222" s="162">
        <v>179</v>
      </c>
      <c r="E222" s="537"/>
      <c r="F222" s="537"/>
      <c r="G222" s="376"/>
      <c r="H222" s="376"/>
      <c r="I222" s="376"/>
      <c r="J222" s="376"/>
      <c r="K222" s="376"/>
      <c r="L222" s="406"/>
      <c r="M222" s="376"/>
    </row>
    <row r="223" spans="4:13" x14ac:dyDescent="0.25">
      <c r="D223" s="162">
        <v>180</v>
      </c>
      <c r="E223" s="537"/>
      <c r="F223" s="537"/>
      <c r="G223" s="376"/>
      <c r="H223" s="376"/>
      <c r="I223" s="376"/>
      <c r="J223" s="376"/>
      <c r="K223" s="376"/>
      <c r="L223" s="406"/>
      <c r="M223" s="376"/>
    </row>
    <row r="224" spans="4:13" x14ac:dyDescent="0.25">
      <c r="D224" s="162">
        <v>181</v>
      </c>
      <c r="E224" s="537"/>
      <c r="F224" s="537"/>
      <c r="G224" s="376"/>
      <c r="H224" s="376"/>
      <c r="I224" s="376"/>
      <c r="J224" s="376"/>
      <c r="K224" s="376"/>
      <c r="L224" s="406"/>
      <c r="M224" s="376"/>
    </row>
    <row r="225" spans="4:13" x14ac:dyDescent="0.25">
      <c r="D225" s="162">
        <v>182</v>
      </c>
      <c r="E225" s="537"/>
      <c r="F225" s="537"/>
      <c r="G225" s="376"/>
      <c r="H225" s="376"/>
      <c r="I225" s="376"/>
      <c r="J225" s="376"/>
      <c r="K225" s="376"/>
      <c r="L225" s="406"/>
      <c r="M225" s="376"/>
    </row>
    <row r="226" spans="4:13" x14ac:dyDescent="0.25">
      <c r="D226" s="162">
        <v>183</v>
      </c>
      <c r="E226" s="537"/>
      <c r="F226" s="537"/>
      <c r="G226" s="376"/>
      <c r="H226" s="376"/>
      <c r="I226" s="376"/>
      <c r="J226" s="376"/>
      <c r="K226" s="376"/>
      <c r="L226" s="406"/>
      <c r="M226" s="376"/>
    </row>
    <row r="227" spans="4:13" x14ac:dyDescent="0.25">
      <c r="D227" s="162">
        <v>184</v>
      </c>
      <c r="E227" s="537"/>
      <c r="F227" s="537"/>
      <c r="G227" s="376"/>
      <c r="H227" s="376"/>
      <c r="I227" s="376"/>
      <c r="J227" s="376"/>
      <c r="K227" s="376"/>
      <c r="L227" s="406"/>
      <c r="M227" s="376"/>
    </row>
    <row r="228" spans="4:13" x14ac:dyDescent="0.25">
      <c r="D228" s="162">
        <v>185</v>
      </c>
      <c r="E228" s="537"/>
      <c r="F228" s="537"/>
      <c r="G228" s="376"/>
      <c r="H228" s="376"/>
      <c r="I228" s="376"/>
      <c r="J228" s="376"/>
      <c r="K228" s="376"/>
      <c r="L228" s="406"/>
      <c r="M228" s="376"/>
    </row>
    <row r="229" spans="4:13" x14ac:dyDescent="0.25">
      <c r="D229" s="162">
        <v>186</v>
      </c>
      <c r="E229" s="537"/>
      <c r="F229" s="537"/>
      <c r="G229" s="376"/>
      <c r="H229" s="376"/>
      <c r="I229" s="376"/>
      <c r="J229" s="376"/>
      <c r="K229" s="376"/>
      <c r="L229" s="406"/>
      <c r="M229" s="376"/>
    </row>
    <row r="230" spans="4:13" x14ac:dyDescent="0.25">
      <c r="D230" s="162">
        <v>187</v>
      </c>
      <c r="E230" s="537"/>
      <c r="F230" s="537"/>
      <c r="G230" s="376"/>
      <c r="H230" s="376"/>
      <c r="I230" s="376"/>
      <c r="J230" s="376"/>
      <c r="K230" s="376"/>
      <c r="L230" s="406"/>
      <c r="M230" s="376"/>
    </row>
    <row r="231" spans="4:13" x14ac:dyDescent="0.25">
      <c r="D231" s="162">
        <v>188</v>
      </c>
      <c r="E231" s="537"/>
      <c r="F231" s="537"/>
      <c r="G231" s="376"/>
      <c r="H231" s="376"/>
      <c r="I231" s="376"/>
      <c r="J231" s="376"/>
      <c r="K231" s="376"/>
      <c r="L231" s="406"/>
      <c r="M231" s="376"/>
    </row>
    <row r="232" spans="4:13" x14ac:dyDescent="0.25">
      <c r="D232" s="162">
        <v>189</v>
      </c>
      <c r="E232" s="537"/>
      <c r="F232" s="537"/>
      <c r="G232" s="376"/>
      <c r="H232" s="376"/>
      <c r="I232" s="376"/>
      <c r="J232" s="376"/>
      <c r="K232" s="376"/>
      <c r="L232" s="406"/>
      <c r="M232" s="376"/>
    </row>
    <row r="233" spans="4:13" x14ac:dyDescent="0.25">
      <c r="D233" s="162">
        <v>190</v>
      </c>
      <c r="E233" s="537"/>
      <c r="F233" s="537"/>
      <c r="G233" s="376"/>
      <c r="H233" s="376"/>
      <c r="I233" s="376"/>
      <c r="J233" s="376"/>
      <c r="K233" s="376"/>
      <c r="L233" s="406"/>
      <c r="M233" s="376"/>
    </row>
    <row r="234" spans="4:13" x14ac:dyDescent="0.25">
      <c r="D234" s="162">
        <v>191</v>
      </c>
      <c r="E234" s="537"/>
      <c r="F234" s="537"/>
      <c r="G234" s="376"/>
      <c r="H234" s="376"/>
      <c r="I234" s="376"/>
      <c r="J234" s="376"/>
      <c r="K234" s="376"/>
      <c r="L234" s="406"/>
      <c r="M234" s="376"/>
    </row>
    <row r="235" spans="4:13" x14ac:dyDescent="0.25">
      <c r="D235" s="162">
        <v>192</v>
      </c>
      <c r="E235" s="537"/>
      <c r="F235" s="537"/>
      <c r="G235" s="376"/>
      <c r="H235" s="376"/>
      <c r="I235" s="376"/>
      <c r="J235" s="376"/>
      <c r="K235" s="376"/>
      <c r="L235" s="406"/>
      <c r="M235" s="376"/>
    </row>
    <row r="236" spans="4:13" x14ac:dyDescent="0.25">
      <c r="D236" s="162">
        <v>193</v>
      </c>
      <c r="E236" s="537"/>
      <c r="F236" s="537"/>
      <c r="G236" s="376"/>
      <c r="H236" s="376"/>
      <c r="I236" s="376"/>
      <c r="J236" s="376"/>
      <c r="K236" s="376"/>
      <c r="L236" s="406"/>
      <c r="M236" s="376"/>
    </row>
    <row r="237" spans="4:13" x14ac:dyDescent="0.25">
      <c r="D237" s="162">
        <v>194</v>
      </c>
      <c r="E237" s="537"/>
      <c r="F237" s="537"/>
      <c r="G237" s="376"/>
      <c r="H237" s="376"/>
      <c r="I237" s="376"/>
      <c r="J237" s="376"/>
      <c r="K237" s="376"/>
      <c r="L237" s="406"/>
      <c r="M237" s="376"/>
    </row>
    <row r="238" spans="4:13" x14ac:dyDescent="0.25">
      <c r="D238" s="162">
        <v>195</v>
      </c>
      <c r="E238" s="537"/>
      <c r="F238" s="537"/>
      <c r="G238" s="376"/>
      <c r="H238" s="376"/>
      <c r="I238" s="376"/>
      <c r="J238" s="376"/>
      <c r="K238" s="376"/>
      <c r="L238" s="406"/>
      <c r="M238" s="376"/>
    </row>
    <row r="239" spans="4:13" x14ac:dyDescent="0.25">
      <c r="D239" s="162">
        <v>196</v>
      </c>
      <c r="E239" s="537"/>
      <c r="F239" s="537"/>
      <c r="G239" s="376"/>
      <c r="H239" s="376"/>
      <c r="I239" s="376"/>
      <c r="J239" s="376"/>
      <c r="K239" s="376"/>
      <c r="L239" s="406"/>
      <c r="M239" s="376"/>
    </row>
    <row r="240" spans="4:13" x14ac:dyDescent="0.25">
      <c r="D240" s="162">
        <v>197</v>
      </c>
      <c r="E240" s="537"/>
      <c r="F240" s="537"/>
      <c r="G240" s="376"/>
      <c r="H240" s="376"/>
      <c r="I240" s="376"/>
      <c r="J240" s="376"/>
      <c r="K240" s="376"/>
      <c r="L240" s="406"/>
      <c r="M240" s="376"/>
    </row>
    <row r="241" spans="4:13" x14ac:dyDescent="0.25">
      <c r="D241" s="162">
        <v>198</v>
      </c>
      <c r="E241" s="537"/>
      <c r="F241" s="537"/>
      <c r="G241" s="376"/>
      <c r="H241" s="376"/>
      <c r="I241" s="376"/>
      <c r="J241" s="376"/>
      <c r="K241" s="376"/>
      <c r="L241" s="406"/>
      <c r="M241" s="376"/>
    </row>
    <row r="242" spans="4:13" x14ac:dyDescent="0.25">
      <c r="D242" s="162">
        <v>199</v>
      </c>
      <c r="E242" s="537"/>
      <c r="F242" s="537"/>
      <c r="G242" s="376"/>
      <c r="H242" s="376"/>
      <c r="I242" s="376"/>
      <c r="J242" s="376"/>
      <c r="K242" s="376"/>
      <c r="L242" s="406"/>
      <c r="M242" s="376"/>
    </row>
    <row r="243" spans="4:13" x14ac:dyDescent="0.25">
      <c r="D243" s="162">
        <v>200</v>
      </c>
      <c r="E243" s="537"/>
      <c r="F243" s="537"/>
      <c r="G243" s="376"/>
      <c r="H243" s="376"/>
      <c r="I243" s="376"/>
      <c r="J243" s="376"/>
      <c r="K243" s="376"/>
      <c r="L243" s="406"/>
      <c r="M243" s="376"/>
    </row>
    <row r="244" spans="4:13" x14ac:dyDescent="0.25">
      <c r="D244" s="162">
        <v>201</v>
      </c>
      <c r="E244" s="537"/>
      <c r="F244" s="537"/>
      <c r="G244" s="376"/>
      <c r="H244" s="376"/>
      <c r="I244" s="376"/>
      <c r="J244" s="376"/>
      <c r="K244" s="376"/>
      <c r="L244" s="406"/>
      <c r="M244" s="376"/>
    </row>
    <row r="245" spans="4:13" x14ac:dyDescent="0.25">
      <c r="D245" s="162">
        <v>202</v>
      </c>
      <c r="E245" s="537"/>
      <c r="F245" s="537"/>
      <c r="G245" s="376"/>
      <c r="H245" s="376"/>
      <c r="I245" s="376"/>
      <c r="J245" s="376"/>
      <c r="K245" s="376"/>
      <c r="L245" s="406"/>
      <c r="M245" s="376"/>
    </row>
    <row r="246" spans="4:13" x14ac:dyDescent="0.25">
      <c r="D246" s="162">
        <v>203</v>
      </c>
      <c r="E246" s="537"/>
      <c r="F246" s="537"/>
      <c r="G246" s="376"/>
      <c r="H246" s="376"/>
      <c r="I246" s="376"/>
      <c r="J246" s="376"/>
      <c r="K246" s="376"/>
      <c r="L246" s="406"/>
      <c r="M246" s="376"/>
    </row>
    <row r="247" spans="4:13" x14ac:dyDescent="0.25">
      <c r="D247" s="162">
        <v>204</v>
      </c>
      <c r="E247" s="537"/>
      <c r="F247" s="537"/>
      <c r="G247" s="376"/>
      <c r="H247" s="376"/>
      <c r="I247" s="376"/>
      <c r="J247" s="376"/>
      <c r="K247" s="376"/>
      <c r="L247" s="406"/>
      <c r="M247" s="376"/>
    </row>
    <row r="248" spans="4:13" x14ac:dyDescent="0.25">
      <c r="D248" s="162">
        <v>205</v>
      </c>
      <c r="E248" s="537"/>
      <c r="F248" s="537"/>
      <c r="G248" s="376"/>
      <c r="H248" s="376"/>
      <c r="I248" s="376"/>
      <c r="J248" s="376"/>
      <c r="K248" s="376"/>
      <c r="L248" s="406"/>
      <c r="M248" s="376"/>
    </row>
    <row r="249" spans="4:13" x14ac:dyDescent="0.25">
      <c r="D249" s="162">
        <v>206</v>
      </c>
      <c r="E249" s="537"/>
      <c r="F249" s="537"/>
      <c r="G249" s="376"/>
      <c r="H249" s="376"/>
      <c r="I249" s="376"/>
      <c r="J249" s="376"/>
      <c r="K249" s="376"/>
      <c r="L249" s="406"/>
      <c r="M249" s="376"/>
    </row>
    <row r="250" spans="4:13" x14ac:dyDescent="0.25">
      <c r="D250" s="162">
        <v>207</v>
      </c>
      <c r="E250" s="537"/>
      <c r="F250" s="537"/>
      <c r="G250" s="376"/>
      <c r="H250" s="376"/>
      <c r="I250" s="376"/>
      <c r="J250" s="376"/>
      <c r="K250" s="376"/>
      <c r="L250" s="406"/>
      <c r="M250" s="376"/>
    </row>
    <row r="251" spans="4:13" x14ac:dyDescent="0.25">
      <c r="D251" s="162">
        <v>208</v>
      </c>
      <c r="E251" s="537"/>
      <c r="F251" s="537"/>
      <c r="G251" s="376"/>
      <c r="H251" s="376"/>
      <c r="I251" s="376"/>
      <c r="J251" s="376"/>
      <c r="K251" s="376"/>
      <c r="L251" s="406"/>
      <c r="M251" s="376"/>
    </row>
    <row r="252" spans="4:13" x14ac:dyDescent="0.25">
      <c r="D252" s="162">
        <v>209</v>
      </c>
      <c r="E252" s="537"/>
      <c r="F252" s="537"/>
      <c r="G252" s="376"/>
      <c r="H252" s="376"/>
      <c r="I252" s="376"/>
      <c r="J252" s="376"/>
      <c r="K252" s="376"/>
      <c r="L252" s="406"/>
      <c r="M252" s="376"/>
    </row>
    <row r="253" spans="4:13" x14ac:dyDescent="0.25">
      <c r="D253" s="162">
        <v>210</v>
      </c>
      <c r="E253" s="537"/>
      <c r="F253" s="537"/>
      <c r="G253" s="376"/>
      <c r="H253" s="376"/>
      <c r="I253" s="376"/>
      <c r="J253" s="376"/>
      <c r="K253" s="376"/>
      <c r="L253" s="406"/>
      <c r="M253" s="376"/>
    </row>
    <row r="254" spans="4:13" x14ac:dyDescent="0.25">
      <c r="D254" s="162">
        <v>211</v>
      </c>
      <c r="E254" s="537"/>
      <c r="F254" s="537"/>
      <c r="G254" s="376"/>
      <c r="H254" s="376"/>
      <c r="I254" s="376"/>
      <c r="J254" s="376"/>
      <c r="K254" s="376"/>
      <c r="L254" s="406"/>
      <c r="M254" s="376"/>
    </row>
    <row r="255" spans="4:13" x14ac:dyDescent="0.25">
      <c r="D255" s="162">
        <v>212</v>
      </c>
      <c r="E255" s="537"/>
      <c r="F255" s="537"/>
      <c r="G255" s="376"/>
      <c r="H255" s="376"/>
      <c r="I255" s="376"/>
      <c r="J255" s="376"/>
      <c r="K255" s="376"/>
      <c r="L255" s="406"/>
      <c r="M255" s="376"/>
    </row>
    <row r="256" spans="4:13" x14ac:dyDescent="0.25">
      <c r="D256" s="162">
        <v>213</v>
      </c>
      <c r="E256" s="537"/>
      <c r="F256" s="537"/>
      <c r="G256" s="376"/>
      <c r="H256" s="376"/>
      <c r="I256" s="376"/>
      <c r="J256" s="376"/>
      <c r="K256" s="376"/>
      <c r="L256" s="406"/>
      <c r="M256" s="376"/>
    </row>
    <row r="257" spans="4:13" x14ac:dyDescent="0.25">
      <c r="D257" s="162">
        <v>214</v>
      </c>
      <c r="E257" s="537"/>
      <c r="F257" s="537"/>
      <c r="G257" s="376"/>
      <c r="H257" s="376"/>
      <c r="I257" s="376"/>
      <c r="J257" s="376"/>
      <c r="K257" s="376"/>
      <c r="L257" s="406"/>
      <c r="M257" s="376"/>
    </row>
    <row r="258" spans="4:13" x14ac:dyDescent="0.25">
      <c r="D258" s="162">
        <v>215</v>
      </c>
      <c r="E258" s="537"/>
      <c r="F258" s="537"/>
      <c r="G258" s="376"/>
      <c r="H258" s="376"/>
      <c r="I258" s="376"/>
      <c r="J258" s="376"/>
      <c r="K258" s="376"/>
      <c r="L258" s="406"/>
      <c r="M258" s="376"/>
    </row>
    <row r="259" spans="4:13" x14ac:dyDescent="0.25">
      <c r="D259" s="162">
        <v>216</v>
      </c>
      <c r="E259" s="537"/>
      <c r="F259" s="537"/>
      <c r="G259" s="376"/>
      <c r="H259" s="376"/>
      <c r="I259" s="376"/>
      <c r="J259" s="376"/>
      <c r="K259" s="376"/>
      <c r="L259" s="406"/>
      <c r="M259" s="376"/>
    </row>
    <row r="260" spans="4:13" x14ac:dyDescent="0.25">
      <c r="D260" s="162">
        <v>217</v>
      </c>
      <c r="E260" s="537"/>
      <c r="F260" s="537"/>
      <c r="G260" s="376"/>
      <c r="H260" s="376"/>
      <c r="I260" s="376"/>
      <c r="J260" s="376"/>
      <c r="K260" s="376"/>
      <c r="L260" s="406"/>
      <c r="M260" s="376"/>
    </row>
    <row r="261" spans="4:13" x14ac:dyDescent="0.25">
      <c r="D261" s="162">
        <v>218</v>
      </c>
      <c r="E261" s="537"/>
      <c r="F261" s="537"/>
      <c r="G261" s="376"/>
      <c r="H261" s="376"/>
      <c r="I261" s="376"/>
      <c r="J261" s="376"/>
      <c r="K261" s="376"/>
      <c r="L261" s="406"/>
      <c r="M261" s="376"/>
    </row>
    <row r="262" spans="4:13" x14ac:dyDescent="0.25">
      <c r="D262" s="162">
        <v>219</v>
      </c>
      <c r="E262" s="537"/>
      <c r="F262" s="537"/>
      <c r="G262" s="376"/>
      <c r="H262" s="376"/>
      <c r="I262" s="376"/>
      <c r="J262" s="376"/>
      <c r="K262" s="376"/>
      <c r="L262" s="406"/>
      <c r="M262" s="376"/>
    </row>
    <row r="263" spans="4:13" x14ac:dyDescent="0.25">
      <c r="D263" s="162">
        <v>220</v>
      </c>
      <c r="E263" s="537"/>
      <c r="F263" s="537"/>
      <c r="G263" s="376"/>
      <c r="H263" s="376"/>
      <c r="I263" s="376"/>
      <c r="J263" s="376"/>
      <c r="K263" s="376"/>
      <c r="L263" s="406"/>
      <c r="M263" s="376"/>
    </row>
    <row r="264" spans="4:13" x14ac:dyDescent="0.25">
      <c r="D264" s="162">
        <v>221</v>
      </c>
      <c r="E264" s="537"/>
      <c r="F264" s="537"/>
      <c r="G264" s="376"/>
      <c r="H264" s="376"/>
      <c r="I264" s="376"/>
      <c r="J264" s="376"/>
      <c r="K264" s="376"/>
      <c r="L264" s="406"/>
      <c r="M264" s="376"/>
    </row>
    <row r="265" spans="4:13" x14ac:dyDescent="0.25">
      <c r="D265" s="162">
        <v>222</v>
      </c>
      <c r="E265" s="537"/>
      <c r="F265" s="537"/>
      <c r="G265" s="376"/>
      <c r="H265" s="376"/>
      <c r="I265" s="376"/>
      <c r="J265" s="376"/>
      <c r="K265" s="376"/>
      <c r="L265" s="406"/>
      <c r="M265" s="376"/>
    </row>
    <row r="266" spans="4:13" x14ac:dyDescent="0.25">
      <c r="D266" s="162">
        <v>223</v>
      </c>
      <c r="E266" s="537"/>
      <c r="F266" s="537"/>
      <c r="G266" s="376"/>
      <c r="H266" s="376"/>
      <c r="I266" s="376"/>
      <c r="J266" s="376"/>
      <c r="K266" s="376"/>
      <c r="L266" s="406"/>
      <c r="M266" s="376"/>
    </row>
    <row r="267" spans="4:13" x14ac:dyDescent="0.25">
      <c r="D267" s="162">
        <v>224</v>
      </c>
      <c r="E267" s="537"/>
      <c r="F267" s="537"/>
      <c r="G267" s="376"/>
      <c r="H267" s="376"/>
      <c r="I267" s="376"/>
      <c r="J267" s="376"/>
      <c r="K267" s="376"/>
      <c r="L267" s="406"/>
      <c r="M267" s="376"/>
    </row>
    <row r="268" spans="4:13" x14ac:dyDescent="0.25">
      <c r="D268" s="162">
        <v>225</v>
      </c>
      <c r="E268" s="537"/>
      <c r="F268" s="537"/>
      <c r="G268" s="376"/>
      <c r="H268" s="376"/>
      <c r="I268" s="376"/>
      <c r="J268" s="376"/>
      <c r="K268" s="376"/>
      <c r="L268" s="406"/>
      <c r="M268" s="376"/>
    </row>
    <row r="269" spans="4:13" x14ac:dyDescent="0.25">
      <c r="D269" s="162">
        <v>226</v>
      </c>
      <c r="E269" s="537"/>
      <c r="F269" s="537"/>
      <c r="G269" s="376"/>
      <c r="H269" s="376"/>
      <c r="I269" s="376"/>
      <c r="J269" s="376"/>
      <c r="K269" s="376"/>
      <c r="L269" s="406"/>
      <c r="M269" s="376"/>
    </row>
    <row r="270" spans="4:13" x14ac:dyDescent="0.25">
      <c r="D270" s="162">
        <v>227</v>
      </c>
      <c r="E270" s="537"/>
      <c r="F270" s="537"/>
      <c r="G270" s="376"/>
      <c r="H270" s="376"/>
      <c r="I270" s="376"/>
      <c r="J270" s="376"/>
      <c r="K270" s="376"/>
      <c r="L270" s="406"/>
      <c r="M270" s="376"/>
    </row>
    <row r="271" spans="4:13" x14ac:dyDescent="0.25">
      <c r="D271" s="162">
        <v>228</v>
      </c>
      <c r="E271" s="537"/>
      <c r="F271" s="537"/>
      <c r="G271" s="376"/>
      <c r="H271" s="376"/>
      <c r="I271" s="376"/>
      <c r="J271" s="376"/>
      <c r="K271" s="376"/>
      <c r="L271" s="406"/>
      <c r="M271" s="376"/>
    </row>
    <row r="272" spans="4:13" x14ac:dyDescent="0.25">
      <c r="D272" s="162">
        <v>229</v>
      </c>
      <c r="E272" s="537"/>
      <c r="F272" s="537"/>
      <c r="G272" s="376"/>
      <c r="H272" s="376"/>
      <c r="I272" s="376"/>
      <c r="J272" s="376"/>
      <c r="K272" s="376"/>
      <c r="L272" s="406"/>
      <c r="M272" s="376"/>
    </row>
    <row r="273" spans="4:13" x14ac:dyDescent="0.25">
      <c r="D273" s="162">
        <v>230</v>
      </c>
      <c r="E273" s="537"/>
      <c r="F273" s="537"/>
      <c r="G273" s="376"/>
      <c r="H273" s="376"/>
      <c r="I273" s="376"/>
      <c r="J273" s="376"/>
      <c r="K273" s="376"/>
      <c r="L273" s="406"/>
      <c r="M273" s="376"/>
    </row>
    <row r="274" spans="4:13" x14ac:dyDescent="0.25">
      <c r="D274" s="162">
        <v>231</v>
      </c>
      <c r="E274" s="537"/>
      <c r="F274" s="537"/>
      <c r="G274" s="376"/>
      <c r="H274" s="376"/>
      <c r="I274" s="376"/>
      <c r="J274" s="376"/>
      <c r="K274" s="376"/>
      <c r="L274" s="406"/>
      <c r="M274" s="376"/>
    </row>
    <row r="275" spans="4:13" x14ac:dyDescent="0.25">
      <c r="D275" s="162">
        <v>232</v>
      </c>
      <c r="E275" s="537"/>
      <c r="F275" s="537"/>
      <c r="G275" s="376"/>
      <c r="H275" s="376"/>
      <c r="I275" s="376"/>
      <c r="J275" s="376"/>
      <c r="K275" s="376"/>
      <c r="L275" s="406"/>
      <c r="M275" s="376"/>
    </row>
    <row r="276" spans="4:13" x14ac:dyDescent="0.25">
      <c r="D276" s="162">
        <v>233</v>
      </c>
      <c r="E276" s="537"/>
      <c r="F276" s="537"/>
      <c r="G276" s="376"/>
      <c r="H276" s="376"/>
      <c r="I276" s="376"/>
      <c r="J276" s="376"/>
      <c r="K276" s="376"/>
      <c r="L276" s="406"/>
      <c r="M276" s="376"/>
    </row>
    <row r="277" spans="4:13" x14ac:dyDescent="0.25">
      <c r="D277" s="162">
        <v>234</v>
      </c>
      <c r="E277" s="537"/>
      <c r="F277" s="537"/>
      <c r="G277" s="376"/>
      <c r="H277" s="376"/>
      <c r="I277" s="376"/>
      <c r="J277" s="376"/>
      <c r="K277" s="376"/>
      <c r="L277" s="406"/>
      <c r="M277" s="376"/>
    </row>
    <row r="278" spans="4:13" x14ac:dyDescent="0.25">
      <c r="D278" s="162">
        <v>235</v>
      </c>
      <c r="E278" s="537"/>
      <c r="F278" s="537"/>
      <c r="G278" s="376"/>
      <c r="H278" s="376"/>
      <c r="I278" s="376"/>
      <c r="J278" s="376"/>
      <c r="K278" s="376"/>
      <c r="L278" s="406"/>
      <c r="M278" s="376"/>
    </row>
    <row r="279" spans="4:13" x14ac:dyDescent="0.25">
      <c r="D279" s="162">
        <v>236</v>
      </c>
      <c r="E279" s="537"/>
      <c r="F279" s="537"/>
      <c r="G279" s="376"/>
      <c r="H279" s="376"/>
      <c r="I279" s="376"/>
      <c r="J279" s="376"/>
      <c r="K279" s="376"/>
      <c r="L279" s="406"/>
      <c r="M279" s="376"/>
    </row>
    <row r="280" spans="4:13" x14ac:dyDescent="0.25">
      <c r="D280" s="162">
        <v>237</v>
      </c>
      <c r="E280" s="537"/>
      <c r="F280" s="537"/>
      <c r="G280" s="376"/>
      <c r="H280" s="376"/>
      <c r="I280" s="376"/>
      <c r="J280" s="376"/>
      <c r="K280" s="376"/>
      <c r="L280" s="406"/>
      <c r="M280" s="376"/>
    </row>
    <row r="281" spans="4:13" x14ac:dyDescent="0.25">
      <c r="D281" s="162">
        <v>238</v>
      </c>
      <c r="E281" s="537"/>
      <c r="F281" s="537"/>
      <c r="G281" s="376"/>
      <c r="H281" s="376"/>
      <c r="I281" s="376"/>
      <c r="J281" s="376"/>
      <c r="K281" s="376"/>
      <c r="L281" s="406"/>
      <c r="M281" s="376"/>
    </row>
    <row r="282" spans="4:13" x14ac:dyDescent="0.25">
      <c r="D282" s="162">
        <v>239</v>
      </c>
      <c r="E282" s="537"/>
      <c r="F282" s="537"/>
      <c r="G282" s="376"/>
      <c r="H282" s="376"/>
      <c r="I282" s="376"/>
      <c r="J282" s="376"/>
      <c r="K282" s="376"/>
      <c r="L282" s="406"/>
      <c r="M282" s="376"/>
    </row>
    <row r="283" spans="4:13" x14ac:dyDescent="0.25">
      <c r="D283" s="162">
        <v>240</v>
      </c>
      <c r="E283" s="537"/>
      <c r="F283" s="537"/>
      <c r="G283" s="376"/>
      <c r="H283" s="376"/>
      <c r="I283" s="376"/>
      <c r="J283" s="376"/>
      <c r="K283" s="376"/>
      <c r="L283" s="406"/>
      <c r="M283" s="376"/>
    </row>
    <row r="284" spans="4:13" x14ac:dyDescent="0.25">
      <c r="D284" s="162">
        <v>241</v>
      </c>
      <c r="E284" s="537"/>
      <c r="F284" s="537"/>
      <c r="G284" s="376"/>
      <c r="H284" s="376"/>
      <c r="I284" s="376"/>
      <c r="J284" s="376"/>
      <c r="K284" s="376"/>
      <c r="L284" s="406"/>
      <c r="M284" s="376"/>
    </row>
    <row r="285" spans="4:13" x14ac:dyDescent="0.25">
      <c r="D285" s="162">
        <v>242</v>
      </c>
      <c r="E285" s="537"/>
      <c r="F285" s="537"/>
      <c r="G285" s="376"/>
      <c r="H285" s="376"/>
      <c r="I285" s="376"/>
      <c r="J285" s="376"/>
      <c r="K285" s="376"/>
      <c r="L285" s="406"/>
      <c r="M285" s="376"/>
    </row>
    <row r="286" spans="4:13" x14ac:dyDescent="0.25">
      <c r="D286" s="162">
        <v>243</v>
      </c>
      <c r="E286" s="537"/>
      <c r="F286" s="537"/>
      <c r="G286" s="376"/>
      <c r="H286" s="376"/>
      <c r="I286" s="376"/>
      <c r="J286" s="376"/>
      <c r="K286" s="376"/>
      <c r="L286" s="406"/>
      <c r="M286" s="376"/>
    </row>
    <row r="287" spans="4:13" x14ac:dyDescent="0.25">
      <c r="D287" s="162">
        <v>244</v>
      </c>
      <c r="E287" s="537"/>
      <c r="F287" s="537"/>
      <c r="G287" s="376"/>
      <c r="H287" s="376"/>
      <c r="I287" s="376"/>
      <c r="J287" s="376"/>
      <c r="K287" s="376"/>
      <c r="L287" s="406"/>
      <c r="M287" s="376"/>
    </row>
    <row r="288" spans="4:13" x14ac:dyDescent="0.25">
      <c r="D288" s="162">
        <v>245</v>
      </c>
      <c r="E288" s="537"/>
      <c r="F288" s="537"/>
      <c r="G288" s="376"/>
      <c r="H288" s="376"/>
      <c r="I288" s="376"/>
      <c r="J288" s="376"/>
      <c r="K288" s="376"/>
      <c r="L288" s="406"/>
      <c r="M288" s="376"/>
    </row>
    <row r="289" spans="1:1014" x14ac:dyDescent="0.25">
      <c r="D289" s="162">
        <v>246</v>
      </c>
      <c r="E289" s="537"/>
      <c r="F289" s="537"/>
      <c r="G289" s="376"/>
      <c r="H289" s="376"/>
      <c r="I289" s="376"/>
      <c r="J289" s="376"/>
      <c r="K289" s="376"/>
      <c r="L289" s="406"/>
      <c r="M289" s="376"/>
    </row>
    <row r="290" spans="1:1014" x14ac:dyDescent="0.25">
      <c r="D290" s="162">
        <v>247</v>
      </c>
      <c r="E290" s="537"/>
      <c r="F290" s="537"/>
      <c r="G290" s="376"/>
      <c r="H290" s="376"/>
      <c r="I290" s="376"/>
      <c r="J290" s="376"/>
      <c r="K290" s="376"/>
      <c r="L290" s="406"/>
      <c r="M290" s="376"/>
    </row>
    <row r="291" spans="1:1014" x14ac:dyDescent="0.25">
      <c r="D291" s="162">
        <v>248</v>
      </c>
      <c r="E291" s="537"/>
      <c r="F291" s="537"/>
      <c r="G291" s="376"/>
      <c r="H291" s="376"/>
      <c r="I291" s="376"/>
      <c r="J291" s="376"/>
      <c r="K291" s="376"/>
      <c r="L291" s="406"/>
      <c r="M291" s="376"/>
    </row>
    <row r="292" spans="1:1014" x14ac:dyDescent="0.25">
      <c r="D292" s="162">
        <v>249</v>
      </c>
      <c r="E292" s="537"/>
      <c r="F292" s="537"/>
      <c r="G292" s="376"/>
      <c r="H292" s="376"/>
      <c r="I292" s="376"/>
      <c r="J292" s="376"/>
      <c r="K292" s="376"/>
      <c r="L292" s="406"/>
      <c r="M292" s="376"/>
    </row>
    <row r="293" spans="1:1014" s="375" customFormat="1" x14ac:dyDescent="0.25">
      <c r="A293" s="373"/>
      <c r="B293" s="373"/>
      <c r="C293" s="373"/>
      <c r="D293" s="374">
        <v>250</v>
      </c>
      <c r="E293" s="538"/>
      <c r="F293" s="538"/>
      <c r="G293" s="376"/>
      <c r="H293" s="376"/>
      <c r="I293" s="376"/>
      <c r="J293" s="377"/>
      <c r="K293" s="376"/>
      <c r="L293" s="406"/>
      <c r="M293" s="376"/>
      <c r="O293" s="373"/>
      <c r="P293" s="373"/>
      <c r="Q293" s="373"/>
      <c r="R293" s="373"/>
      <c r="S293" s="373"/>
      <c r="T293" s="373"/>
      <c r="U293" s="373"/>
      <c r="V293" s="373"/>
      <c r="W293" s="373"/>
      <c r="X293" s="373"/>
      <c r="Y293" s="373"/>
      <c r="Z293" s="373"/>
      <c r="AA293" s="373"/>
      <c r="AB293" s="373"/>
      <c r="AC293" s="373"/>
      <c r="AD293" s="373"/>
      <c r="AE293" s="373"/>
      <c r="AF293" s="373"/>
      <c r="AG293" s="373"/>
      <c r="AH293" s="373"/>
      <c r="AI293" s="373"/>
      <c r="AJ293" s="373"/>
      <c r="AK293" s="373"/>
      <c r="AL293" s="373"/>
      <c r="AM293" s="373"/>
      <c r="AN293" s="373"/>
      <c r="AO293" s="373"/>
      <c r="AP293" s="373"/>
      <c r="AQ293" s="373"/>
      <c r="AR293" s="373"/>
      <c r="AS293" s="373"/>
      <c r="AT293" s="373"/>
      <c r="AU293" s="373"/>
      <c r="AV293" s="373"/>
      <c r="AW293" s="373"/>
      <c r="AX293" s="373"/>
      <c r="AY293" s="373"/>
      <c r="AZ293" s="373"/>
      <c r="BA293" s="373"/>
      <c r="BB293" s="373"/>
      <c r="BC293" s="373"/>
      <c r="BD293" s="373"/>
      <c r="BE293" s="373"/>
      <c r="BF293" s="373"/>
      <c r="BG293" s="373"/>
      <c r="BH293" s="373"/>
      <c r="BI293" s="373"/>
      <c r="BJ293" s="373"/>
      <c r="BK293" s="373"/>
      <c r="BL293" s="373"/>
      <c r="BM293" s="373"/>
      <c r="BN293" s="373"/>
      <c r="BO293" s="373"/>
      <c r="BP293" s="373"/>
      <c r="BQ293" s="373"/>
      <c r="BR293" s="373"/>
      <c r="BS293" s="373"/>
      <c r="BT293" s="373"/>
      <c r="BU293" s="373"/>
      <c r="BV293" s="373"/>
      <c r="BW293" s="373"/>
      <c r="BX293" s="373"/>
      <c r="BY293" s="373"/>
      <c r="BZ293" s="373"/>
      <c r="CA293" s="373"/>
      <c r="CB293" s="373"/>
      <c r="CC293" s="373"/>
      <c r="CD293" s="373"/>
      <c r="CE293" s="373"/>
      <c r="CF293" s="373"/>
      <c r="CG293" s="373"/>
      <c r="CH293" s="373"/>
      <c r="CI293" s="373"/>
      <c r="CJ293" s="373"/>
      <c r="CK293" s="373"/>
      <c r="CL293" s="373"/>
      <c r="CM293" s="373"/>
      <c r="CN293" s="373"/>
      <c r="CO293" s="373"/>
      <c r="CP293" s="373"/>
      <c r="CQ293" s="373"/>
      <c r="CR293" s="373"/>
      <c r="CS293" s="373"/>
      <c r="CT293" s="373"/>
      <c r="CU293" s="373"/>
      <c r="CV293" s="373"/>
      <c r="CW293" s="373"/>
      <c r="CX293" s="373"/>
      <c r="CY293" s="373"/>
      <c r="CZ293" s="373"/>
      <c r="DA293" s="373"/>
      <c r="DB293" s="373"/>
      <c r="DC293" s="373"/>
      <c r="DD293" s="373"/>
      <c r="DE293" s="373"/>
      <c r="DF293" s="373"/>
      <c r="DG293" s="373"/>
      <c r="DH293" s="373"/>
      <c r="DI293" s="373"/>
      <c r="DJ293" s="373"/>
      <c r="DK293" s="373"/>
      <c r="DL293" s="373"/>
      <c r="DM293" s="373"/>
      <c r="DN293" s="373"/>
      <c r="DO293" s="373"/>
      <c r="DP293" s="373"/>
      <c r="DQ293" s="373"/>
      <c r="DR293" s="373"/>
      <c r="DS293" s="373"/>
      <c r="DT293" s="373"/>
      <c r="DU293" s="373"/>
      <c r="DV293" s="373"/>
      <c r="DW293" s="373"/>
      <c r="DX293" s="373"/>
      <c r="DY293" s="373"/>
      <c r="DZ293" s="373"/>
      <c r="EA293" s="373"/>
      <c r="EB293" s="373"/>
      <c r="EC293" s="373"/>
      <c r="ED293" s="373"/>
      <c r="EE293" s="373"/>
      <c r="EF293" s="373"/>
      <c r="EG293" s="373"/>
      <c r="EH293" s="373"/>
      <c r="EI293" s="373"/>
      <c r="EJ293" s="373"/>
      <c r="EK293" s="373"/>
      <c r="EL293" s="373"/>
      <c r="EM293" s="373"/>
      <c r="EN293" s="373"/>
      <c r="EO293" s="373"/>
      <c r="EP293" s="373"/>
      <c r="EQ293" s="373"/>
      <c r="ER293" s="373"/>
      <c r="ES293" s="373"/>
      <c r="ET293" s="373"/>
      <c r="EU293" s="373"/>
      <c r="EV293" s="373"/>
      <c r="EW293" s="373"/>
      <c r="EX293" s="373"/>
      <c r="EY293" s="373"/>
      <c r="EZ293" s="373"/>
      <c r="FA293" s="373"/>
      <c r="FB293" s="373"/>
      <c r="FC293" s="373"/>
      <c r="FD293" s="373"/>
      <c r="FE293" s="373"/>
      <c r="FF293" s="373"/>
      <c r="FG293" s="373"/>
      <c r="FH293" s="373"/>
      <c r="FI293" s="373"/>
      <c r="FJ293" s="373"/>
      <c r="FK293" s="373"/>
      <c r="FL293" s="373"/>
      <c r="FM293" s="373"/>
      <c r="FN293" s="373"/>
      <c r="FO293" s="373"/>
      <c r="FP293" s="373"/>
      <c r="FQ293" s="373"/>
      <c r="FR293" s="373"/>
      <c r="FS293" s="373"/>
      <c r="FT293" s="373"/>
      <c r="FU293" s="373"/>
      <c r="FV293" s="373"/>
      <c r="FW293" s="373"/>
      <c r="FX293" s="373"/>
      <c r="FY293" s="373"/>
      <c r="FZ293" s="373"/>
      <c r="GA293" s="373"/>
      <c r="GB293" s="373"/>
      <c r="GC293" s="373"/>
      <c r="GD293" s="373"/>
      <c r="GE293" s="373"/>
      <c r="GF293" s="373"/>
      <c r="GG293" s="373"/>
      <c r="GH293" s="373"/>
      <c r="GI293" s="373"/>
      <c r="GJ293" s="373"/>
      <c r="GK293" s="373"/>
      <c r="GL293" s="373"/>
      <c r="GM293" s="373"/>
      <c r="GN293" s="373"/>
      <c r="GO293" s="373"/>
      <c r="GP293" s="373"/>
      <c r="GQ293" s="373"/>
      <c r="GR293" s="373"/>
      <c r="GS293" s="373"/>
      <c r="GT293" s="373"/>
      <c r="GU293" s="373"/>
      <c r="GV293" s="373"/>
      <c r="GW293" s="373"/>
      <c r="GX293" s="373"/>
      <c r="GY293" s="373"/>
      <c r="GZ293" s="373"/>
      <c r="HA293" s="373"/>
      <c r="HB293" s="373"/>
      <c r="HC293" s="373"/>
      <c r="HD293" s="373"/>
      <c r="HE293" s="373"/>
      <c r="HF293" s="373"/>
      <c r="HG293" s="373"/>
      <c r="HH293" s="373"/>
      <c r="HI293" s="373"/>
      <c r="HJ293" s="373"/>
      <c r="HK293" s="373"/>
      <c r="HL293" s="373"/>
      <c r="HM293" s="373"/>
      <c r="HN293" s="373"/>
      <c r="HO293" s="373"/>
      <c r="HP293" s="373"/>
      <c r="HQ293" s="373"/>
      <c r="HR293" s="373"/>
      <c r="HS293" s="373"/>
      <c r="HT293" s="373"/>
      <c r="HU293" s="373"/>
      <c r="HV293" s="373"/>
      <c r="HW293" s="373"/>
      <c r="HX293" s="373"/>
      <c r="HY293" s="373"/>
      <c r="HZ293" s="373"/>
      <c r="IA293" s="373"/>
      <c r="IB293" s="373"/>
      <c r="IC293" s="373"/>
      <c r="ID293" s="373"/>
      <c r="IE293" s="373"/>
      <c r="IF293" s="373"/>
      <c r="IG293" s="373"/>
      <c r="IH293" s="373"/>
      <c r="II293" s="373"/>
      <c r="IJ293" s="373"/>
      <c r="IK293" s="373"/>
      <c r="IL293" s="373"/>
      <c r="IM293" s="373"/>
      <c r="IN293" s="373"/>
      <c r="IO293" s="373"/>
      <c r="IP293" s="373"/>
      <c r="IQ293" s="373"/>
      <c r="IR293" s="373"/>
      <c r="IS293" s="373"/>
      <c r="IT293" s="373"/>
      <c r="IU293" s="373"/>
      <c r="IV293" s="373"/>
      <c r="IW293" s="373"/>
      <c r="IX293" s="373"/>
      <c r="IY293" s="373"/>
      <c r="IZ293" s="373"/>
      <c r="JA293" s="373"/>
      <c r="JB293" s="373"/>
      <c r="JC293" s="373"/>
      <c r="JD293" s="373"/>
      <c r="JE293" s="373"/>
      <c r="JF293" s="373"/>
      <c r="JG293" s="373"/>
      <c r="JH293" s="373"/>
      <c r="JI293" s="373"/>
      <c r="JJ293" s="373"/>
      <c r="JK293" s="373"/>
      <c r="JL293" s="373"/>
      <c r="JM293" s="373"/>
      <c r="JN293" s="373"/>
      <c r="JO293" s="373"/>
      <c r="JP293" s="373"/>
      <c r="JQ293" s="373"/>
      <c r="JR293" s="373"/>
      <c r="JS293" s="373"/>
      <c r="JT293" s="373"/>
      <c r="JU293" s="373"/>
      <c r="JV293" s="373"/>
      <c r="JW293" s="373"/>
      <c r="JX293" s="373"/>
      <c r="JY293" s="373"/>
      <c r="JZ293" s="373"/>
      <c r="KA293" s="373"/>
      <c r="KB293" s="373"/>
      <c r="KC293" s="373"/>
      <c r="KD293" s="373"/>
      <c r="KE293" s="373"/>
      <c r="KF293" s="373"/>
      <c r="KG293" s="373"/>
      <c r="KH293" s="373"/>
      <c r="KI293" s="373"/>
      <c r="KJ293" s="373"/>
      <c r="KK293" s="373"/>
      <c r="KL293" s="373"/>
      <c r="KM293" s="373"/>
      <c r="KN293" s="373"/>
      <c r="KO293" s="373"/>
      <c r="KP293" s="373"/>
      <c r="KQ293" s="373"/>
      <c r="KR293" s="373"/>
      <c r="KS293" s="373"/>
      <c r="KT293" s="373"/>
      <c r="KU293" s="373"/>
      <c r="KV293" s="373"/>
      <c r="KW293" s="373"/>
      <c r="KX293" s="373"/>
      <c r="KY293" s="373"/>
      <c r="KZ293" s="373"/>
      <c r="LA293" s="373"/>
      <c r="LB293" s="373"/>
      <c r="LC293" s="373"/>
      <c r="LD293" s="373"/>
      <c r="LE293" s="373"/>
      <c r="LF293" s="373"/>
      <c r="LG293" s="373"/>
      <c r="LH293" s="373"/>
      <c r="LI293" s="373"/>
      <c r="LJ293" s="373"/>
      <c r="LK293" s="373"/>
      <c r="LL293" s="373"/>
      <c r="LM293" s="373"/>
      <c r="LN293" s="373"/>
      <c r="LO293" s="373"/>
      <c r="LP293" s="373"/>
      <c r="LQ293" s="373"/>
      <c r="LR293" s="373"/>
      <c r="LS293" s="373"/>
      <c r="LT293" s="373"/>
      <c r="LU293" s="373"/>
      <c r="LV293" s="373"/>
      <c r="LW293" s="373"/>
      <c r="LX293" s="373"/>
      <c r="LY293" s="373"/>
      <c r="LZ293" s="373"/>
      <c r="MA293" s="373"/>
      <c r="MB293" s="373"/>
      <c r="MC293" s="373"/>
      <c r="MD293" s="373"/>
      <c r="ME293" s="373"/>
      <c r="MF293" s="373"/>
      <c r="MG293" s="373"/>
      <c r="MH293" s="373"/>
      <c r="MI293" s="373"/>
      <c r="MJ293" s="373"/>
      <c r="MK293" s="373"/>
      <c r="ML293" s="373"/>
      <c r="MM293" s="373"/>
      <c r="MN293" s="373"/>
      <c r="MO293" s="373"/>
      <c r="MP293" s="373"/>
      <c r="MQ293" s="373"/>
      <c r="MR293" s="373"/>
      <c r="MS293" s="373"/>
      <c r="MT293" s="373"/>
      <c r="MU293" s="373"/>
      <c r="MV293" s="373"/>
      <c r="MW293" s="373"/>
      <c r="MX293" s="373"/>
      <c r="MY293" s="373"/>
      <c r="MZ293" s="373"/>
      <c r="NA293" s="373"/>
      <c r="NB293" s="373"/>
      <c r="NC293" s="373"/>
      <c r="ND293" s="373"/>
      <c r="NE293" s="373"/>
      <c r="NF293" s="373"/>
      <c r="NG293" s="373"/>
      <c r="NH293" s="373"/>
      <c r="NI293" s="373"/>
      <c r="NJ293" s="373"/>
      <c r="NK293" s="373"/>
      <c r="NL293" s="373"/>
      <c r="NM293" s="373"/>
      <c r="NN293" s="373"/>
      <c r="NO293" s="373"/>
      <c r="NP293" s="373"/>
      <c r="NQ293" s="373"/>
      <c r="NR293" s="373"/>
      <c r="NS293" s="373"/>
      <c r="NT293" s="373"/>
      <c r="NU293" s="373"/>
      <c r="NV293" s="373"/>
      <c r="NW293" s="373"/>
      <c r="NX293" s="373"/>
      <c r="NY293" s="373"/>
      <c r="NZ293" s="373"/>
      <c r="OA293" s="373"/>
      <c r="OB293" s="373"/>
      <c r="OC293" s="373"/>
      <c r="OD293" s="373"/>
      <c r="OE293" s="373"/>
      <c r="OF293" s="373"/>
      <c r="OG293" s="373"/>
      <c r="OH293" s="373"/>
      <c r="OI293" s="373"/>
      <c r="OJ293" s="373"/>
      <c r="OK293" s="373"/>
      <c r="OL293" s="373"/>
      <c r="OM293" s="373"/>
      <c r="ON293" s="373"/>
      <c r="OO293" s="373"/>
      <c r="OP293" s="373"/>
      <c r="OQ293" s="373"/>
      <c r="OR293" s="373"/>
      <c r="OS293" s="373"/>
      <c r="OT293" s="373"/>
      <c r="OU293" s="373"/>
      <c r="OV293" s="373"/>
      <c r="OW293" s="373"/>
      <c r="OX293" s="373"/>
      <c r="OY293" s="373"/>
      <c r="OZ293" s="373"/>
      <c r="PA293" s="373"/>
      <c r="PB293" s="373"/>
      <c r="PC293" s="373"/>
      <c r="PD293" s="373"/>
      <c r="PE293" s="373"/>
      <c r="PF293" s="373"/>
      <c r="PG293" s="373"/>
      <c r="PH293" s="373"/>
      <c r="PI293" s="373"/>
      <c r="PJ293" s="373"/>
      <c r="PK293" s="373"/>
      <c r="PL293" s="373"/>
      <c r="PM293" s="373"/>
      <c r="PN293" s="373"/>
      <c r="PO293" s="373"/>
      <c r="PP293" s="373"/>
      <c r="PQ293" s="373"/>
      <c r="PR293" s="373"/>
      <c r="PS293" s="373"/>
      <c r="PT293" s="373"/>
      <c r="PU293" s="373"/>
      <c r="PV293" s="373"/>
      <c r="PW293" s="373"/>
      <c r="PX293" s="373"/>
      <c r="PY293" s="373"/>
      <c r="PZ293" s="373"/>
      <c r="QA293" s="373"/>
      <c r="QB293" s="373"/>
      <c r="QC293" s="373"/>
      <c r="QD293" s="373"/>
      <c r="QE293" s="373"/>
      <c r="QF293" s="373"/>
      <c r="QG293" s="373"/>
      <c r="QH293" s="373"/>
      <c r="QI293" s="373"/>
      <c r="QJ293" s="373"/>
      <c r="QK293" s="373"/>
      <c r="QL293" s="373"/>
      <c r="QM293" s="373"/>
      <c r="QN293" s="373"/>
      <c r="QO293" s="373"/>
      <c r="QP293" s="373"/>
      <c r="QQ293" s="373"/>
      <c r="QR293" s="373"/>
      <c r="QS293" s="373"/>
      <c r="QT293" s="373"/>
      <c r="QU293" s="373"/>
      <c r="QV293" s="373"/>
      <c r="QW293" s="373"/>
      <c r="QX293" s="373"/>
      <c r="QY293" s="373"/>
      <c r="QZ293" s="373"/>
      <c r="RA293" s="373"/>
      <c r="RB293" s="373"/>
      <c r="RC293" s="373"/>
      <c r="RD293" s="373"/>
      <c r="RE293" s="373"/>
      <c r="RF293" s="373"/>
      <c r="RG293" s="373"/>
      <c r="RH293" s="373"/>
      <c r="RI293" s="373"/>
      <c r="RJ293" s="373"/>
      <c r="RK293" s="373"/>
      <c r="RL293" s="373"/>
      <c r="RM293" s="373"/>
      <c r="RN293" s="373"/>
      <c r="RO293" s="373"/>
      <c r="RP293" s="373"/>
      <c r="RQ293" s="373"/>
      <c r="RR293" s="373"/>
      <c r="RS293" s="373"/>
      <c r="RT293" s="373"/>
      <c r="RU293" s="373"/>
      <c r="RV293" s="373"/>
      <c r="RW293" s="373"/>
      <c r="RX293" s="373"/>
      <c r="RY293" s="373"/>
      <c r="RZ293" s="373"/>
      <c r="SA293" s="373"/>
      <c r="SB293" s="373"/>
      <c r="SC293" s="373"/>
      <c r="SD293" s="373"/>
      <c r="SE293" s="373"/>
      <c r="SF293" s="373"/>
      <c r="SG293" s="373"/>
      <c r="SH293" s="373"/>
      <c r="SI293" s="373"/>
      <c r="SJ293" s="373"/>
      <c r="SK293" s="373"/>
      <c r="SL293" s="373"/>
      <c r="SM293" s="373"/>
      <c r="SN293" s="373"/>
      <c r="SO293" s="373"/>
      <c r="SP293" s="373"/>
      <c r="SQ293" s="373"/>
      <c r="SR293" s="373"/>
      <c r="SS293" s="373"/>
      <c r="ST293" s="373"/>
      <c r="SU293" s="373"/>
      <c r="SV293" s="373"/>
      <c r="SW293" s="373"/>
      <c r="SX293" s="373"/>
      <c r="SY293" s="373"/>
      <c r="SZ293" s="373"/>
      <c r="TA293" s="373"/>
      <c r="TB293" s="373"/>
      <c r="TC293" s="373"/>
      <c r="TD293" s="373"/>
      <c r="TE293" s="373"/>
      <c r="TF293" s="373"/>
      <c r="TG293" s="373"/>
      <c r="TH293" s="373"/>
      <c r="TI293" s="373"/>
      <c r="TJ293" s="373"/>
      <c r="TK293" s="373"/>
      <c r="TL293" s="373"/>
      <c r="TM293" s="373"/>
      <c r="TN293" s="373"/>
      <c r="TO293" s="373"/>
      <c r="TP293" s="373"/>
      <c r="TQ293" s="373"/>
      <c r="TR293" s="373"/>
      <c r="TS293" s="373"/>
      <c r="TT293" s="373"/>
      <c r="TU293" s="373"/>
      <c r="TV293" s="373"/>
      <c r="TW293" s="373"/>
      <c r="TX293" s="373"/>
      <c r="TY293" s="373"/>
      <c r="TZ293" s="373"/>
      <c r="UA293" s="373"/>
      <c r="UB293" s="373"/>
      <c r="UC293" s="373"/>
      <c r="UD293" s="373"/>
      <c r="UE293" s="373"/>
      <c r="UF293" s="373"/>
      <c r="UG293" s="373"/>
      <c r="UH293" s="373"/>
      <c r="UI293" s="373"/>
      <c r="UJ293" s="373"/>
      <c r="UK293" s="373"/>
      <c r="UL293" s="373"/>
      <c r="UM293" s="373"/>
      <c r="UN293" s="373"/>
      <c r="UO293" s="373"/>
      <c r="UP293" s="373"/>
      <c r="UQ293" s="373"/>
      <c r="UR293" s="373"/>
      <c r="US293" s="373"/>
      <c r="UT293" s="373"/>
      <c r="UU293" s="373"/>
      <c r="UV293" s="373"/>
      <c r="UW293" s="373"/>
      <c r="UX293" s="373"/>
      <c r="UY293" s="373"/>
      <c r="UZ293" s="373"/>
      <c r="VA293" s="373"/>
      <c r="VB293" s="373"/>
      <c r="VC293" s="373"/>
      <c r="VD293" s="373"/>
      <c r="VE293" s="373"/>
      <c r="VF293" s="373"/>
      <c r="VG293" s="373"/>
      <c r="VH293" s="373"/>
      <c r="VI293" s="373"/>
      <c r="VJ293" s="373"/>
      <c r="VK293" s="373"/>
      <c r="VL293" s="373"/>
      <c r="VM293" s="373"/>
      <c r="VN293" s="373"/>
      <c r="VO293" s="373"/>
      <c r="VP293" s="373"/>
      <c r="VQ293" s="373"/>
      <c r="VR293" s="373"/>
      <c r="VS293" s="373"/>
      <c r="VT293" s="373"/>
      <c r="VU293" s="373"/>
      <c r="VV293" s="373"/>
      <c r="VW293" s="373"/>
      <c r="VX293" s="373"/>
      <c r="VY293" s="373"/>
      <c r="VZ293" s="373"/>
      <c r="WA293" s="373"/>
      <c r="WB293" s="373"/>
      <c r="WC293" s="373"/>
      <c r="WD293" s="373"/>
      <c r="WE293" s="373"/>
      <c r="WF293" s="373"/>
      <c r="WG293" s="373"/>
      <c r="WH293" s="373"/>
      <c r="WI293" s="373"/>
      <c r="WJ293" s="373"/>
      <c r="WK293" s="373"/>
      <c r="WL293" s="373"/>
      <c r="WM293" s="373"/>
      <c r="WN293" s="373"/>
      <c r="WO293" s="373"/>
      <c r="WP293" s="373"/>
      <c r="WQ293" s="373"/>
      <c r="WR293" s="373"/>
      <c r="WS293" s="373"/>
      <c r="WT293" s="373"/>
      <c r="WU293" s="373"/>
      <c r="WV293" s="373"/>
      <c r="WW293" s="373"/>
      <c r="WX293" s="373"/>
      <c r="WY293" s="373"/>
      <c r="WZ293" s="373"/>
      <c r="XA293" s="373"/>
      <c r="XB293" s="373"/>
      <c r="XC293" s="373"/>
      <c r="XD293" s="373"/>
      <c r="XE293" s="373"/>
      <c r="XF293" s="373"/>
      <c r="XG293" s="373"/>
      <c r="XH293" s="373"/>
      <c r="XI293" s="373"/>
      <c r="XJ293" s="373"/>
      <c r="XK293" s="373"/>
      <c r="XL293" s="373"/>
      <c r="XM293" s="373"/>
      <c r="XN293" s="373"/>
      <c r="XO293" s="373"/>
      <c r="XP293" s="373"/>
      <c r="XQ293" s="373"/>
      <c r="XR293" s="373"/>
      <c r="XS293" s="373"/>
      <c r="XT293" s="373"/>
      <c r="XU293" s="373"/>
      <c r="XV293" s="373"/>
      <c r="XW293" s="373"/>
      <c r="XX293" s="373"/>
      <c r="XY293" s="373"/>
      <c r="XZ293" s="373"/>
      <c r="YA293" s="373"/>
      <c r="YB293" s="373"/>
      <c r="YC293" s="373"/>
      <c r="YD293" s="373"/>
      <c r="YE293" s="373"/>
      <c r="YF293" s="373"/>
      <c r="YG293" s="373"/>
      <c r="YH293" s="373"/>
      <c r="YI293" s="373"/>
      <c r="YJ293" s="373"/>
      <c r="YK293" s="373"/>
      <c r="YL293" s="373"/>
      <c r="YM293" s="373"/>
      <c r="YN293" s="373"/>
      <c r="YO293" s="373"/>
      <c r="YP293" s="373"/>
      <c r="YQ293" s="373"/>
      <c r="YR293" s="373"/>
      <c r="YS293" s="373"/>
      <c r="YT293" s="373"/>
      <c r="YU293" s="373"/>
      <c r="YV293" s="373"/>
      <c r="YW293" s="373"/>
      <c r="YX293" s="373"/>
      <c r="YY293" s="373"/>
      <c r="YZ293" s="373"/>
      <c r="ZA293" s="373"/>
      <c r="ZB293" s="373"/>
      <c r="ZC293" s="373"/>
      <c r="ZD293" s="373"/>
      <c r="ZE293" s="373"/>
      <c r="ZF293" s="373"/>
      <c r="ZG293" s="373"/>
      <c r="ZH293" s="373"/>
      <c r="ZI293" s="373"/>
      <c r="ZJ293" s="373"/>
      <c r="ZK293" s="373"/>
      <c r="ZL293" s="373"/>
      <c r="ZM293" s="373"/>
      <c r="ZN293" s="373"/>
      <c r="ZO293" s="373"/>
      <c r="ZP293" s="373"/>
      <c r="ZQ293" s="373"/>
      <c r="ZR293" s="373"/>
      <c r="ZS293" s="373"/>
      <c r="ZT293" s="373"/>
      <c r="ZU293" s="373"/>
      <c r="ZV293" s="373"/>
      <c r="ZW293" s="373"/>
      <c r="ZX293" s="373"/>
      <c r="ZY293" s="373"/>
      <c r="ZZ293" s="373"/>
      <c r="AAA293" s="373"/>
      <c r="AAB293" s="373"/>
      <c r="AAC293" s="373"/>
      <c r="AAD293" s="373"/>
      <c r="AAE293" s="373"/>
      <c r="AAF293" s="373"/>
      <c r="AAG293" s="373"/>
      <c r="AAH293" s="373"/>
      <c r="AAI293" s="373"/>
      <c r="AAJ293" s="373"/>
      <c r="AAK293" s="373"/>
      <c r="AAL293" s="373"/>
      <c r="AAM293" s="373"/>
      <c r="AAN293" s="373"/>
      <c r="AAO293" s="373"/>
      <c r="AAP293" s="373"/>
      <c r="AAQ293" s="373"/>
      <c r="AAR293" s="373"/>
      <c r="AAS293" s="373"/>
      <c r="AAT293" s="373"/>
      <c r="AAU293" s="373"/>
      <c r="AAV293" s="373"/>
      <c r="AAW293" s="373"/>
      <c r="AAX293" s="373"/>
      <c r="AAY293" s="373"/>
      <c r="AAZ293" s="373"/>
      <c r="ABA293" s="373"/>
      <c r="ABB293" s="373"/>
      <c r="ABC293" s="373"/>
      <c r="ABD293" s="373"/>
      <c r="ABE293" s="373"/>
      <c r="ABF293" s="373"/>
      <c r="ABG293" s="373"/>
      <c r="ABH293" s="373"/>
      <c r="ABI293" s="373"/>
      <c r="ABJ293" s="373"/>
      <c r="ABK293" s="373"/>
      <c r="ABL293" s="373"/>
      <c r="ABM293" s="373"/>
      <c r="ABN293" s="373"/>
      <c r="ABO293" s="373"/>
      <c r="ABP293" s="373"/>
      <c r="ABQ293" s="373"/>
      <c r="ABR293" s="373"/>
      <c r="ABS293" s="373"/>
      <c r="ABT293" s="373"/>
      <c r="ABU293" s="373"/>
      <c r="ABV293" s="373"/>
      <c r="ABW293" s="373"/>
      <c r="ABX293" s="373"/>
      <c r="ABY293" s="373"/>
      <c r="ABZ293" s="373"/>
      <c r="ACA293" s="373"/>
      <c r="ACB293" s="373"/>
      <c r="ACC293" s="373"/>
      <c r="ACD293" s="373"/>
      <c r="ACE293" s="373"/>
      <c r="ACF293" s="373"/>
      <c r="ACG293" s="373"/>
      <c r="ACH293" s="373"/>
      <c r="ACI293" s="373"/>
      <c r="ACJ293" s="373"/>
      <c r="ACK293" s="373"/>
      <c r="ACL293" s="373"/>
      <c r="ACM293" s="373"/>
      <c r="ACN293" s="373"/>
      <c r="ACO293" s="373"/>
      <c r="ACP293" s="373"/>
      <c r="ACQ293" s="373"/>
      <c r="ACR293" s="373"/>
      <c r="ACS293" s="373"/>
      <c r="ACT293" s="373"/>
      <c r="ACU293" s="373"/>
      <c r="ACV293" s="373"/>
      <c r="ACW293" s="373"/>
      <c r="ACX293" s="373"/>
      <c r="ACY293" s="373"/>
      <c r="ACZ293" s="373"/>
      <c r="ADA293" s="373"/>
      <c r="ADB293" s="373"/>
      <c r="ADC293" s="373"/>
      <c r="ADD293" s="373"/>
      <c r="ADE293" s="373"/>
      <c r="ADF293" s="373"/>
      <c r="ADG293" s="373"/>
      <c r="ADH293" s="373"/>
      <c r="ADI293" s="373"/>
      <c r="ADJ293" s="373"/>
      <c r="ADK293" s="373"/>
      <c r="ADL293" s="373"/>
      <c r="ADM293" s="373"/>
      <c r="ADN293" s="373"/>
      <c r="ADO293" s="373"/>
      <c r="ADP293" s="373"/>
      <c r="ADQ293" s="373"/>
      <c r="ADR293" s="373"/>
      <c r="ADS293" s="373"/>
      <c r="ADT293" s="373"/>
      <c r="ADU293" s="373"/>
      <c r="ADV293" s="373"/>
      <c r="ADW293" s="373"/>
      <c r="ADX293" s="373"/>
      <c r="ADY293" s="373"/>
      <c r="ADZ293" s="373"/>
      <c r="AEA293" s="373"/>
      <c r="AEB293" s="373"/>
      <c r="AEC293" s="373"/>
      <c r="AED293" s="373"/>
      <c r="AEE293" s="373"/>
      <c r="AEF293" s="373"/>
      <c r="AEG293" s="373"/>
      <c r="AEH293" s="373"/>
      <c r="AEI293" s="373"/>
      <c r="AEJ293" s="373"/>
      <c r="AEK293" s="373"/>
      <c r="AEL293" s="373"/>
      <c r="AEM293" s="373"/>
      <c r="AEN293" s="373"/>
      <c r="AEO293" s="373"/>
      <c r="AEP293" s="373"/>
      <c r="AEQ293" s="373"/>
      <c r="AER293" s="373"/>
      <c r="AES293" s="373"/>
      <c r="AET293" s="373"/>
      <c r="AEU293" s="373"/>
      <c r="AEV293" s="373"/>
      <c r="AEW293" s="373"/>
      <c r="AEX293" s="373"/>
      <c r="AEY293" s="373"/>
      <c r="AEZ293" s="373"/>
      <c r="AFA293" s="373"/>
      <c r="AFB293" s="373"/>
      <c r="AFC293" s="373"/>
      <c r="AFD293" s="373"/>
      <c r="AFE293" s="373"/>
      <c r="AFF293" s="373"/>
      <c r="AFG293" s="373"/>
      <c r="AFH293" s="373"/>
      <c r="AFI293" s="373"/>
      <c r="AFJ293" s="373"/>
      <c r="AFK293" s="373"/>
      <c r="AFL293" s="373"/>
      <c r="AFM293" s="373"/>
      <c r="AFN293" s="373"/>
      <c r="AFO293" s="373"/>
      <c r="AFP293" s="373"/>
      <c r="AFQ293" s="373"/>
      <c r="AFR293" s="373"/>
      <c r="AFS293" s="373"/>
      <c r="AFT293" s="373"/>
      <c r="AFU293" s="373"/>
      <c r="AFV293" s="373"/>
      <c r="AFW293" s="373"/>
      <c r="AFX293" s="373"/>
      <c r="AFY293" s="373"/>
      <c r="AFZ293" s="373"/>
      <c r="AGA293" s="373"/>
      <c r="AGB293" s="373"/>
      <c r="AGC293" s="373"/>
      <c r="AGD293" s="373"/>
      <c r="AGE293" s="373"/>
      <c r="AGF293" s="373"/>
      <c r="AGG293" s="373"/>
      <c r="AGH293" s="373"/>
      <c r="AGI293" s="373"/>
      <c r="AGJ293" s="373"/>
      <c r="AGK293" s="373"/>
      <c r="AGL293" s="373"/>
      <c r="AGM293" s="373"/>
      <c r="AGN293" s="373"/>
      <c r="AGO293" s="373"/>
      <c r="AGP293" s="373"/>
      <c r="AGQ293" s="373"/>
      <c r="AGR293" s="373"/>
      <c r="AGS293" s="373"/>
      <c r="AGT293" s="373"/>
      <c r="AGU293" s="373"/>
      <c r="AGV293" s="373"/>
      <c r="AGW293" s="373"/>
      <c r="AGX293" s="373"/>
      <c r="AGY293" s="373"/>
      <c r="AGZ293" s="373"/>
      <c r="AHA293" s="373"/>
      <c r="AHB293" s="373"/>
      <c r="AHC293" s="373"/>
      <c r="AHD293" s="373"/>
      <c r="AHE293" s="373"/>
      <c r="AHF293" s="373"/>
      <c r="AHG293" s="373"/>
      <c r="AHH293" s="373"/>
      <c r="AHI293" s="373"/>
      <c r="AHJ293" s="373"/>
      <c r="AHK293" s="373"/>
      <c r="AHL293" s="373"/>
      <c r="AHM293" s="373"/>
      <c r="AHN293" s="373"/>
      <c r="AHO293" s="373"/>
      <c r="AHP293" s="373"/>
      <c r="AHQ293" s="373"/>
      <c r="AHR293" s="373"/>
      <c r="AHS293" s="373"/>
      <c r="AHT293" s="373"/>
      <c r="AHU293" s="373"/>
      <c r="AHV293" s="373"/>
      <c r="AHW293" s="373"/>
      <c r="AHX293" s="373"/>
      <c r="AHY293" s="373"/>
      <c r="AHZ293" s="373"/>
      <c r="AIA293" s="373"/>
      <c r="AIB293" s="373"/>
      <c r="AIC293" s="373"/>
      <c r="AID293" s="373"/>
      <c r="AIE293" s="373"/>
      <c r="AIF293" s="373"/>
      <c r="AIG293" s="373"/>
      <c r="AIH293" s="373"/>
      <c r="AII293" s="373"/>
      <c r="AIJ293" s="373"/>
      <c r="AIK293" s="373"/>
      <c r="AIL293" s="373"/>
      <c r="AIM293" s="373"/>
      <c r="AIN293" s="373"/>
      <c r="AIO293" s="373"/>
      <c r="AIP293" s="373"/>
      <c r="AIQ293" s="373"/>
      <c r="AIR293" s="373"/>
      <c r="AIS293" s="373"/>
      <c r="AIT293" s="373"/>
      <c r="AIU293" s="373"/>
      <c r="AIV293" s="373"/>
      <c r="AIW293" s="373"/>
      <c r="AIX293" s="373"/>
      <c r="AIY293" s="373"/>
      <c r="AIZ293" s="373"/>
      <c r="AJA293" s="373"/>
      <c r="AJB293" s="373"/>
      <c r="AJC293" s="373"/>
      <c r="AJD293" s="373"/>
      <c r="AJE293" s="373"/>
      <c r="AJF293" s="373"/>
      <c r="AJG293" s="373"/>
      <c r="AJH293" s="373"/>
      <c r="AJI293" s="373"/>
      <c r="AJJ293" s="373"/>
      <c r="AJK293" s="373"/>
      <c r="AJL293" s="373"/>
      <c r="AJM293" s="373"/>
      <c r="AJN293" s="373"/>
      <c r="AJO293" s="373"/>
      <c r="AJP293" s="373"/>
      <c r="AJQ293" s="373"/>
      <c r="AJR293" s="373"/>
      <c r="AJS293" s="373"/>
      <c r="AJT293" s="373"/>
      <c r="AJU293" s="373"/>
      <c r="AJV293" s="373"/>
      <c r="AJW293" s="373"/>
      <c r="AJX293" s="373"/>
      <c r="AJY293" s="373"/>
      <c r="AJZ293" s="373"/>
      <c r="AKA293" s="373"/>
      <c r="AKB293" s="373"/>
      <c r="AKC293" s="373"/>
      <c r="AKD293" s="373"/>
      <c r="AKE293" s="373"/>
      <c r="AKF293" s="373"/>
      <c r="AKG293" s="373"/>
      <c r="AKH293" s="373"/>
      <c r="AKI293" s="373"/>
      <c r="AKJ293" s="373"/>
      <c r="AKK293" s="373"/>
      <c r="AKL293" s="373"/>
      <c r="AKM293" s="373"/>
      <c r="AKN293" s="373"/>
      <c r="AKO293" s="373"/>
      <c r="AKP293" s="373"/>
      <c r="AKQ293" s="373"/>
      <c r="AKR293" s="373"/>
      <c r="AKS293" s="373"/>
      <c r="AKT293" s="373"/>
      <c r="AKU293" s="373"/>
      <c r="AKV293" s="373"/>
      <c r="AKW293" s="373"/>
      <c r="AKX293" s="373"/>
      <c r="AKY293" s="373"/>
      <c r="AKZ293" s="373"/>
      <c r="ALA293" s="373"/>
      <c r="ALB293" s="373"/>
      <c r="ALC293" s="373"/>
      <c r="ALD293" s="373"/>
      <c r="ALE293" s="373"/>
      <c r="ALF293" s="373"/>
      <c r="ALG293" s="373"/>
      <c r="ALH293" s="373"/>
      <c r="ALI293" s="373"/>
      <c r="ALJ293" s="373"/>
      <c r="ALK293" s="373"/>
      <c r="ALL293" s="373"/>
      <c r="ALM293" s="373"/>
      <c r="ALN293" s="373"/>
      <c r="ALO293" s="373"/>
      <c r="ALP293" s="373"/>
      <c r="ALQ293" s="373"/>
      <c r="ALR293" s="373"/>
      <c r="ALS293" s="373"/>
      <c r="ALT293" s="373"/>
      <c r="ALU293" s="373"/>
      <c r="ALV293" s="373"/>
      <c r="ALW293" s="373"/>
      <c r="ALX293" s="373"/>
      <c r="ALY293" s="373"/>
      <c r="ALZ293" s="373"/>
    </row>
  </sheetData>
  <sheetProtection sheet="1" objects="1" scenarios="1"/>
  <dataConsolidate/>
  <mergeCells count="272">
    <mergeCell ref="C1:N1"/>
    <mergeCell ref="E48:F48"/>
    <mergeCell ref="E49:F49"/>
    <mergeCell ref="E39:F39"/>
    <mergeCell ref="E44:F44"/>
    <mergeCell ref="D3:F3"/>
    <mergeCell ref="D5:I5"/>
    <mergeCell ref="K5:M5"/>
    <mergeCell ref="D6:I6"/>
    <mergeCell ref="K6:M6"/>
    <mergeCell ref="E45:F45"/>
    <mergeCell ref="E46:F46"/>
    <mergeCell ref="E47:F47"/>
    <mergeCell ref="D8:M8"/>
    <mergeCell ref="D9:M9"/>
    <mergeCell ref="D37:M37"/>
    <mergeCell ref="E20:G20"/>
    <mergeCell ref="D16:M18"/>
    <mergeCell ref="E26:G26"/>
    <mergeCell ref="J20:L20"/>
    <mergeCell ref="D24:M24"/>
    <mergeCell ref="D11:G11"/>
    <mergeCell ref="I11:L11"/>
    <mergeCell ref="D12:M12"/>
    <mergeCell ref="D14:I14"/>
    <mergeCell ref="E58:F58"/>
    <mergeCell ref="E59:F59"/>
    <mergeCell ref="E50:F50"/>
    <mergeCell ref="E51:F51"/>
    <mergeCell ref="E52:F52"/>
    <mergeCell ref="E53:F53"/>
    <mergeCell ref="E54:F54"/>
    <mergeCell ref="E65:F65"/>
    <mergeCell ref="E66:F66"/>
    <mergeCell ref="E55:F55"/>
    <mergeCell ref="E56:F56"/>
    <mergeCell ref="E57:F57"/>
    <mergeCell ref="E60:F60"/>
    <mergeCell ref="E61:F61"/>
    <mergeCell ref="E62:F62"/>
    <mergeCell ref="E63:F63"/>
    <mergeCell ref="E64:F64"/>
    <mergeCell ref="E67:F67"/>
    <mergeCell ref="E68:F68"/>
    <mergeCell ref="E69:F69"/>
    <mergeCell ref="E80:F80"/>
    <mergeCell ref="E81:F81"/>
    <mergeCell ref="E82:F82"/>
    <mergeCell ref="E83:F83"/>
    <mergeCell ref="E84:F84"/>
    <mergeCell ref="E76:F76"/>
    <mergeCell ref="E77:F77"/>
    <mergeCell ref="E78:F78"/>
    <mergeCell ref="E79:F79"/>
    <mergeCell ref="E85:F85"/>
    <mergeCell ref="E86:F86"/>
    <mergeCell ref="E87:F87"/>
    <mergeCell ref="E88:F88"/>
    <mergeCell ref="E89:F89"/>
    <mergeCell ref="E75:F75"/>
    <mergeCell ref="E70:F70"/>
    <mergeCell ref="E71:F71"/>
    <mergeCell ref="E72:F72"/>
    <mergeCell ref="E73:F73"/>
    <mergeCell ref="E74:F74"/>
    <mergeCell ref="E95:F95"/>
    <mergeCell ref="E96:F96"/>
    <mergeCell ref="E97:F97"/>
    <mergeCell ref="E98:F98"/>
    <mergeCell ref="E99:F99"/>
    <mergeCell ref="E90:F90"/>
    <mergeCell ref="E91:F91"/>
    <mergeCell ref="E92:F92"/>
    <mergeCell ref="E93:F93"/>
    <mergeCell ref="E94:F94"/>
    <mergeCell ref="E105:F105"/>
    <mergeCell ref="E106:F106"/>
    <mergeCell ref="E107:F107"/>
    <mergeCell ref="E108:F108"/>
    <mergeCell ref="E109:F109"/>
    <mergeCell ref="E100:F100"/>
    <mergeCell ref="E101:F101"/>
    <mergeCell ref="E102:F102"/>
    <mergeCell ref="E103:F103"/>
    <mergeCell ref="E104:F104"/>
    <mergeCell ref="E115:F115"/>
    <mergeCell ref="E116:F116"/>
    <mergeCell ref="E117:F117"/>
    <mergeCell ref="E118:F118"/>
    <mergeCell ref="E119:F119"/>
    <mergeCell ref="E110:F110"/>
    <mergeCell ref="E111:F111"/>
    <mergeCell ref="E112:F112"/>
    <mergeCell ref="E113:F113"/>
    <mergeCell ref="E114:F114"/>
    <mergeCell ref="E125:F125"/>
    <mergeCell ref="E126:F126"/>
    <mergeCell ref="E127:F127"/>
    <mergeCell ref="E128:F128"/>
    <mergeCell ref="E129:F129"/>
    <mergeCell ref="E120:F120"/>
    <mergeCell ref="E121:F121"/>
    <mergeCell ref="E122:F122"/>
    <mergeCell ref="E123:F123"/>
    <mergeCell ref="E124:F124"/>
    <mergeCell ref="E135:F135"/>
    <mergeCell ref="E136:F136"/>
    <mergeCell ref="E137:F137"/>
    <mergeCell ref="E138:F138"/>
    <mergeCell ref="E139:F139"/>
    <mergeCell ref="E130:F130"/>
    <mergeCell ref="E131:F131"/>
    <mergeCell ref="E132:F132"/>
    <mergeCell ref="E133:F133"/>
    <mergeCell ref="E134:F134"/>
    <mergeCell ref="E145:F145"/>
    <mergeCell ref="E146:F146"/>
    <mergeCell ref="E147:F147"/>
    <mergeCell ref="E148:F148"/>
    <mergeCell ref="E149:F149"/>
    <mergeCell ref="E140:F140"/>
    <mergeCell ref="E141:F141"/>
    <mergeCell ref="E142:F142"/>
    <mergeCell ref="E143:F143"/>
    <mergeCell ref="E144:F144"/>
    <mergeCell ref="E155:F155"/>
    <mergeCell ref="E156:F156"/>
    <mergeCell ref="E157:F157"/>
    <mergeCell ref="E158:F158"/>
    <mergeCell ref="E159:F159"/>
    <mergeCell ref="E150:F150"/>
    <mergeCell ref="E151:F151"/>
    <mergeCell ref="E152:F152"/>
    <mergeCell ref="E153:F153"/>
    <mergeCell ref="E154:F154"/>
    <mergeCell ref="E165:F165"/>
    <mergeCell ref="E166:F166"/>
    <mergeCell ref="E167:F167"/>
    <mergeCell ref="E168:F168"/>
    <mergeCell ref="E169:F169"/>
    <mergeCell ref="E160:F160"/>
    <mergeCell ref="E161:F161"/>
    <mergeCell ref="E162:F162"/>
    <mergeCell ref="E163:F163"/>
    <mergeCell ref="E164:F164"/>
    <mergeCell ref="E175:F175"/>
    <mergeCell ref="E176:F176"/>
    <mergeCell ref="E177:F177"/>
    <mergeCell ref="E178:F178"/>
    <mergeCell ref="E179:F179"/>
    <mergeCell ref="E170:F170"/>
    <mergeCell ref="E171:F171"/>
    <mergeCell ref="E172:F172"/>
    <mergeCell ref="E173:F173"/>
    <mergeCell ref="E174:F174"/>
    <mergeCell ref="E185:F185"/>
    <mergeCell ref="E186:F186"/>
    <mergeCell ref="E187:F187"/>
    <mergeCell ref="E188:F188"/>
    <mergeCell ref="E189:F189"/>
    <mergeCell ref="E180:F180"/>
    <mergeCell ref="E181:F181"/>
    <mergeCell ref="E182:F182"/>
    <mergeCell ref="E183:F183"/>
    <mergeCell ref="E184:F184"/>
    <mergeCell ref="E195:F195"/>
    <mergeCell ref="E196:F196"/>
    <mergeCell ref="E197:F197"/>
    <mergeCell ref="E198:F198"/>
    <mergeCell ref="E199:F199"/>
    <mergeCell ref="E190:F190"/>
    <mergeCell ref="E191:F191"/>
    <mergeCell ref="E192:F192"/>
    <mergeCell ref="E193:F193"/>
    <mergeCell ref="E194:F194"/>
    <mergeCell ref="E205:F205"/>
    <mergeCell ref="E206:F206"/>
    <mergeCell ref="E207:F207"/>
    <mergeCell ref="E208:F208"/>
    <mergeCell ref="E209:F209"/>
    <mergeCell ref="E200:F200"/>
    <mergeCell ref="E201:F201"/>
    <mergeCell ref="E202:F202"/>
    <mergeCell ref="E203:F203"/>
    <mergeCell ref="E204:F204"/>
    <mergeCell ref="E215:F215"/>
    <mergeCell ref="E216:F216"/>
    <mergeCell ref="E217:F217"/>
    <mergeCell ref="E218:F218"/>
    <mergeCell ref="E219:F219"/>
    <mergeCell ref="E210:F210"/>
    <mergeCell ref="E211:F211"/>
    <mergeCell ref="E212:F212"/>
    <mergeCell ref="E213:F213"/>
    <mergeCell ref="E214:F214"/>
    <mergeCell ref="E225:F225"/>
    <mergeCell ref="E226:F226"/>
    <mergeCell ref="E227:F227"/>
    <mergeCell ref="E228:F228"/>
    <mergeCell ref="E229:F229"/>
    <mergeCell ref="E220:F220"/>
    <mergeCell ref="E221:F221"/>
    <mergeCell ref="E222:F222"/>
    <mergeCell ref="E223:F223"/>
    <mergeCell ref="E224:F224"/>
    <mergeCell ref="E235:F235"/>
    <mergeCell ref="E236:F236"/>
    <mergeCell ref="E237:F237"/>
    <mergeCell ref="E238:F238"/>
    <mergeCell ref="E239:F239"/>
    <mergeCell ref="E230:F230"/>
    <mergeCell ref="E231:F231"/>
    <mergeCell ref="E232:F232"/>
    <mergeCell ref="E233:F233"/>
    <mergeCell ref="E234:F234"/>
    <mergeCell ref="E245:F245"/>
    <mergeCell ref="E246:F246"/>
    <mergeCell ref="E247:F247"/>
    <mergeCell ref="E248:F248"/>
    <mergeCell ref="E249:F249"/>
    <mergeCell ref="E240:F240"/>
    <mergeCell ref="E241:F241"/>
    <mergeCell ref="E242:F242"/>
    <mergeCell ref="E243:F243"/>
    <mergeCell ref="E244:F244"/>
    <mergeCell ref="E255:F255"/>
    <mergeCell ref="E256:F256"/>
    <mergeCell ref="E257:F257"/>
    <mergeCell ref="E258:F258"/>
    <mergeCell ref="E259:F259"/>
    <mergeCell ref="E250:F250"/>
    <mergeCell ref="E251:F251"/>
    <mergeCell ref="E252:F252"/>
    <mergeCell ref="E253:F253"/>
    <mergeCell ref="E254:F254"/>
    <mergeCell ref="E272:F272"/>
    <mergeCell ref="E273:F273"/>
    <mergeCell ref="E274:F274"/>
    <mergeCell ref="E265:F265"/>
    <mergeCell ref="E266:F266"/>
    <mergeCell ref="E267:F267"/>
    <mergeCell ref="E268:F268"/>
    <mergeCell ref="E269:F269"/>
    <mergeCell ref="E260:F260"/>
    <mergeCell ref="E261:F261"/>
    <mergeCell ref="E262:F262"/>
    <mergeCell ref="E263:F263"/>
    <mergeCell ref="E264:F264"/>
    <mergeCell ref="O3:Q3"/>
    <mergeCell ref="E290:F290"/>
    <mergeCell ref="E291:F291"/>
    <mergeCell ref="E292:F292"/>
    <mergeCell ref="E293:F293"/>
    <mergeCell ref="E40:F40"/>
    <mergeCell ref="E43:F43"/>
    <mergeCell ref="E285:F285"/>
    <mergeCell ref="E286:F286"/>
    <mergeCell ref="E287:F287"/>
    <mergeCell ref="E288:F288"/>
    <mergeCell ref="E289:F289"/>
    <mergeCell ref="E280:F280"/>
    <mergeCell ref="E281:F281"/>
    <mergeCell ref="E282:F282"/>
    <mergeCell ref="E283:F283"/>
    <mergeCell ref="E284:F284"/>
    <mergeCell ref="E275:F275"/>
    <mergeCell ref="E276:F276"/>
    <mergeCell ref="E277:F277"/>
    <mergeCell ref="E278:F278"/>
    <mergeCell ref="E279:F279"/>
    <mergeCell ref="E270:F270"/>
    <mergeCell ref="E271:F271"/>
  </mergeCells>
  <conditionalFormatting sqref="D44">
    <cfRule type="expression" dxfId="72" priority="1588">
      <formula>$E39&lt;&gt;""</formula>
    </cfRule>
  </conditionalFormatting>
  <conditionalFormatting sqref="D45:D293">
    <cfRule type="expression" dxfId="71" priority="43">
      <formula>$E44&lt;&gt;""</formula>
    </cfRule>
  </conditionalFormatting>
  <conditionalFormatting sqref="E44:L44">
    <cfRule type="expression" dxfId="70" priority="2">
      <formula>$E39&lt;&gt;""</formula>
    </cfRule>
  </conditionalFormatting>
  <conditionalFormatting sqref="E45:L293">
    <cfRule type="expression" dxfId="69" priority="1">
      <formula>$E44&lt;&gt;""</formula>
    </cfRule>
  </conditionalFormatting>
  <conditionalFormatting sqref="M39">
    <cfRule type="expression" dxfId="68" priority="1592">
      <formula>$K$6&lt;&gt;"Grupo empresarial"</formula>
    </cfRule>
  </conditionalFormatting>
  <conditionalFormatting sqref="M44">
    <cfRule type="expression" dxfId="67" priority="1591">
      <formula>AND($E39&lt;&gt;"",$K$6="Grupo empresarial")</formula>
    </cfRule>
  </conditionalFormatting>
  <conditionalFormatting sqref="M45:M293">
    <cfRule type="expression" dxfId="66" priority="1594">
      <formula>AND($E44&lt;&gt;"",$K$6="Grupo empresarial")</formula>
    </cfRule>
  </conditionalFormatting>
  <conditionalFormatting sqref="O3:Q3">
    <cfRule type="expression" dxfId="65" priority="3">
      <formula>K6&lt;&gt;"Grupo empresarial"</formula>
    </cfRule>
  </conditionalFormatting>
  <conditionalFormatting sqref="O5:Q5">
    <cfRule type="expression" dxfId="64" priority="6">
      <formula>$K$6="Grupo empresarial"</formula>
    </cfRule>
  </conditionalFormatting>
  <conditionalFormatting sqref="O6:Q14">
    <cfRule type="expression" dxfId="63" priority="1606">
      <formula>AND($O5&lt;&gt;"",$K$6="Grupo empresarial")</formula>
    </cfRule>
  </conditionalFormatting>
  <dataValidations count="16">
    <dataValidation type="list" operator="equal" allowBlank="1" showInputMessage="1" showErrorMessage="1" sqref="G3 M11" xr:uid="{00000000-0002-0000-0100-000000000000}">
      <formula1>Año</formula1>
      <formula2>0</formula2>
    </dataValidation>
    <dataValidation type="textLength" operator="equal" allowBlank="1" showInputMessage="1" showErrorMessage="1" error="Introduir 9 caràcters sense guions ni punts." sqref="J6" xr:uid="{00000000-0002-0000-0100-000001000000}">
      <formula1>9</formula1>
    </dataValidation>
    <dataValidation type="list" operator="equal" allowBlank="1" showInputMessage="1" showErrorMessage="1" sqref="K6" xr:uid="{00000000-0002-0000-0100-000002000000}">
      <formula1>TipoOrg</formula1>
      <formula2>0</formula2>
    </dataValidation>
    <dataValidation type="list" operator="equal" allowBlank="1" showInputMessage="1" showErrorMessage="1" sqref="D9" xr:uid="{00000000-0002-0000-0100-000003000000}">
      <formula1>Sector</formula1>
      <formula2>0</formula2>
    </dataValidation>
    <dataValidation operator="equal" allowBlank="1" showInputMessage="1" showErrorMessage="1" sqref="K294:K477 E29:G35" xr:uid="{00000000-0002-0000-0100-000004000000}"/>
    <dataValidation type="decimal" operator="greaterThan" allowBlank="1" showInputMessage="1" showErrorMessage="1" error="Aquesta dada ha de ser un valor numèric." sqref="F22 K22" xr:uid="{00000000-0002-0000-0100-000005000000}">
      <formula1>0</formula1>
      <formula2>0</formula2>
    </dataValidation>
    <dataValidation operator="greaterThan" allowBlank="1" showInputMessage="1" sqref="J44" xr:uid="{00000000-0002-0000-0100-000006000000}"/>
    <dataValidation operator="greaterThan" allowBlank="1" showInputMessage="1" error="Aquesta dada ha de ser un valor numèric" sqref="J45:J293" xr:uid="{00000000-0002-0000-0100-000007000000}"/>
    <dataValidation type="list" operator="greaterThan" allowBlank="1" showInputMessage="1" sqref="H44" xr:uid="{00000000-0002-0000-0100-000008000000}">
      <formula1>Illes</formula1>
    </dataValidation>
    <dataValidation type="list" operator="greaterThan" allowBlank="1" showInputMessage="1" error="Aquesta dada ha de ser un valor numèric" sqref="H45:H293" xr:uid="{00000000-0002-0000-0100-000009000000}">
      <formula1>Illes</formula1>
    </dataValidation>
    <dataValidation type="list" allowBlank="1" showInputMessage="1" showErrorMessage="1" sqref="Q6:Q14" xr:uid="{00000000-0002-0000-0100-00000A000000}">
      <formula1>$F$749:$F$751</formula1>
    </dataValidation>
    <dataValidation type="list" operator="equal" allowBlank="1" showInputMessage="1" showErrorMessage="1" sqref="J14 H11" xr:uid="{00000000-0002-0000-0100-00000B000000}">
      <formula1>SiNo</formula1>
    </dataValidation>
    <dataValidation type="list" allowBlank="1" showInputMessage="1" showErrorMessage="1" sqref="G44:G293" xr:uid="{00000000-0002-0000-0100-00000D000000}">
      <formula1>SiNo</formula1>
    </dataValidation>
    <dataValidation type="decimal" allowBlank="1" showInputMessage="1" showErrorMessage="1" error="El valor ha d'estar entre 38 i 41" sqref="K44:K293" xr:uid="{00000000-0002-0000-0100-00000E000000}">
      <formula1>38</formula1>
      <formula2>41</formula2>
    </dataValidation>
    <dataValidation type="decimal" allowBlank="1" showInputMessage="1" showErrorMessage="1" error="El valor ha d'estar entre 1 i 5" sqref="L44:L293" xr:uid="{00000000-0002-0000-0100-00000F000000}">
      <formula1>1</formula1>
      <formula2>5</formula2>
    </dataValidation>
    <dataValidation type="list" allowBlank="1" showInputMessage="1" showErrorMessage="1" sqref="M44:M293" xr:uid="{00000000-0002-0000-0100-000010000000}">
      <formula1>Empresas</formula1>
    </dataValidation>
  </dataValidations>
  <hyperlinks>
    <hyperlink ref="A4" location="'0.2_Plan de reducción'!C1" display="0.2 Plan de reducción" xr:uid="{00000000-0004-0000-0100-000000000000}"/>
    <hyperlink ref="A6" location="'1.2_Vehículos y maquinaria'!C1" display="1.2 Categoría 1: Vehículos y maquinaria" xr:uid="{00000000-0004-0000-0100-000001000000}"/>
    <hyperlink ref="A7" location="'1.3_Emisiones de proceso'!C1" display="1.3 Categoría 1: E. proceso y uso del suelo" xr:uid="{00000000-0004-0000-0100-000002000000}"/>
    <hyperlink ref="A8" location="'1.4_Emisiones fugitivas'!C1" display="1.4 Categoría 1: Emisiones fugitivas" xr:uid="{00000000-0004-0000-0100-000003000000}"/>
    <hyperlink ref="A9" location="'2.1_Categoría 2 Balears'!C1" display="2.1 Categoría 2 Registro balear" xr:uid="{00000000-0004-0000-0100-000004000000}"/>
    <hyperlink ref="A10" location="'2.2_Categoría 2 España'!C1" display="2.2 Categoría 2 Registro estatal" xr:uid="{00000000-0004-0000-0100-000005000000}"/>
    <hyperlink ref="A5" location="'1.1_Instalaciones fijas'!C1" display="1.1 Categoría 1: Instalaciones fijas" xr:uid="{00000000-0004-0000-0100-000006000000}"/>
    <hyperlink ref="A3" location="'0.1_Datos generales organiz.'!C1" display="0.1 Datos de la organización" xr:uid="{00000000-0004-0000-0100-000007000000}"/>
    <hyperlink ref="A11" location="'0.1_Datos generales organiz.'!C1" display="3. Categorías 3, 4, 5 y 6" xr:uid="{00000000-0004-0000-0100-000008000000}"/>
    <hyperlink ref="A12" location="'4.1_Resultados Balears'!C1" display="4.1 Resultados Registro balear" xr:uid="{00000000-0004-0000-0100-000009000000}"/>
    <hyperlink ref="A13" location="'4.2_Resultados España'!C1" display="4.2 Resultados Registro estatal" xr:uid="{00000000-0004-0000-0100-00000A000000}"/>
  </hyperlinks>
  <pageMargins left="0.70833333333333304" right="0.70833333333333304" top="0.74791666666666701" bottom="0.74791666666666701" header="0.51180555555555496" footer="0.51180555555555496"/>
  <pageSetup paperSize="9" firstPageNumber="0" orientation="landscape" horizontalDpi="300" verticalDpi="300" r:id="rId1"/>
  <drawing r:id="rId2"/>
  <extLst>
    <ext xmlns:x14="http://schemas.microsoft.com/office/spreadsheetml/2009/9/main" uri="{CCE6A557-97BC-4b89-ADB6-D9C93CAAB3DF}">
      <x14:dataValidations xmlns:xm="http://schemas.microsoft.com/office/excel/2006/main" count="2">
        <x14:dataValidation type="list" operator="greaterThan" allowBlank="1" showInputMessage="1" xr:uid="{00000000-0002-0000-0100-000011000000}">
          <x14:formula1>
            <xm:f>INDIRECT("Illa_"&amp;(IFERROR(VLOOKUP(H44,Dades!$AE$798:$AF$801,2,0),"")))</xm:f>
          </x14:formula1>
          <xm:sqref>I44</xm:sqref>
        </x14:dataValidation>
        <x14:dataValidation type="list" operator="greaterThan" allowBlank="1" showInputMessage="1" error="Aquesta dada ha de ser un valor numèric" xr:uid="{00000000-0002-0000-0100-000012000000}">
          <x14:formula1>
            <xm:f>INDIRECT("Illa_"&amp;(IFERROR(VLOOKUP(H45,Dades!$AE$798:$AF$801,2,0),"")))</xm:f>
          </x14:formula1>
          <xm:sqref>I45:I293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1:ALS274"/>
  <sheetViews>
    <sheetView showRowColHeaders="0" zoomScale="90" zoomScaleNormal="90" workbookViewId="0">
      <pane xSplit="1" topLeftCell="B1" activePane="topRight" state="frozen"/>
      <selection pane="topRight" activeCell="C1" sqref="C1:M1"/>
    </sheetView>
  </sheetViews>
  <sheetFormatPr baseColWidth="10" defaultColWidth="9.140625" defaultRowHeight="15" x14ac:dyDescent="0.25"/>
  <cols>
    <col min="1" max="1" width="32.28515625" style="4" customWidth="1"/>
    <col min="2" max="2" width="2.140625" style="4" customWidth="1"/>
    <col min="3" max="3" width="2.42578125" style="4" customWidth="1"/>
    <col min="4" max="4" width="26.5703125" style="4" customWidth="1"/>
    <col min="5" max="6" width="25" style="4" customWidth="1"/>
    <col min="7" max="7" width="16.42578125" style="4" customWidth="1"/>
    <col min="8" max="8" width="21.42578125" style="4" customWidth="1"/>
    <col min="9" max="9" width="18.85546875" style="4" customWidth="1"/>
    <col min="10" max="10" width="24.5703125" style="4" customWidth="1"/>
    <col min="11" max="11" width="26" style="4" customWidth="1"/>
    <col min="12" max="12" width="20.7109375" style="4" customWidth="1"/>
    <col min="13" max="13" width="3.5703125" style="4" customWidth="1"/>
    <col min="14" max="14" width="15.5703125" style="4" customWidth="1"/>
    <col min="15" max="15" width="1.140625" style="4" customWidth="1"/>
    <col min="16" max="16" width="31.7109375" style="4" customWidth="1"/>
    <col min="17" max="1007" width="9.140625" style="4"/>
  </cols>
  <sheetData>
    <row r="1" spans="1:16" ht="40.700000000000003" customHeight="1" x14ac:dyDescent="0.25">
      <c r="B1" s="10"/>
      <c r="C1" s="544" t="s">
        <v>1238</v>
      </c>
      <c r="D1" s="545"/>
      <c r="E1" s="545"/>
      <c r="F1" s="545"/>
      <c r="G1" s="545"/>
      <c r="H1" s="545"/>
      <c r="I1" s="545"/>
      <c r="J1" s="545"/>
      <c r="K1" s="545"/>
      <c r="L1" s="545"/>
      <c r="M1" s="545"/>
    </row>
    <row r="2" spans="1:16" ht="24" customHeight="1" x14ac:dyDescent="0.3">
      <c r="B2" s="10"/>
      <c r="H2" s="1"/>
      <c r="I2" s="1"/>
      <c r="J2" s="1"/>
      <c r="K2" s="1"/>
    </row>
    <row r="3" spans="1:16" s="4" customFormat="1" ht="30" customHeight="1" x14ac:dyDescent="0.25">
      <c r="A3" s="12" t="s">
        <v>1227</v>
      </c>
      <c r="C3" s="365"/>
      <c r="D3" s="571" t="s">
        <v>1601</v>
      </c>
      <c r="E3" s="563"/>
      <c r="F3" s="563"/>
      <c r="G3" s="563"/>
      <c r="H3" s="563"/>
      <c r="I3" s="563"/>
      <c r="J3" s="563"/>
      <c r="K3" s="563"/>
      <c r="L3" s="563"/>
      <c r="N3" s="570" t="s">
        <v>1239</v>
      </c>
      <c r="O3" s="570"/>
      <c r="P3" s="570"/>
    </row>
    <row r="4" spans="1:16" s="4" customFormat="1" ht="21" customHeight="1" x14ac:dyDescent="0.25">
      <c r="A4" s="433" t="s">
        <v>1228</v>
      </c>
      <c r="C4" s="365"/>
      <c r="D4" s="365"/>
      <c r="E4" s="365"/>
      <c r="F4" s="365"/>
      <c r="G4" s="365"/>
      <c r="H4" s="365"/>
      <c r="I4" s="365"/>
      <c r="J4" s="365"/>
      <c r="K4" s="365"/>
    </row>
    <row r="5" spans="1:16" s="4" customFormat="1" ht="21" customHeight="1" x14ac:dyDescent="0.25">
      <c r="A5" s="12" t="s">
        <v>1229</v>
      </c>
      <c r="C5" s="365"/>
      <c r="D5" s="365"/>
      <c r="E5" s="567" t="s">
        <v>1240</v>
      </c>
      <c r="F5" s="567" t="s">
        <v>1251</v>
      </c>
      <c r="G5" s="567" t="s">
        <v>1252</v>
      </c>
      <c r="H5" s="541" t="s">
        <v>1253</v>
      </c>
      <c r="I5" s="543"/>
      <c r="J5" s="541" t="s">
        <v>1256</v>
      </c>
      <c r="K5" s="543"/>
      <c r="L5" s="567" t="s">
        <v>1257</v>
      </c>
      <c r="N5" s="541" t="s">
        <v>1258</v>
      </c>
      <c r="O5" s="542"/>
      <c r="P5" s="543"/>
    </row>
    <row r="6" spans="1:16" s="4" customFormat="1" ht="21" customHeight="1" x14ac:dyDescent="0.25">
      <c r="A6" s="12" t="s">
        <v>1230</v>
      </c>
      <c r="C6" s="365"/>
      <c r="D6" s="365"/>
      <c r="E6" s="569"/>
      <c r="F6" s="569"/>
      <c r="G6" s="569"/>
      <c r="H6" s="159" t="s">
        <v>1254</v>
      </c>
      <c r="I6" s="159" t="s">
        <v>1255</v>
      </c>
      <c r="J6" s="159" t="s">
        <v>1254</v>
      </c>
      <c r="K6" s="159" t="s">
        <v>1255</v>
      </c>
      <c r="L6" s="569"/>
      <c r="N6" s="159" t="s">
        <v>1259</v>
      </c>
      <c r="O6" s="564"/>
      <c r="P6" s="567" t="s">
        <v>1260</v>
      </c>
    </row>
    <row r="7" spans="1:16" s="4" customFormat="1" ht="21" customHeight="1" x14ac:dyDescent="0.25">
      <c r="A7" s="12" t="s">
        <v>1231</v>
      </c>
      <c r="C7" s="365"/>
      <c r="D7" s="160" t="s">
        <v>1241</v>
      </c>
      <c r="E7" s="400"/>
      <c r="F7" s="453"/>
      <c r="G7" s="453"/>
      <c r="H7" s="400"/>
      <c r="I7" s="400"/>
      <c r="J7" s="400"/>
      <c r="K7" s="400"/>
      <c r="L7" s="400"/>
      <c r="N7" s="436"/>
      <c r="O7" s="565"/>
      <c r="P7" s="568"/>
    </row>
    <row r="8" spans="1:16" s="4" customFormat="1" ht="21" customHeight="1" x14ac:dyDescent="0.25">
      <c r="A8" s="12" t="s">
        <v>1232</v>
      </c>
      <c r="C8" s="365"/>
      <c r="D8" s="160" t="s">
        <v>1242</v>
      </c>
      <c r="E8" s="400"/>
      <c r="F8" s="453"/>
      <c r="G8" s="453"/>
      <c r="H8" s="400"/>
      <c r="I8" s="400"/>
      <c r="J8" s="400"/>
      <c r="K8" s="400"/>
      <c r="L8" s="400"/>
      <c r="N8" s="436"/>
      <c r="O8" s="565"/>
      <c r="P8" s="569"/>
    </row>
    <row r="9" spans="1:16" s="4" customFormat="1" ht="21" customHeight="1" x14ac:dyDescent="0.25">
      <c r="A9" s="12" t="s">
        <v>1233</v>
      </c>
      <c r="C9" s="365"/>
      <c r="D9" s="160" t="s">
        <v>1243</v>
      </c>
      <c r="E9" s="400"/>
      <c r="F9" s="453"/>
      <c r="G9" s="453"/>
      <c r="H9" s="400"/>
      <c r="I9" s="400"/>
      <c r="J9" s="400"/>
      <c r="K9" s="400"/>
      <c r="L9" s="400"/>
      <c r="N9" s="436"/>
      <c r="O9" s="565"/>
      <c r="P9" s="159" t="s">
        <v>1261</v>
      </c>
    </row>
    <row r="10" spans="1:16" s="4" customFormat="1" ht="21" customHeight="1" x14ac:dyDescent="0.25">
      <c r="A10" s="12" t="s">
        <v>1234</v>
      </c>
      <c r="C10" s="365"/>
      <c r="D10" s="160" t="s">
        <v>1244</v>
      </c>
      <c r="E10" s="400"/>
      <c r="F10" s="453"/>
      <c r="G10" s="453"/>
      <c r="H10" s="400"/>
      <c r="I10" s="400"/>
      <c r="J10" s="400"/>
      <c r="K10" s="400"/>
      <c r="L10" s="400"/>
      <c r="N10" s="436"/>
      <c r="O10" s="565"/>
      <c r="P10" s="436"/>
    </row>
    <row r="11" spans="1:16" s="4" customFormat="1" ht="21" customHeight="1" x14ac:dyDescent="0.25">
      <c r="A11" s="12" t="s">
        <v>1235</v>
      </c>
      <c r="C11" s="365"/>
      <c r="D11" s="160" t="s">
        <v>1245</v>
      </c>
      <c r="E11" s="400"/>
      <c r="F11" s="453"/>
      <c r="G11" s="453"/>
      <c r="H11" s="400"/>
      <c r="I11" s="400"/>
      <c r="J11" s="400"/>
      <c r="K11" s="400"/>
      <c r="L11" s="400"/>
      <c r="N11" s="436"/>
      <c r="O11" s="565"/>
      <c r="P11" s="159" t="s">
        <v>1262</v>
      </c>
    </row>
    <row r="12" spans="1:16" s="4" customFormat="1" ht="21" customHeight="1" x14ac:dyDescent="0.25">
      <c r="A12" s="12" t="s">
        <v>1236</v>
      </c>
      <c r="C12" s="365"/>
      <c r="D12" s="160" t="s">
        <v>1246</v>
      </c>
      <c r="E12" s="439"/>
      <c r="F12" s="454"/>
      <c r="G12" s="454"/>
      <c r="H12" s="172"/>
      <c r="I12" s="439"/>
      <c r="J12" s="439"/>
      <c r="K12" s="439"/>
      <c r="L12" s="439"/>
      <c r="N12" s="440"/>
      <c r="O12" s="565"/>
      <c r="P12" s="436"/>
    </row>
    <row r="13" spans="1:16" s="4" customFormat="1" ht="21" customHeight="1" x14ac:dyDescent="0.25">
      <c r="A13" s="12" t="s">
        <v>1237</v>
      </c>
      <c r="C13" s="365"/>
      <c r="D13" s="160" t="s">
        <v>1247</v>
      </c>
      <c r="E13" s="400"/>
      <c r="F13" s="453"/>
      <c r="G13" s="453"/>
      <c r="H13" s="400"/>
      <c r="I13" s="400"/>
      <c r="J13" s="400"/>
      <c r="K13" s="400"/>
      <c r="L13" s="400"/>
      <c r="N13" s="436"/>
      <c r="O13" s="565"/>
      <c r="P13" s="159" t="s">
        <v>1251</v>
      </c>
    </row>
    <row r="14" spans="1:16" s="4" customFormat="1" ht="32.25" customHeight="1" x14ac:dyDescent="0.25">
      <c r="C14" s="365"/>
      <c r="D14" s="160" t="s">
        <v>1248</v>
      </c>
      <c r="E14" s="400"/>
      <c r="F14" s="453"/>
      <c r="G14" s="453"/>
      <c r="H14" s="400"/>
      <c r="I14" s="400"/>
      <c r="J14" s="400"/>
      <c r="K14" s="400"/>
      <c r="L14" s="400"/>
      <c r="N14" s="436"/>
      <c r="O14" s="565"/>
      <c r="P14" s="436"/>
    </row>
    <row r="15" spans="1:16" s="4" customFormat="1" ht="24" customHeight="1" x14ac:dyDescent="0.25">
      <c r="C15" s="365"/>
      <c r="D15" s="160" t="s">
        <v>1249</v>
      </c>
      <c r="E15" s="439"/>
      <c r="F15" s="454"/>
      <c r="G15" s="454"/>
      <c r="H15" s="439"/>
      <c r="I15" s="439"/>
      <c r="J15" s="439"/>
      <c r="K15" s="439"/>
      <c r="L15" s="439"/>
      <c r="N15" s="440"/>
      <c r="O15" s="565"/>
      <c r="P15" s="159" t="s">
        <v>1263</v>
      </c>
    </row>
    <row r="16" spans="1:16" s="4" customFormat="1" ht="24" customHeight="1" x14ac:dyDescent="0.25">
      <c r="C16" s="365"/>
      <c r="D16" s="160" t="s">
        <v>1250</v>
      </c>
      <c r="E16" s="438"/>
      <c r="F16" s="455"/>
      <c r="G16" s="455"/>
      <c r="H16" s="438"/>
      <c r="I16" s="438"/>
      <c r="J16" s="438"/>
      <c r="K16" s="438"/>
      <c r="L16" s="438"/>
      <c r="N16" s="441"/>
      <c r="O16" s="566"/>
      <c r="P16" s="436"/>
    </row>
    <row r="17" spans="3:12" s="4" customFormat="1" ht="18.75" customHeight="1" x14ac:dyDescent="0.25">
      <c r="C17" s="365"/>
      <c r="D17" s="365"/>
      <c r="E17" s="365"/>
      <c r="F17" s="365"/>
      <c r="G17" s="365"/>
      <c r="H17" s="365"/>
      <c r="I17" s="365"/>
      <c r="J17" s="365"/>
      <c r="K17" s="365"/>
    </row>
    <row r="18" spans="3:12" s="4" customFormat="1" ht="22.5" customHeight="1" x14ac:dyDescent="0.25">
      <c r="C18" s="365"/>
      <c r="D18" s="536" t="s">
        <v>1264</v>
      </c>
      <c r="E18" s="536"/>
      <c r="F18" s="536"/>
      <c r="G18" s="536"/>
      <c r="H18" s="536"/>
      <c r="I18" s="536"/>
      <c r="J18" s="536"/>
      <c r="K18" s="536"/>
      <c r="L18" s="536"/>
    </row>
    <row r="19" spans="3:12" s="4" customFormat="1" ht="12" customHeight="1" x14ac:dyDescent="0.25"/>
    <row r="20" spans="3:12" s="4" customFormat="1" ht="54" customHeight="1" x14ac:dyDescent="0.25">
      <c r="D20" s="20"/>
      <c r="E20" s="391" t="s">
        <v>1265</v>
      </c>
      <c r="F20" s="391" t="s">
        <v>1266</v>
      </c>
      <c r="G20" s="572" t="s">
        <v>1267</v>
      </c>
      <c r="H20" s="573"/>
      <c r="I20" s="574"/>
      <c r="J20" s="391" t="s">
        <v>1268</v>
      </c>
      <c r="K20" s="391" t="s">
        <v>1269</v>
      </c>
      <c r="L20" s="391" t="s">
        <v>1270</v>
      </c>
    </row>
    <row r="21" spans="3:12" s="4" customFormat="1" ht="21.75" hidden="1" customHeight="1" x14ac:dyDescent="0.25">
      <c r="D21" s="163" t="s">
        <v>554</v>
      </c>
      <c r="E21" s="539" t="s">
        <v>555</v>
      </c>
      <c r="F21" s="540"/>
      <c r="G21" s="401" t="s">
        <v>945</v>
      </c>
      <c r="J21" s="163" t="s">
        <v>941</v>
      </c>
      <c r="K21" s="163" t="s">
        <v>941</v>
      </c>
    </row>
    <row r="22" spans="3:12" s="4" customFormat="1" ht="21.75" hidden="1" customHeight="1" x14ac:dyDescent="0.25">
      <c r="D22" s="163"/>
      <c r="E22" s="369"/>
      <c r="F22" s="370"/>
      <c r="G22" s="163" t="str">
        <f>"&lt;&gt;No"</f>
        <v>&lt;&gt;No</v>
      </c>
      <c r="J22" s="163"/>
      <c r="K22" s="163"/>
    </row>
    <row r="23" spans="3:12" s="4" customFormat="1" ht="21.75" hidden="1" customHeight="1" x14ac:dyDescent="0.25">
      <c r="D23" s="163"/>
      <c r="E23" s="369"/>
      <c r="F23" s="370"/>
      <c r="G23" s="163"/>
      <c r="J23" s="163"/>
      <c r="K23" s="163"/>
    </row>
    <row r="24" spans="3:12" s="4" customFormat="1" ht="14.25" hidden="1" customHeight="1" x14ac:dyDescent="0.25">
      <c r="D24" s="163" t="s">
        <v>554</v>
      </c>
      <c r="E24" s="163" t="s">
        <v>555</v>
      </c>
      <c r="F24" s="163"/>
      <c r="G24" s="163"/>
      <c r="J24" s="163"/>
      <c r="K24" s="163" t="s">
        <v>1065</v>
      </c>
      <c r="L24" s="163" t="s">
        <v>1066</v>
      </c>
    </row>
    <row r="25" spans="3:12" s="4" customFormat="1" ht="15" customHeight="1" x14ac:dyDescent="0.25">
      <c r="D25" s="162">
        <v>1</v>
      </c>
      <c r="E25" s="396"/>
      <c r="F25" s="396"/>
      <c r="G25" s="537"/>
      <c r="H25" s="537"/>
      <c r="I25" s="537"/>
      <c r="J25" s="376"/>
      <c r="K25" s="389"/>
      <c r="L25" s="389"/>
    </row>
    <row r="26" spans="3:12" s="4" customFormat="1" x14ac:dyDescent="0.25">
      <c r="D26" s="162">
        <v>2</v>
      </c>
      <c r="E26" s="397"/>
      <c r="F26" s="397"/>
      <c r="G26" s="537"/>
      <c r="H26" s="537"/>
      <c r="I26" s="537"/>
      <c r="J26" s="376"/>
      <c r="K26" s="389"/>
      <c r="L26" s="389"/>
    </row>
    <row r="27" spans="3:12" s="4" customFormat="1" x14ac:dyDescent="0.25">
      <c r="D27" s="162">
        <v>3</v>
      </c>
      <c r="E27" s="397"/>
      <c r="F27" s="397"/>
      <c r="G27" s="537"/>
      <c r="H27" s="537"/>
      <c r="I27" s="537"/>
      <c r="J27" s="376"/>
      <c r="K27" s="389"/>
      <c r="L27" s="389"/>
    </row>
    <row r="28" spans="3:12" s="4" customFormat="1" x14ac:dyDescent="0.25">
      <c r="D28" s="162">
        <v>4</v>
      </c>
      <c r="E28" s="397"/>
      <c r="F28" s="397"/>
      <c r="G28" s="537"/>
      <c r="H28" s="537"/>
      <c r="I28" s="537"/>
      <c r="J28" s="376"/>
      <c r="K28" s="389"/>
      <c r="L28" s="389"/>
    </row>
    <row r="29" spans="3:12" s="4" customFormat="1" x14ac:dyDescent="0.25">
      <c r="D29" s="162">
        <v>5</v>
      </c>
      <c r="E29" s="397"/>
      <c r="F29" s="397"/>
      <c r="G29" s="537"/>
      <c r="H29" s="537"/>
      <c r="I29" s="537"/>
      <c r="J29" s="376"/>
      <c r="K29" s="389"/>
      <c r="L29" s="389"/>
    </row>
    <row r="30" spans="3:12" s="4" customFormat="1" x14ac:dyDescent="0.25">
      <c r="D30" s="162">
        <v>6</v>
      </c>
      <c r="E30" s="397"/>
      <c r="F30" s="397"/>
      <c r="G30" s="537"/>
      <c r="H30" s="537"/>
      <c r="I30" s="537"/>
      <c r="J30" s="376"/>
      <c r="K30" s="389"/>
      <c r="L30" s="389"/>
    </row>
    <row r="31" spans="3:12" s="4" customFormat="1" x14ac:dyDescent="0.25">
      <c r="D31" s="162">
        <v>7</v>
      </c>
      <c r="E31" s="397"/>
      <c r="F31" s="397"/>
      <c r="G31" s="537"/>
      <c r="H31" s="537"/>
      <c r="I31" s="537"/>
      <c r="J31" s="376"/>
      <c r="K31" s="389"/>
      <c r="L31" s="389"/>
    </row>
    <row r="32" spans="3:12" s="4" customFormat="1" x14ac:dyDescent="0.25">
      <c r="D32" s="162">
        <v>8</v>
      </c>
      <c r="E32" s="397"/>
      <c r="F32" s="397"/>
      <c r="G32" s="537"/>
      <c r="H32" s="537"/>
      <c r="I32" s="537"/>
      <c r="J32" s="376"/>
      <c r="K32" s="389"/>
      <c r="L32" s="389"/>
    </row>
    <row r="33" spans="3:12" s="4" customFormat="1" x14ac:dyDescent="0.25">
      <c r="D33" s="162">
        <v>9</v>
      </c>
      <c r="E33" s="397"/>
      <c r="F33" s="397"/>
      <c r="G33" s="537"/>
      <c r="H33" s="537"/>
      <c r="I33" s="537"/>
      <c r="J33" s="376"/>
      <c r="K33" s="389"/>
      <c r="L33" s="389"/>
    </row>
    <row r="34" spans="3:12" s="4" customFormat="1" x14ac:dyDescent="0.25">
      <c r="D34" s="162">
        <v>10</v>
      </c>
      <c r="E34" s="397"/>
      <c r="F34" s="397"/>
      <c r="G34" s="537"/>
      <c r="H34" s="537"/>
      <c r="I34" s="537"/>
      <c r="J34" s="376"/>
      <c r="K34" s="389"/>
      <c r="L34" s="389"/>
    </row>
    <row r="35" spans="3:12" s="4" customFormat="1" x14ac:dyDescent="0.25">
      <c r="D35" s="162">
        <v>11</v>
      </c>
      <c r="E35" s="397"/>
      <c r="F35" s="397"/>
      <c r="G35" s="537"/>
      <c r="H35" s="537"/>
      <c r="I35" s="537"/>
      <c r="J35" s="376"/>
      <c r="K35" s="389"/>
      <c r="L35" s="389"/>
    </row>
    <row r="36" spans="3:12" s="4" customFormat="1" x14ac:dyDescent="0.25">
      <c r="D36" s="162">
        <v>12</v>
      </c>
      <c r="E36" s="397"/>
      <c r="F36" s="397"/>
      <c r="G36" s="537"/>
      <c r="H36" s="537"/>
      <c r="I36" s="537"/>
      <c r="J36" s="376"/>
      <c r="K36" s="389"/>
      <c r="L36" s="389"/>
    </row>
    <row r="37" spans="3:12" s="4" customFormat="1" x14ac:dyDescent="0.25">
      <c r="D37" s="162">
        <v>13</v>
      </c>
      <c r="E37" s="397"/>
      <c r="F37" s="397"/>
      <c r="G37" s="537"/>
      <c r="H37" s="537"/>
      <c r="I37" s="537"/>
      <c r="J37" s="376"/>
      <c r="K37" s="389"/>
      <c r="L37" s="389"/>
    </row>
    <row r="38" spans="3:12" s="4" customFormat="1" x14ac:dyDescent="0.25">
      <c r="D38" s="162">
        <v>14</v>
      </c>
      <c r="E38" s="397"/>
      <c r="F38" s="397"/>
      <c r="G38" s="537"/>
      <c r="H38" s="537"/>
      <c r="I38" s="537"/>
      <c r="J38" s="376"/>
      <c r="K38" s="389"/>
      <c r="L38" s="389"/>
    </row>
    <row r="39" spans="3:12" s="4" customFormat="1" x14ac:dyDescent="0.25">
      <c r="D39" s="162">
        <v>15</v>
      </c>
      <c r="E39" s="397"/>
      <c r="F39" s="397"/>
      <c r="G39" s="537"/>
      <c r="H39" s="537"/>
      <c r="I39" s="537"/>
      <c r="J39" s="376"/>
      <c r="K39" s="389"/>
      <c r="L39" s="389"/>
    </row>
    <row r="40" spans="3:12" s="4" customFormat="1" x14ac:dyDescent="0.25">
      <c r="D40" s="162">
        <v>16</v>
      </c>
      <c r="E40" s="397"/>
      <c r="F40" s="397"/>
      <c r="G40" s="537"/>
      <c r="H40" s="537"/>
      <c r="I40" s="537"/>
      <c r="J40" s="376"/>
      <c r="K40" s="389"/>
      <c r="L40" s="389"/>
    </row>
    <row r="41" spans="3:12" s="4" customFormat="1" x14ac:dyDescent="0.25">
      <c r="D41" s="162">
        <v>17</v>
      </c>
      <c r="E41" s="397"/>
      <c r="F41" s="397"/>
      <c r="G41" s="537"/>
      <c r="H41" s="537"/>
      <c r="I41" s="537"/>
      <c r="J41" s="376"/>
      <c r="K41" s="389"/>
      <c r="L41" s="389"/>
    </row>
    <row r="42" spans="3:12" s="4" customFormat="1" x14ac:dyDescent="0.25">
      <c r="C42" s="15"/>
      <c r="D42" s="162">
        <v>18</v>
      </c>
      <c r="E42" s="397"/>
      <c r="F42" s="397"/>
      <c r="G42" s="537"/>
      <c r="H42" s="537"/>
      <c r="I42" s="537"/>
      <c r="J42" s="376"/>
      <c r="K42" s="389"/>
      <c r="L42" s="389"/>
    </row>
    <row r="43" spans="3:12" s="4" customFormat="1" x14ac:dyDescent="0.25">
      <c r="D43" s="162">
        <v>19</v>
      </c>
      <c r="E43" s="397"/>
      <c r="F43" s="397"/>
      <c r="G43" s="537"/>
      <c r="H43" s="537"/>
      <c r="I43" s="537"/>
      <c r="J43" s="376"/>
      <c r="K43" s="389"/>
      <c r="L43" s="389"/>
    </row>
    <row r="44" spans="3:12" s="4" customFormat="1" x14ac:dyDescent="0.25">
      <c r="D44" s="162">
        <v>20</v>
      </c>
      <c r="E44" s="397"/>
      <c r="F44" s="397"/>
      <c r="G44" s="537"/>
      <c r="H44" s="537"/>
      <c r="I44" s="537"/>
      <c r="J44" s="376"/>
      <c r="K44" s="389"/>
      <c r="L44" s="389"/>
    </row>
    <row r="45" spans="3:12" s="4" customFormat="1" x14ac:dyDescent="0.25">
      <c r="D45" s="162">
        <v>21</v>
      </c>
      <c r="E45" s="397"/>
      <c r="F45" s="397"/>
      <c r="G45" s="537"/>
      <c r="H45" s="537"/>
      <c r="I45" s="537"/>
      <c r="J45" s="376"/>
      <c r="K45" s="389"/>
      <c r="L45" s="389"/>
    </row>
    <row r="46" spans="3:12" s="4" customFormat="1" x14ac:dyDescent="0.25">
      <c r="D46" s="162">
        <v>22</v>
      </c>
      <c r="E46" s="397"/>
      <c r="F46" s="397"/>
      <c r="G46" s="537"/>
      <c r="H46" s="537"/>
      <c r="I46" s="537"/>
      <c r="J46" s="376"/>
      <c r="K46" s="389"/>
      <c r="L46" s="389"/>
    </row>
    <row r="47" spans="3:12" s="4" customFormat="1" x14ac:dyDescent="0.25">
      <c r="D47" s="162">
        <v>23</v>
      </c>
      <c r="E47" s="397"/>
      <c r="F47" s="397"/>
      <c r="G47" s="537"/>
      <c r="H47" s="537"/>
      <c r="I47" s="537"/>
      <c r="J47" s="376"/>
      <c r="K47" s="389"/>
      <c r="L47" s="389"/>
    </row>
    <row r="48" spans="3:12" s="4" customFormat="1" x14ac:dyDescent="0.25">
      <c r="D48" s="162">
        <v>24</v>
      </c>
      <c r="E48" s="397"/>
      <c r="F48" s="397"/>
      <c r="G48" s="537"/>
      <c r="H48" s="537"/>
      <c r="I48" s="537"/>
      <c r="J48" s="376"/>
      <c r="K48" s="389"/>
      <c r="L48" s="389"/>
    </row>
    <row r="49" spans="4:12" s="4" customFormat="1" x14ac:dyDescent="0.25">
      <c r="D49" s="162">
        <v>25</v>
      </c>
      <c r="E49" s="397"/>
      <c r="F49" s="397"/>
      <c r="G49" s="537"/>
      <c r="H49" s="537"/>
      <c r="I49" s="537"/>
      <c r="J49" s="376"/>
      <c r="K49" s="389"/>
      <c r="L49" s="389"/>
    </row>
    <row r="50" spans="4:12" s="4" customFormat="1" x14ac:dyDescent="0.25">
      <c r="D50" s="162">
        <v>26</v>
      </c>
      <c r="E50" s="397"/>
      <c r="F50" s="397"/>
      <c r="G50" s="537"/>
      <c r="H50" s="537"/>
      <c r="I50" s="537"/>
      <c r="J50" s="376"/>
      <c r="K50" s="389"/>
      <c r="L50" s="389"/>
    </row>
    <row r="51" spans="4:12" s="4" customFormat="1" x14ac:dyDescent="0.25">
      <c r="D51" s="162">
        <v>27</v>
      </c>
      <c r="E51" s="397"/>
      <c r="F51" s="397"/>
      <c r="G51" s="537"/>
      <c r="H51" s="537"/>
      <c r="I51" s="537"/>
      <c r="J51" s="376"/>
      <c r="K51" s="389"/>
      <c r="L51" s="389"/>
    </row>
    <row r="52" spans="4:12" s="4" customFormat="1" x14ac:dyDescent="0.25">
      <c r="D52" s="162">
        <v>28</v>
      </c>
      <c r="E52" s="397"/>
      <c r="F52" s="397"/>
      <c r="G52" s="537"/>
      <c r="H52" s="537"/>
      <c r="I52" s="537"/>
      <c r="J52" s="376"/>
      <c r="K52" s="389"/>
      <c r="L52" s="389"/>
    </row>
    <row r="53" spans="4:12" s="4" customFormat="1" x14ac:dyDescent="0.25">
      <c r="D53" s="162">
        <v>29</v>
      </c>
      <c r="E53" s="397"/>
      <c r="F53" s="397"/>
      <c r="G53" s="537"/>
      <c r="H53" s="537"/>
      <c r="I53" s="537"/>
      <c r="J53" s="376"/>
      <c r="K53" s="389"/>
      <c r="L53" s="389"/>
    </row>
    <row r="54" spans="4:12" s="4" customFormat="1" x14ac:dyDescent="0.25">
      <c r="D54" s="162">
        <v>30</v>
      </c>
      <c r="E54" s="397"/>
      <c r="F54" s="397"/>
      <c r="G54" s="537"/>
      <c r="H54" s="537"/>
      <c r="I54" s="537"/>
      <c r="J54" s="376"/>
      <c r="K54" s="389"/>
      <c r="L54" s="389"/>
    </row>
    <row r="55" spans="4:12" s="4" customFormat="1" x14ac:dyDescent="0.25">
      <c r="D55" s="162">
        <v>31</v>
      </c>
      <c r="E55" s="397"/>
      <c r="F55" s="397"/>
      <c r="G55" s="537"/>
      <c r="H55" s="537"/>
      <c r="I55" s="537"/>
      <c r="J55" s="376"/>
      <c r="K55" s="389"/>
      <c r="L55" s="389"/>
    </row>
    <row r="56" spans="4:12" s="4" customFormat="1" x14ac:dyDescent="0.25">
      <c r="D56" s="162">
        <v>32</v>
      </c>
      <c r="E56" s="397"/>
      <c r="F56" s="397"/>
      <c r="G56" s="537"/>
      <c r="H56" s="537"/>
      <c r="I56" s="537"/>
      <c r="J56" s="376"/>
      <c r="K56" s="389"/>
      <c r="L56" s="389"/>
    </row>
    <row r="57" spans="4:12" s="4" customFormat="1" x14ac:dyDescent="0.25">
      <c r="D57" s="162">
        <v>33</v>
      </c>
      <c r="E57" s="397"/>
      <c r="F57" s="397"/>
      <c r="G57" s="537"/>
      <c r="H57" s="537"/>
      <c r="I57" s="537"/>
      <c r="J57" s="376"/>
      <c r="K57" s="389"/>
      <c r="L57" s="389"/>
    </row>
    <row r="58" spans="4:12" s="4" customFormat="1" x14ac:dyDescent="0.25">
      <c r="D58" s="162">
        <v>34</v>
      </c>
      <c r="E58" s="397"/>
      <c r="F58" s="397"/>
      <c r="G58" s="537"/>
      <c r="H58" s="537"/>
      <c r="I58" s="537"/>
      <c r="J58" s="376"/>
      <c r="K58" s="389"/>
      <c r="L58" s="389"/>
    </row>
    <row r="59" spans="4:12" s="4" customFormat="1" x14ac:dyDescent="0.25">
      <c r="D59" s="162">
        <v>35</v>
      </c>
      <c r="E59" s="397"/>
      <c r="F59" s="397"/>
      <c r="G59" s="537"/>
      <c r="H59" s="537"/>
      <c r="I59" s="537"/>
      <c r="J59" s="376"/>
      <c r="K59" s="389"/>
      <c r="L59" s="389"/>
    </row>
    <row r="60" spans="4:12" s="4" customFormat="1" x14ac:dyDescent="0.25">
      <c r="D60" s="162">
        <v>36</v>
      </c>
      <c r="E60" s="397"/>
      <c r="F60" s="397"/>
      <c r="G60" s="537"/>
      <c r="H60" s="537"/>
      <c r="I60" s="537"/>
      <c r="J60" s="376"/>
      <c r="K60" s="389"/>
      <c r="L60" s="389"/>
    </row>
    <row r="61" spans="4:12" s="4" customFormat="1" x14ac:dyDescent="0.25">
      <c r="D61" s="162">
        <v>37</v>
      </c>
      <c r="E61" s="397"/>
      <c r="F61" s="397"/>
      <c r="G61" s="537"/>
      <c r="H61" s="537"/>
      <c r="I61" s="537"/>
      <c r="J61" s="376"/>
      <c r="K61" s="389"/>
      <c r="L61" s="389"/>
    </row>
    <row r="62" spans="4:12" s="4" customFormat="1" x14ac:dyDescent="0.25">
      <c r="D62" s="162">
        <v>38</v>
      </c>
      <c r="E62" s="397"/>
      <c r="F62" s="397"/>
      <c r="G62" s="537"/>
      <c r="H62" s="537"/>
      <c r="I62" s="537"/>
      <c r="J62" s="376"/>
      <c r="K62" s="389"/>
      <c r="L62" s="389"/>
    </row>
    <row r="63" spans="4:12" s="4" customFormat="1" x14ac:dyDescent="0.25">
      <c r="D63" s="162">
        <v>39</v>
      </c>
      <c r="E63" s="397"/>
      <c r="F63" s="397"/>
      <c r="G63" s="537"/>
      <c r="H63" s="537"/>
      <c r="I63" s="537"/>
      <c r="J63" s="376"/>
      <c r="K63" s="389"/>
      <c r="L63" s="389"/>
    </row>
    <row r="64" spans="4:12" s="4" customFormat="1" x14ac:dyDescent="0.25">
      <c r="D64" s="162">
        <v>40</v>
      </c>
      <c r="E64" s="397"/>
      <c r="F64" s="397"/>
      <c r="G64" s="537"/>
      <c r="H64" s="537"/>
      <c r="I64" s="537"/>
      <c r="J64" s="376"/>
      <c r="K64" s="389"/>
      <c r="L64" s="389"/>
    </row>
    <row r="65" spans="3:12" s="4" customFormat="1" x14ac:dyDescent="0.25">
      <c r="D65" s="162">
        <v>41</v>
      </c>
      <c r="E65" s="397"/>
      <c r="F65" s="397"/>
      <c r="G65" s="537"/>
      <c r="H65" s="537"/>
      <c r="I65" s="537"/>
      <c r="J65" s="376"/>
      <c r="K65" s="389"/>
      <c r="L65" s="389"/>
    </row>
    <row r="66" spans="3:12" s="4" customFormat="1" x14ac:dyDescent="0.25">
      <c r="D66" s="162">
        <v>42</v>
      </c>
      <c r="E66" s="397"/>
      <c r="F66" s="397"/>
      <c r="G66" s="537"/>
      <c r="H66" s="537"/>
      <c r="I66" s="537"/>
      <c r="J66" s="376"/>
      <c r="K66" s="389"/>
      <c r="L66" s="389"/>
    </row>
    <row r="67" spans="3:12" s="4" customFormat="1" x14ac:dyDescent="0.25">
      <c r="D67" s="162">
        <v>43</v>
      </c>
      <c r="E67" s="397"/>
      <c r="F67" s="397"/>
      <c r="G67" s="537"/>
      <c r="H67" s="537"/>
      <c r="I67" s="537"/>
      <c r="J67" s="376"/>
      <c r="K67" s="389"/>
      <c r="L67" s="389"/>
    </row>
    <row r="68" spans="3:12" s="4" customFormat="1" x14ac:dyDescent="0.25">
      <c r="D68" s="162">
        <v>44</v>
      </c>
      <c r="E68" s="397"/>
      <c r="F68" s="397"/>
      <c r="G68" s="537"/>
      <c r="H68" s="537"/>
      <c r="I68" s="537"/>
      <c r="J68" s="376"/>
      <c r="K68" s="389"/>
      <c r="L68" s="389"/>
    </row>
    <row r="69" spans="3:12" s="4" customFormat="1" x14ac:dyDescent="0.25">
      <c r="C69" s="21"/>
      <c r="D69" s="162">
        <v>45</v>
      </c>
      <c r="E69" s="397"/>
      <c r="F69" s="397"/>
      <c r="G69" s="537"/>
      <c r="H69" s="537"/>
      <c r="I69" s="537"/>
      <c r="J69" s="376"/>
      <c r="K69" s="389"/>
      <c r="L69" s="389"/>
    </row>
    <row r="70" spans="3:12" s="4" customFormat="1" x14ac:dyDescent="0.25">
      <c r="C70" s="21"/>
      <c r="D70" s="162">
        <v>46</v>
      </c>
      <c r="E70" s="397"/>
      <c r="F70" s="397"/>
      <c r="G70" s="537"/>
      <c r="H70" s="537"/>
      <c r="I70" s="537"/>
      <c r="J70" s="376"/>
      <c r="K70" s="389"/>
      <c r="L70" s="389"/>
    </row>
    <row r="71" spans="3:12" s="4" customFormat="1" x14ac:dyDescent="0.25">
      <c r="C71" s="21"/>
      <c r="D71" s="162">
        <v>47</v>
      </c>
      <c r="E71" s="397"/>
      <c r="F71" s="397"/>
      <c r="G71" s="537"/>
      <c r="H71" s="537"/>
      <c r="I71" s="537"/>
      <c r="J71" s="376"/>
      <c r="K71" s="389"/>
      <c r="L71" s="389"/>
    </row>
    <row r="72" spans="3:12" s="4" customFormat="1" x14ac:dyDescent="0.25">
      <c r="C72" s="21"/>
      <c r="D72" s="162">
        <v>48</v>
      </c>
      <c r="E72" s="397"/>
      <c r="F72" s="397"/>
      <c r="G72" s="537"/>
      <c r="H72" s="537"/>
      <c r="I72" s="537"/>
      <c r="J72" s="376"/>
      <c r="K72" s="389"/>
      <c r="L72" s="389"/>
    </row>
    <row r="73" spans="3:12" s="4" customFormat="1" x14ac:dyDescent="0.25">
      <c r="C73" s="21"/>
      <c r="D73" s="162">
        <v>49</v>
      </c>
      <c r="E73" s="397"/>
      <c r="F73" s="397"/>
      <c r="G73" s="537"/>
      <c r="H73" s="537"/>
      <c r="I73" s="537"/>
      <c r="J73" s="376"/>
      <c r="K73" s="389"/>
      <c r="L73" s="389"/>
    </row>
    <row r="74" spans="3:12" s="4" customFormat="1" x14ac:dyDescent="0.25">
      <c r="C74" s="21"/>
      <c r="D74" s="162">
        <v>50</v>
      </c>
      <c r="E74" s="397"/>
      <c r="F74" s="397"/>
      <c r="G74" s="537"/>
      <c r="H74" s="537"/>
      <c r="I74" s="537"/>
      <c r="J74" s="376"/>
      <c r="K74" s="389"/>
      <c r="L74" s="389"/>
    </row>
    <row r="75" spans="3:12" s="4" customFormat="1" x14ac:dyDescent="0.25">
      <c r="C75" s="21"/>
      <c r="D75" s="162">
        <v>51</v>
      </c>
      <c r="E75" s="397"/>
      <c r="F75" s="397"/>
      <c r="G75" s="537"/>
      <c r="H75" s="537"/>
      <c r="I75" s="537"/>
      <c r="J75" s="376"/>
      <c r="K75" s="389"/>
      <c r="L75" s="389"/>
    </row>
    <row r="76" spans="3:12" s="4" customFormat="1" x14ac:dyDescent="0.25">
      <c r="C76" s="21"/>
      <c r="D76" s="162">
        <v>52</v>
      </c>
      <c r="E76" s="397"/>
      <c r="F76" s="397"/>
      <c r="G76" s="537"/>
      <c r="H76" s="537"/>
      <c r="I76" s="537"/>
      <c r="J76" s="376"/>
      <c r="K76" s="389"/>
      <c r="L76" s="389"/>
    </row>
    <row r="77" spans="3:12" s="4" customFormat="1" x14ac:dyDescent="0.25">
      <c r="C77" s="21"/>
      <c r="D77" s="162">
        <v>53</v>
      </c>
      <c r="E77" s="397"/>
      <c r="F77" s="397"/>
      <c r="G77" s="537"/>
      <c r="H77" s="537"/>
      <c r="I77" s="537"/>
      <c r="J77" s="376"/>
      <c r="K77" s="389"/>
      <c r="L77" s="389"/>
    </row>
    <row r="78" spans="3:12" s="4" customFormat="1" x14ac:dyDescent="0.25">
      <c r="C78" s="21"/>
      <c r="D78" s="162">
        <v>54</v>
      </c>
      <c r="E78" s="397"/>
      <c r="F78" s="397"/>
      <c r="G78" s="537"/>
      <c r="H78" s="537"/>
      <c r="I78" s="537"/>
      <c r="J78" s="376"/>
      <c r="K78" s="389"/>
      <c r="L78" s="389"/>
    </row>
    <row r="79" spans="3:12" s="4" customFormat="1" x14ac:dyDescent="0.25">
      <c r="C79" s="21"/>
      <c r="D79" s="162">
        <v>55</v>
      </c>
      <c r="E79" s="397"/>
      <c r="F79" s="397"/>
      <c r="G79" s="537"/>
      <c r="H79" s="537"/>
      <c r="I79" s="537"/>
      <c r="J79" s="376"/>
      <c r="K79" s="389"/>
      <c r="L79" s="389"/>
    </row>
    <row r="80" spans="3:12" s="4" customFormat="1" x14ac:dyDescent="0.25">
      <c r="C80" s="21"/>
      <c r="D80" s="162">
        <v>56</v>
      </c>
      <c r="E80" s="397"/>
      <c r="F80" s="397"/>
      <c r="G80" s="537"/>
      <c r="H80" s="537"/>
      <c r="I80" s="537"/>
      <c r="J80" s="376"/>
      <c r="K80" s="389"/>
      <c r="L80" s="389"/>
    </row>
    <row r="81" spans="3:12" s="4" customFormat="1" x14ac:dyDescent="0.25">
      <c r="C81" s="21"/>
      <c r="D81" s="162">
        <v>57</v>
      </c>
      <c r="E81" s="397"/>
      <c r="F81" s="397"/>
      <c r="G81" s="537"/>
      <c r="H81" s="537"/>
      <c r="I81" s="537"/>
      <c r="J81" s="376"/>
      <c r="K81" s="389"/>
      <c r="L81" s="389"/>
    </row>
    <row r="82" spans="3:12" s="4" customFormat="1" x14ac:dyDescent="0.25">
      <c r="C82" s="21"/>
      <c r="D82" s="162">
        <v>58</v>
      </c>
      <c r="E82" s="397"/>
      <c r="F82" s="397"/>
      <c r="G82" s="537"/>
      <c r="H82" s="537"/>
      <c r="I82" s="537"/>
      <c r="J82" s="376"/>
      <c r="K82" s="389"/>
      <c r="L82" s="389"/>
    </row>
    <row r="83" spans="3:12" s="4" customFormat="1" x14ac:dyDescent="0.25">
      <c r="C83" s="21"/>
      <c r="D83" s="162">
        <v>59</v>
      </c>
      <c r="E83" s="397"/>
      <c r="F83" s="397"/>
      <c r="G83" s="537"/>
      <c r="H83" s="537"/>
      <c r="I83" s="537"/>
      <c r="J83" s="376"/>
      <c r="K83" s="389"/>
      <c r="L83" s="389"/>
    </row>
    <row r="84" spans="3:12" s="4" customFormat="1" x14ac:dyDescent="0.25">
      <c r="C84" s="21"/>
      <c r="D84" s="162">
        <v>60</v>
      </c>
      <c r="E84" s="397"/>
      <c r="F84" s="397"/>
      <c r="G84" s="537"/>
      <c r="H84" s="537"/>
      <c r="I84" s="537"/>
      <c r="J84" s="376"/>
      <c r="K84" s="389"/>
      <c r="L84" s="389"/>
    </row>
    <row r="85" spans="3:12" s="4" customFormat="1" x14ac:dyDescent="0.25">
      <c r="D85" s="162">
        <v>61</v>
      </c>
      <c r="E85" s="397"/>
      <c r="F85" s="397"/>
      <c r="G85" s="537"/>
      <c r="H85" s="537"/>
      <c r="I85" s="537"/>
      <c r="J85" s="376"/>
      <c r="K85" s="389"/>
      <c r="L85" s="389"/>
    </row>
    <row r="86" spans="3:12" s="4" customFormat="1" x14ac:dyDescent="0.25">
      <c r="D86" s="162">
        <v>62</v>
      </c>
      <c r="E86" s="397"/>
      <c r="F86" s="397"/>
      <c r="G86" s="537"/>
      <c r="H86" s="537"/>
      <c r="I86" s="537"/>
      <c r="J86" s="376"/>
      <c r="K86" s="389"/>
      <c r="L86" s="389"/>
    </row>
    <row r="87" spans="3:12" s="4" customFormat="1" x14ac:dyDescent="0.25">
      <c r="D87" s="162">
        <v>63</v>
      </c>
      <c r="E87" s="397"/>
      <c r="F87" s="397"/>
      <c r="G87" s="537"/>
      <c r="H87" s="537"/>
      <c r="I87" s="537"/>
      <c r="J87" s="376"/>
      <c r="K87" s="389"/>
      <c r="L87" s="389"/>
    </row>
    <row r="88" spans="3:12" s="4" customFormat="1" x14ac:dyDescent="0.25">
      <c r="D88" s="162">
        <v>64</v>
      </c>
      <c r="E88" s="397"/>
      <c r="F88" s="397"/>
      <c r="G88" s="537"/>
      <c r="H88" s="537"/>
      <c r="I88" s="537"/>
      <c r="J88" s="376"/>
      <c r="K88" s="389"/>
      <c r="L88" s="389"/>
    </row>
    <row r="89" spans="3:12" s="4" customFormat="1" x14ac:dyDescent="0.25">
      <c r="D89" s="162">
        <v>65</v>
      </c>
      <c r="E89" s="397"/>
      <c r="F89" s="397"/>
      <c r="G89" s="537"/>
      <c r="H89" s="537"/>
      <c r="I89" s="537"/>
      <c r="J89" s="376"/>
      <c r="K89" s="389"/>
      <c r="L89" s="389"/>
    </row>
    <row r="90" spans="3:12" s="4" customFormat="1" x14ac:dyDescent="0.25">
      <c r="D90" s="162">
        <v>66</v>
      </c>
      <c r="E90" s="397"/>
      <c r="F90" s="397"/>
      <c r="G90" s="537"/>
      <c r="H90" s="537"/>
      <c r="I90" s="537"/>
      <c r="J90" s="376"/>
      <c r="K90" s="389"/>
      <c r="L90" s="389"/>
    </row>
    <row r="91" spans="3:12" s="4" customFormat="1" x14ac:dyDescent="0.25">
      <c r="D91" s="162">
        <v>67</v>
      </c>
      <c r="E91" s="397"/>
      <c r="F91" s="397"/>
      <c r="G91" s="537"/>
      <c r="H91" s="537"/>
      <c r="I91" s="537"/>
      <c r="J91" s="376"/>
      <c r="K91" s="389"/>
      <c r="L91" s="389"/>
    </row>
    <row r="92" spans="3:12" s="4" customFormat="1" x14ac:dyDescent="0.25">
      <c r="D92" s="162">
        <v>68</v>
      </c>
      <c r="E92" s="397"/>
      <c r="F92" s="397"/>
      <c r="G92" s="537"/>
      <c r="H92" s="537"/>
      <c r="I92" s="537"/>
      <c r="J92" s="376"/>
      <c r="K92" s="389"/>
      <c r="L92" s="389"/>
    </row>
    <row r="93" spans="3:12" s="4" customFormat="1" x14ac:dyDescent="0.25">
      <c r="D93" s="162">
        <v>69</v>
      </c>
      <c r="E93" s="397"/>
      <c r="F93" s="397"/>
      <c r="G93" s="537"/>
      <c r="H93" s="537"/>
      <c r="I93" s="537"/>
      <c r="J93" s="376"/>
      <c r="K93" s="389"/>
      <c r="L93" s="389"/>
    </row>
    <row r="94" spans="3:12" s="4" customFormat="1" x14ac:dyDescent="0.25">
      <c r="D94" s="162">
        <v>70</v>
      </c>
      <c r="E94" s="397"/>
      <c r="F94" s="397"/>
      <c r="G94" s="537"/>
      <c r="H94" s="537"/>
      <c r="I94" s="537"/>
      <c r="J94" s="376"/>
      <c r="K94" s="389"/>
      <c r="L94" s="389"/>
    </row>
    <row r="95" spans="3:12" s="4" customFormat="1" x14ac:dyDescent="0.25">
      <c r="D95" s="162">
        <v>71</v>
      </c>
      <c r="E95" s="397"/>
      <c r="F95" s="397"/>
      <c r="G95" s="537"/>
      <c r="H95" s="537"/>
      <c r="I95" s="537"/>
      <c r="J95" s="376"/>
      <c r="K95" s="389"/>
      <c r="L95" s="389"/>
    </row>
    <row r="96" spans="3:12" s="4" customFormat="1" x14ac:dyDescent="0.25">
      <c r="D96" s="162">
        <v>72</v>
      </c>
      <c r="E96" s="397"/>
      <c r="F96" s="397"/>
      <c r="G96" s="537"/>
      <c r="H96" s="537"/>
      <c r="I96" s="537"/>
      <c r="J96" s="376"/>
      <c r="K96" s="389"/>
      <c r="L96" s="389"/>
    </row>
    <row r="97" spans="4:12" s="4" customFormat="1" x14ac:dyDescent="0.25">
      <c r="D97" s="162">
        <v>73</v>
      </c>
      <c r="E97" s="397"/>
      <c r="F97" s="397"/>
      <c r="G97" s="537"/>
      <c r="H97" s="537"/>
      <c r="I97" s="537"/>
      <c r="J97" s="376"/>
      <c r="K97" s="389"/>
      <c r="L97" s="389"/>
    </row>
    <row r="98" spans="4:12" s="4" customFormat="1" x14ac:dyDescent="0.25">
      <c r="D98" s="162">
        <v>74</v>
      </c>
      <c r="E98" s="397"/>
      <c r="F98" s="397"/>
      <c r="G98" s="537"/>
      <c r="H98" s="537"/>
      <c r="I98" s="537"/>
      <c r="J98" s="376"/>
      <c r="K98" s="389"/>
      <c r="L98" s="389"/>
    </row>
    <row r="99" spans="4:12" s="4" customFormat="1" x14ac:dyDescent="0.25">
      <c r="D99" s="162">
        <v>75</v>
      </c>
      <c r="E99" s="397"/>
      <c r="F99" s="397"/>
      <c r="G99" s="537"/>
      <c r="H99" s="537"/>
      <c r="I99" s="537"/>
      <c r="J99" s="376"/>
      <c r="K99" s="389"/>
      <c r="L99" s="389"/>
    </row>
    <row r="100" spans="4:12" s="4" customFormat="1" x14ac:dyDescent="0.25">
      <c r="D100" s="162">
        <v>76</v>
      </c>
      <c r="E100" s="397"/>
      <c r="F100" s="397"/>
      <c r="G100" s="537"/>
      <c r="H100" s="537"/>
      <c r="I100" s="537"/>
      <c r="J100" s="376"/>
      <c r="K100" s="389"/>
      <c r="L100" s="389"/>
    </row>
    <row r="101" spans="4:12" s="4" customFormat="1" x14ac:dyDescent="0.25">
      <c r="D101" s="162">
        <v>77</v>
      </c>
      <c r="E101" s="397"/>
      <c r="F101" s="397"/>
      <c r="G101" s="537"/>
      <c r="H101" s="537"/>
      <c r="I101" s="537"/>
      <c r="J101" s="376"/>
      <c r="K101" s="389"/>
      <c r="L101" s="389"/>
    </row>
    <row r="102" spans="4:12" s="4" customFormat="1" x14ac:dyDescent="0.25">
      <c r="D102" s="162">
        <v>78</v>
      </c>
      <c r="E102" s="397"/>
      <c r="F102" s="397"/>
      <c r="G102" s="537"/>
      <c r="H102" s="537"/>
      <c r="I102" s="537"/>
      <c r="J102" s="376"/>
      <c r="K102" s="389"/>
      <c r="L102" s="389"/>
    </row>
    <row r="103" spans="4:12" s="4" customFormat="1" x14ac:dyDescent="0.25">
      <c r="D103" s="162">
        <v>79</v>
      </c>
      <c r="E103" s="397"/>
      <c r="F103" s="397"/>
      <c r="G103" s="537"/>
      <c r="H103" s="537"/>
      <c r="I103" s="537"/>
      <c r="J103" s="376"/>
      <c r="K103" s="389"/>
      <c r="L103" s="389"/>
    </row>
    <row r="104" spans="4:12" s="4" customFormat="1" x14ac:dyDescent="0.25">
      <c r="D104" s="162">
        <v>80</v>
      </c>
      <c r="E104" s="397"/>
      <c r="F104" s="397"/>
      <c r="G104" s="537"/>
      <c r="H104" s="537"/>
      <c r="I104" s="537"/>
      <c r="J104" s="376"/>
      <c r="K104" s="389"/>
      <c r="L104" s="389"/>
    </row>
    <row r="105" spans="4:12" s="4" customFormat="1" x14ac:dyDescent="0.25">
      <c r="D105" s="162">
        <v>81</v>
      </c>
      <c r="E105" s="397"/>
      <c r="F105" s="397"/>
      <c r="G105" s="537"/>
      <c r="H105" s="537"/>
      <c r="I105" s="537"/>
      <c r="J105" s="376"/>
      <c r="K105" s="389"/>
      <c r="L105" s="389"/>
    </row>
    <row r="106" spans="4:12" s="4" customFormat="1" x14ac:dyDescent="0.25">
      <c r="D106" s="162">
        <v>82</v>
      </c>
      <c r="E106" s="397"/>
      <c r="F106" s="397"/>
      <c r="G106" s="537"/>
      <c r="H106" s="537"/>
      <c r="I106" s="537"/>
      <c r="J106" s="376"/>
      <c r="K106" s="389"/>
      <c r="L106" s="389"/>
    </row>
    <row r="107" spans="4:12" s="4" customFormat="1" x14ac:dyDescent="0.25">
      <c r="D107" s="162">
        <v>83</v>
      </c>
      <c r="E107" s="397"/>
      <c r="F107" s="397"/>
      <c r="G107" s="537"/>
      <c r="H107" s="537"/>
      <c r="I107" s="537"/>
      <c r="J107" s="376"/>
      <c r="K107" s="389"/>
      <c r="L107" s="389"/>
    </row>
    <row r="108" spans="4:12" s="4" customFormat="1" x14ac:dyDescent="0.25">
      <c r="D108" s="162">
        <v>84</v>
      </c>
      <c r="E108" s="397"/>
      <c r="F108" s="397"/>
      <c r="G108" s="537"/>
      <c r="H108" s="537"/>
      <c r="I108" s="537"/>
      <c r="J108" s="376"/>
      <c r="K108" s="389"/>
      <c r="L108" s="389"/>
    </row>
    <row r="109" spans="4:12" s="4" customFormat="1" x14ac:dyDescent="0.25">
      <c r="D109" s="162">
        <v>85</v>
      </c>
      <c r="E109" s="397"/>
      <c r="F109" s="397"/>
      <c r="G109" s="537"/>
      <c r="H109" s="537"/>
      <c r="I109" s="537"/>
      <c r="J109" s="376"/>
      <c r="K109" s="389"/>
      <c r="L109" s="389"/>
    </row>
    <row r="110" spans="4:12" s="4" customFormat="1" x14ac:dyDescent="0.25">
      <c r="D110" s="162">
        <v>86</v>
      </c>
      <c r="E110" s="397"/>
      <c r="F110" s="397"/>
      <c r="G110" s="537"/>
      <c r="H110" s="537"/>
      <c r="I110" s="537"/>
      <c r="J110" s="376"/>
      <c r="K110" s="389"/>
      <c r="L110" s="389"/>
    </row>
    <row r="111" spans="4:12" s="4" customFormat="1" x14ac:dyDescent="0.25">
      <c r="D111" s="162">
        <v>87</v>
      </c>
      <c r="E111" s="397"/>
      <c r="F111" s="397"/>
      <c r="G111" s="537"/>
      <c r="H111" s="537"/>
      <c r="I111" s="537"/>
      <c r="J111" s="376"/>
      <c r="K111" s="389"/>
      <c r="L111" s="389"/>
    </row>
    <row r="112" spans="4:12" s="4" customFormat="1" x14ac:dyDescent="0.25">
      <c r="D112" s="162">
        <v>88</v>
      </c>
      <c r="E112" s="397"/>
      <c r="F112" s="397"/>
      <c r="G112" s="537"/>
      <c r="H112" s="537"/>
      <c r="I112" s="537"/>
      <c r="J112" s="376"/>
      <c r="K112" s="389"/>
      <c r="L112" s="389"/>
    </row>
    <row r="113" spans="4:12" s="4" customFormat="1" x14ac:dyDescent="0.25">
      <c r="D113" s="162">
        <v>89</v>
      </c>
      <c r="E113" s="397"/>
      <c r="F113" s="397"/>
      <c r="G113" s="537"/>
      <c r="H113" s="537"/>
      <c r="I113" s="537"/>
      <c r="J113" s="376"/>
      <c r="K113" s="389"/>
      <c r="L113" s="389"/>
    </row>
    <row r="114" spans="4:12" s="4" customFormat="1" x14ac:dyDescent="0.25">
      <c r="D114" s="162">
        <v>90</v>
      </c>
      <c r="E114" s="397"/>
      <c r="F114" s="397"/>
      <c r="G114" s="537"/>
      <c r="H114" s="537"/>
      <c r="I114" s="537"/>
      <c r="J114" s="376"/>
      <c r="K114" s="389"/>
      <c r="L114" s="389"/>
    </row>
    <row r="115" spans="4:12" s="4" customFormat="1" x14ac:dyDescent="0.25">
      <c r="D115" s="162">
        <v>91</v>
      </c>
      <c r="E115" s="397"/>
      <c r="F115" s="397"/>
      <c r="G115" s="537"/>
      <c r="H115" s="537"/>
      <c r="I115" s="537"/>
      <c r="J115" s="376"/>
      <c r="K115" s="389"/>
      <c r="L115" s="389"/>
    </row>
    <row r="116" spans="4:12" s="4" customFormat="1" x14ac:dyDescent="0.25">
      <c r="D116" s="162">
        <v>92</v>
      </c>
      <c r="E116" s="397"/>
      <c r="F116" s="397"/>
      <c r="G116" s="537"/>
      <c r="H116" s="537"/>
      <c r="I116" s="537"/>
      <c r="J116" s="376"/>
      <c r="K116" s="389"/>
      <c r="L116" s="389"/>
    </row>
    <row r="117" spans="4:12" s="4" customFormat="1" x14ac:dyDescent="0.25">
      <c r="D117" s="162">
        <v>93</v>
      </c>
      <c r="E117" s="397"/>
      <c r="F117" s="397"/>
      <c r="G117" s="537"/>
      <c r="H117" s="537"/>
      <c r="I117" s="537"/>
      <c r="J117" s="376"/>
      <c r="K117" s="389"/>
      <c r="L117" s="389"/>
    </row>
    <row r="118" spans="4:12" s="4" customFormat="1" x14ac:dyDescent="0.25">
      <c r="D118" s="162">
        <v>94</v>
      </c>
      <c r="E118" s="397"/>
      <c r="F118" s="397"/>
      <c r="G118" s="537"/>
      <c r="H118" s="537"/>
      <c r="I118" s="537"/>
      <c r="J118" s="376"/>
      <c r="K118" s="389"/>
      <c r="L118" s="389"/>
    </row>
    <row r="119" spans="4:12" s="4" customFormat="1" x14ac:dyDescent="0.25">
      <c r="D119" s="162">
        <v>95</v>
      </c>
      <c r="E119" s="397"/>
      <c r="F119" s="397"/>
      <c r="G119" s="537"/>
      <c r="H119" s="537"/>
      <c r="I119" s="537"/>
      <c r="J119" s="376"/>
      <c r="K119" s="389"/>
      <c r="L119" s="389"/>
    </row>
    <row r="120" spans="4:12" s="4" customFormat="1" x14ac:dyDescent="0.25">
      <c r="D120" s="162">
        <v>96</v>
      </c>
      <c r="E120" s="397"/>
      <c r="F120" s="397"/>
      <c r="G120" s="537"/>
      <c r="H120" s="537"/>
      <c r="I120" s="537"/>
      <c r="J120" s="376"/>
      <c r="K120" s="389"/>
      <c r="L120" s="389"/>
    </row>
    <row r="121" spans="4:12" s="4" customFormat="1" x14ac:dyDescent="0.25">
      <c r="D121" s="162">
        <v>97</v>
      </c>
      <c r="E121" s="397"/>
      <c r="F121" s="397"/>
      <c r="G121" s="537"/>
      <c r="H121" s="537"/>
      <c r="I121" s="537"/>
      <c r="J121" s="376"/>
      <c r="K121" s="389"/>
      <c r="L121" s="389"/>
    </row>
    <row r="122" spans="4:12" s="4" customFormat="1" x14ac:dyDescent="0.25">
      <c r="D122" s="162">
        <v>98</v>
      </c>
      <c r="E122" s="397"/>
      <c r="F122" s="397"/>
      <c r="G122" s="537"/>
      <c r="H122" s="537"/>
      <c r="I122" s="537"/>
      <c r="J122" s="376"/>
      <c r="K122" s="389"/>
      <c r="L122" s="389"/>
    </row>
    <row r="123" spans="4:12" s="4" customFormat="1" x14ac:dyDescent="0.25">
      <c r="D123" s="162">
        <v>99</v>
      </c>
      <c r="E123" s="397"/>
      <c r="F123" s="397"/>
      <c r="G123" s="537"/>
      <c r="H123" s="537"/>
      <c r="I123" s="537"/>
      <c r="J123" s="376"/>
      <c r="K123" s="389"/>
      <c r="L123" s="389"/>
    </row>
    <row r="124" spans="4:12" s="4" customFormat="1" x14ac:dyDescent="0.25">
      <c r="D124" s="162">
        <v>100</v>
      </c>
      <c r="E124" s="397"/>
      <c r="F124" s="397"/>
      <c r="G124" s="537"/>
      <c r="H124" s="537"/>
      <c r="I124" s="537"/>
      <c r="J124" s="376"/>
      <c r="K124" s="389"/>
      <c r="L124" s="389"/>
    </row>
    <row r="125" spans="4:12" s="4" customFormat="1" x14ac:dyDescent="0.25">
      <c r="D125" s="162">
        <v>101</v>
      </c>
      <c r="E125" s="397"/>
      <c r="F125" s="397"/>
      <c r="G125" s="537"/>
      <c r="H125" s="537"/>
      <c r="I125" s="537"/>
      <c r="J125" s="376"/>
      <c r="K125" s="389"/>
      <c r="L125" s="389"/>
    </row>
    <row r="126" spans="4:12" s="4" customFormat="1" x14ac:dyDescent="0.25">
      <c r="D126" s="162">
        <v>102</v>
      </c>
      <c r="E126" s="397"/>
      <c r="F126" s="397"/>
      <c r="G126" s="537"/>
      <c r="H126" s="537"/>
      <c r="I126" s="537"/>
      <c r="J126" s="376"/>
      <c r="K126" s="389"/>
      <c r="L126" s="389"/>
    </row>
    <row r="127" spans="4:12" s="4" customFormat="1" x14ac:dyDescent="0.25">
      <c r="D127" s="162">
        <v>103</v>
      </c>
      <c r="E127" s="397"/>
      <c r="F127" s="397"/>
      <c r="G127" s="537"/>
      <c r="H127" s="537"/>
      <c r="I127" s="537"/>
      <c r="J127" s="376"/>
      <c r="K127" s="389"/>
      <c r="L127" s="389"/>
    </row>
    <row r="128" spans="4:12" s="4" customFormat="1" x14ac:dyDescent="0.25">
      <c r="D128" s="162">
        <v>104</v>
      </c>
      <c r="E128" s="397"/>
      <c r="F128" s="397"/>
      <c r="G128" s="537"/>
      <c r="H128" s="537"/>
      <c r="I128" s="537"/>
      <c r="J128" s="376"/>
      <c r="K128" s="389"/>
      <c r="L128" s="389"/>
    </row>
    <row r="129" spans="4:12" s="4" customFormat="1" x14ac:dyDescent="0.25">
      <c r="D129" s="162">
        <v>105</v>
      </c>
      <c r="E129" s="397"/>
      <c r="F129" s="397"/>
      <c r="G129" s="537"/>
      <c r="H129" s="537"/>
      <c r="I129" s="537"/>
      <c r="J129" s="376"/>
      <c r="K129" s="389"/>
      <c r="L129" s="389"/>
    </row>
    <row r="130" spans="4:12" s="4" customFormat="1" x14ac:dyDescent="0.25">
      <c r="D130" s="162">
        <v>106</v>
      </c>
      <c r="E130" s="397"/>
      <c r="F130" s="397"/>
      <c r="G130" s="537"/>
      <c r="H130" s="537"/>
      <c r="I130" s="537"/>
      <c r="J130" s="376"/>
      <c r="K130" s="389"/>
      <c r="L130" s="389"/>
    </row>
    <row r="131" spans="4:12" s="4" customFormat="1" x14ac:dyDescent="0.25">
      <c r="D131" s="162">
        <v>107</v>
      </c>
      <c r="E131" s="397"/>
      <c r="F131" s="397"/>
      <c r="G131" s="537"/>
      <c r="H131" s="537"/>
      <c r="I131" s="537"/>
      <c r="J131" s="376"/>
      <c r="K131" s="389"/>
      <c r="L131" s="389"/>
    </row>
    <row r="132" spans="4:12" s="4" customFormat="1" x14ac:dyDescent="0.25">
      <c r="D132" s="162">
        <v>108</v>
      </c>
      <c r="E132" s="397"/>
      <c r="F132" s="397"/>
      <c r="G132" s="537"/>
      <c r="H132" s="537"/>
      <c r="I132" s="537"/>
      <c r="J132" s="376"/>
      <c r="K132" s="389"/>
      <c r="L132" s="389"/>
    </row>
    <row r="133" spans="4:12" s="4" customFormat="1" x14ac:dyDescent="0.25">
      <c r="D133" s="162">
        <v>109</v>
      </c>
      <c r="E133" s="397"/>
      <c r="F133" s="397"/>
      <c r="G133" s="537"/>
      <c r="H133" s="537"/>
      <c r="I133" s="537"/>
      <c r="J133" s="376"/>
      <c r="K133" s="389"/>
      <c r="L133" s="389"/>
    </row>
    <row r="134" spans="4:12" s="4" customFormat="1" x14ac:dyDescent="0.25">
      <c r="D134" s="162">
        <v>110</v>
      </c>
      <c r="E134" s="397"/>
      <c r="F134" s="397"/>
      <c r="G134" s="537"/>
      <c r="H134" s="537"/>
      <c r="I134" s="537"/>
      <c r="J134" s="376"/>
      <c r="K134" s="389"/>
      <c r="L134" s="389"/>
    </row>
    <row r="135" spans="4:12" s="4" customFormat="1" x14ac:dyDescent="0.25">
      <c r="D135" s="162">
        <v>111</v>
      </c>
      <c r="E135" s="397"/>
      <c r="F135" s="397"/>
      <c r="G135" s="537"/>
      <c r="H135" s="537"/>
      <c r="I135" s="537"/>
      <c r="J135" s="376"/>
      <c r="K135" s="389"/>
      <c r="L135" s="389"/>
    </row>
    <row r="136" spans="4:12" s="4" customFormat="1" x14ac:dyDescent="0.25">
      <c r="D136" s="162">
        <v>112</v>
      </c>
      <c r="E136" s="397"/>
      <c r="F136" s="397"/>
      <c r="G136" s="537"/>
      <c r="H136" s="537"/>
      <c r="I136" s="537"/>
      <c r="J136" s="376"/>
      <c r="K136" s="389"/>
      <c r="L136" s="389"/>
    </row>
    <row r="137" spans="4:12" s="4" customFormat="1" x14ac:dyDescent="0.25">
      <c r="D137" s="162">
        <v>113</v>
      </c>
      <c r="E137" s="397"/>
      <c r="F137" s="397"/>
      <c r="G137" s="537"/>
      <c r="H137" s="537"/>
      <c r="I137" s="537"/>
      <c r="J137" s="376"/>
      <c r="K137" s="389"/>
      <c r="L137" s="389"/>
    </row>
    <row r="138" spans="4:12" s="4" customFormat="1" x14ac:dyDescent="0.25">
      <c r="D138" s="162">
        <v>114</v>
      </c>
      <c r="E138" s="397"/>
      <c r="F138" s="397"/>
      <c r="G138" s="537"/>
      <c r="H138" s="537"/>
      <c r="I138" s="537"/>
      <c r="J138" s="376"/>
      <c r="K138" s="389"/>
      <c r="L138" s="389"/>
    </row>
    <row r="139" spans="4:12" s="4" customFormat="1" x14ac:dyDescent="0.25">
      <c r="D139" s="162">
        <v>115</v>
      </c>
      <c r="E139" s="397"/>
      <c r="F139" s="397"/>
      <c r="G139" s="537"/>
      <c r="H139" s="537"/>
      <c r="I139" s="537"/>
      <c r="J139" s="376"/>
      <c r="K139" s="389"/>
      <c r="L139" s="389"/>
    </row>
    <row r="140" spans="4:12" s="4" customFormat="1" x14ac:dyDescent="0.25">
      <c r="D140" s="162">
        <v>116</v>
      </c>
      <c r="E140" s="397"/>
      <c r="F140" s="397"/>
      <c r="G140" s="537"/>
      <c r="H140" s="537"/>
      <c r="I140" s="537"/>
      <c r="J140" s="376"/>
      <c r="K140" s="389"/>
      <c r="L140" s="389"/>
    </row>
    <row r="141" spans="4:12" s="4" customFormat="1" x14ac:dyDescent="0.25">
      <c r="D141" s="162">
        <v>117</v>
      </c>
      <c r="E141" s="397"/>
      <c r="F141" s="397"/>
      <c r="G141" s="537"/>
      <c r="H141" s="537"/>
      <c r="I141" s="537"/>
      <c r="J141" s="376"/>
      <c r="K141" s="389"/>
      <c r="L141" s="389"/>
    </row>
    <row r="142" spans="4:12" s="4" customFormat="1" x14ac:dyDescent="0.25">
      <c r="D142" s="162">
        <v>118</v>
      </c>
      <c r="E142" s="397"/>
      <c r="F142" s="397"/>
      <c r="G142" s="537"/>
      <c r="H142" s="537"/>
      <c r="I142" s="537"/>
      <c r="J142" s="376"/>
      <c r="K142" s="389"/>
      <c r="L142" s="389"/>
    </row>
    <row r="143" spans="4:12" s="4" customFormat="1" x14ac:dyDescent="0.25">
      <c r="D143" s="162">
        <v>119</v>
      </c>
      <c r="E143" s="397"/>
      <c r="F143" s="397"/>
      <c r="G143" s="537"/>
      <c r="H143" s="537"/>
      <c r="I143" s="537"/>
      <c r="J143" s="376"/>
      <c r="K143" s="389"/>
      <c r="L143" s="389"/>
    </row>
    <row r="144" spans="4:12" s="4" customFormat="1" x14ac:dyDescent="0.25">
      <c r="D144" s="162">
        <v>120</v>
      </c>
      <c r="E144" s="397"/>
      <c r="F144" s="397"/>
      <c r="G144" s="537"/>
      <c r="H144" s="537"/>
      <c r="I144" s="537"/>
      <c r="J144" s="376"/>
      <c r="K144" s="389"/>
      <c r="L144" s="389"/>
    </row>
    <row r="145" spans="4:12" s="4" customFormat="1" x14ac:dyDescent="0.25">
      <c r="D145" s="162">
        <v>121</v>
      </c>
      <c r="E145" s="397"/>
      <c r="F145" s="397"/>
      <c r="G145" s="537"/>
      <c r="H145" s="537"/>
      <c r="I145" s="537"/>
      <c r="J145" s="376"/>
      <c r="K145" s="389"/>
      <c r="L145" s="389"/>
    </row>
    <row r="146" spans="4:12" s="4" customFormat="1" x14ac:dyDescent="0.25">
      <c r="D146" s="162">
        <v>122</v>
      </c>
      <c r="E146" s="397"/>
      <c r="F146" s="397"/>
      <c r="G146" s="537"/>
      <c r="H146" s="537"/>
      <c r="I146" s="537"/>
      <c r="J146" s="376"/>
      <c r="K146" s="389"/>
      <c r="L146" s="389"/>
    </row>
    <row r="147" spans="4:12" s="4" customFormat="1" x14ac:dyDescent="0.25">
      <c r="D147" s="162">
        <v>123</v>
      </c>
      <c r="E147" s="397"/>
      <c r="F147" s="397"/>
      <c r="G147" s="537"/>
      <c r="H147" s="537"/>
      <c r="I147" s="537"/>
      <c r="J147" s="376"/>
      <c r="K147" s="389"/>
      <c r="L147" s="389"/>
    </row>
    <row r="148" spans="4:12" s="4" customFormat="1" x14ac:dyDescent="0.25">
      <c r="D148" s="162">
        <v>124</v>
      </c>
      <c r="E148" s="397"/>
      <c r="F148" s="397"/>
      <c r="G148" s="537"/>
      <c r="H148" s="537"/>
      <c r="I148" s="537"/>
      <c r="J148" s="376"/>
      <c r="K148" s="389"/>
      <c r="L148" s="389"/>
    </row>
    <row r="149" spans="4:12" s="4" customFormat="1" x14ac:dyDescent="0.25">
      <c r="D149" s="162">
        <v>125</v>
      </c>
      <c r="E149" s="397"/>
      <c r="F149" s="397"/>
      <c r="G149" s="537"/>
      <c r="H149" s="537"/>
      <c r="I149" s="537"/>
      <c r="J149" s="376"/>
      <c r="K149" s="389"/>
      <c r="L149" s="389"/>
    </row>
    <row r="150" spans="4:12" s="4" customFormat="1" x14ac:dyDescent="0.25">
      <c r="D150" s="162">
        <v>126</v>
      </c>
      <c r="E150" s="397"/>
      <c r="F150" s="397"/>
      <c r="G150" s="537"/>
      <c r="H150" s="537"/>
      <c r="I150" s="537"/>
      <c r="J150" s="376"/>
      <c r="K150" s="389"/>
      <c r="L150" s="389"/>
    </row>
    <row r="151" spans="4:12" s="4" customFormat="1" x14ac:dyDescent="0.25">
      <c r="D151" s="162">
        <v>127</v>
      </c>
      <c r="E151" s="397"/>
      <c r="F151" s="397"/>
      <c r="G151" s="537"/>
      <c r="H151" s="537"/>
      <c r="I151" s="537"/>
      <c r="J151" s="376"/>
      <c r="K151" s="389"/>
      <c r="L151" s="389"/>
    </row>
    <row r="152" spans="4:12" s="4" customFormat="1" x14ac:dyDescent="0.25">
      <c r="D152" s="162">
        <v>128</v>
      </c>
      <c r="E152" s="397"/>
      <c r="F152" s="397"/>
      <c r="G152" s="537"/>
      <c r="H152" s="537"/>
      <c r="I152" s="537"/>
      <c r="J152" s="376"/>
      <c r="K152" s="389"/>
      <c r="L152" s="389"/>
    </row>
    <row r="153" spans="4:12" s="4" customFormat="1" x14ac:dyDescent="0.25">
      <c r="D153" s="162">
        <v>129</v>
      </c>
      <c r="E153" s="397"/>
      <c r="F153" s="397"/>
      <c r="G153" s="537"/>
      <c r="H153" s="537"/>
      <c r="I153" s="537"/>
      <c r="J153" s="376"/>
      <c r="K153" s="389"/>
      <c r="L153" s="389"/>
    </row>
    <row r="154" spans="4:12" s="4" customFormat="1" x14ac:dyDescent="0.25">
      <c r="D154" s="162">
        <v>130</v>
      </c>
      <c r="E154" s="397"/>
      <c r="F154" s="397"/>
      <c r="G154" s="537"/>
      <c r="H154" s="537"/>
      <c r="I154" s="537"/>
      <c r="J154" s="376"/>
      <c r="K154" s="389"/>
      <c r="L154" s="389"/>
    </row>
    <row r="155" spans="4:12" s="4" customFormat="1" x14ac:dyDescent="0.25">
      <c r="D155" s="162">
        <v>131</v>
      </c>
      <c r="E155" s="397"/>
      <c r="F155" s="397"/>
      <c r="G155" s="537"/>
      <c r="H155" s="537"/>
      <c r="I155" s="537"/>
      <c r="J155" s="376"/>
      <c r="K155" s="389"/>
      <c r="L155" s="389"/>
    </row>
    <row r="156" spans="4:12" s="4" customFormat="1" x14ac:dyDescent="0.25">
      <c r="D156" s="162">
        <v>132</v>
      </c>
      <c r="E156" s="397"/>
      <c r="F156" s="397"/>
      <c r="G156" s="537"/>
      <c r="H156" s="537"/>
      <c r="I156" s="537"/>
      <c r="J156" s="376"/>
      <c r="K156" s="389"/>
      <c r="L156" s="389"/>
    </row>
    <row r="157" spans="4:12" s="4" customFormat="1" x14ac:dyDescent="0.25">
      <c r="D157" s="162">
        <v>133</v>
      </c>
      <c r="E157" s="397"/>
      <c r="F157" s="397"/>
      <c r="G157" s="537"/>
      <c r="H157" s="537"/>
      <c r="I157" s="537"/>
      <c r="J157" s="376"/>
      <c r="K157" s="389"/>
      <c r="L157" s="389"/>
    </row>
    <row r="158" spans="4:12" s="4" customFormat="1" x14ac:dyDescent="0.25">
      <c r="D158" s="162">
        <v>134</v>
      </c>
      <c r="E158" s="397"/>
      <c r="F158" s="397"/>
      <c r="G158" s="537"/>
      <c r="H158" s="537"/>
      <c r="I158" s="537"/>
      <c r="J158" s="376"/>
      <c r="K158" s="389"/>
      <c r="L158" s="389"/>
    </row>
    <row r="159" spans="4:12" s="4" customFormat="1" x14ac:dyDescent="0.25">
      <c r="D159" s="162">
        <v>135</v>
      </c>
      <c r="E159" s="397"/>
      <c r="F159" s="397"/>
      <c r="G159" s="537"/>
      <c r="H159" s="537"/>
      <c r="I159" s="537"/>
      <c r="J159" s="376"/>
      <c r="K159" s="389"/>
      <c r="L159" s="389"/>
    </row>
    <row r="160" spans="4:12" s="4" customFormat="1" x14ac:dyDescent="0.25">
      <c r="D160" s="162">
        <v>136</v>
      </c>
      <c r="E160" s="397"/>
      <c r="F160" s="397"/>
      <c r="G160" s="537"/>
      <c r="H160" s="537"/>
      <c r="I160" s="537"/>
      <c r="J160" s="376"/>
      <c r="K160" s="389"/>
      <c r="L160" s="389"/>
    </row>
    <row r="161" spans="4:12" s="4" customFormat="1" x14ac:dyDescent="0.25">
      <c r="D161" s="162">
        <v>137</v>
      </c>
      <c r="E161" s="397"/>
      <c r="F161" s="397"/>
      <c r="G161" s="537"/>
      <c r="H161" s="537"/>
      <c r="I161" s="537"/>
      <c r="J161" s="376"/>
      <c r="K161" s="389"/>
      <c r="L161" s="389"/>
    </row>
    <row r="162" spans="4:12" s="4" customFormat="1" x14ac:dyDescent="0.25">
      <c r="D162" s="162">
        <v>138</v>
      </c>
      <c r="E162" s="397"/>
      <c r="F162" s="397"/>
      <c r="G162" s="537"/>
      <c r="H162" s="537"/>
      <c r="I162" s="537"/>
      <c r="J162" s="376"/>
      <c r="K162" s="389"/>
      <c r="L162" s="389"/>
    </row>
    <row r="163" spans="4:12" s="4" customFormat="1" x14ac:dyDescent="0.25">
      <c r="D163" s="162">
        <v>139</v>
      </c>
      <c r="E163" s="397"/>
      <c r="F163" s="397"/>
      <c r="G163" s="537"/>
      <c r="H163" s="537"/>
      <c r="I163" s="537"/>
      <c r="J163" s="376"/>
      <c r="K163" s="389"/>
      <c r="L163" s="389"/>
    </row>
    <row r="164" spans="4:12" s="4" customFormat="1" x14ac:dyDescent="0.25">
      <c r="D164" s="162">
        <v>140</v>
      </c>
      <c r="E164" s="397"/>
      <c r="F164" s="397"/>
      <c r="G164" s="537"/>
      <c r="H164" s="537"/>
      <c r="I164" s="537"/>
      <c r="J164" s="376"/>
      <c r="K164" s="389"/>
      <c r="L164" s="389"/>
    </row>
    <row r="165" spans="4:12" s="4" customFormat="1" x14ac:dyDescent="0.25">
      <c r="D165" s="162">
        <v>141</v>
      </c>
      <c r="E165" s="397"/>
      <c r="F165" s="397"/>
      <c r="G165" s="537"/>
      <c r="H165" s="537"/>
      <c r="I165" s="537"/>
      <c r="J165" s="376"/>
      <c r="K165" s="389"/>
      <c r="L165" s="389"/>
    </row>
    <row r="166" spans="4:12" s="4" customFormat="1" x14ac:dyDescent="0.25">
      <c r="D166" s="162">
        <v>142</v>
      </c>
      <c r="E166" s="397"/>
      <c r="F166" s="397"/>
      <c r="G166" s="537"/>
      <c r="H166" s="537"/>
      <c r="I166" s="537"/>
      <c r="J166" s="376"/>
      <c r="K166" s="389"/>
      <c r="L166" s="389"/>
    </row>
    <row r="167" spans="4:12" s="4" customFormat="1" x14ac:dyDescent="0.25">
      <c r="D167" s="162">
        <v>143</v>
      </c>
      <c r="E167" s="397"/>
      <c r="F167" s="397"/>
      <c r="G167" s="537"/>
      <c r="H167" s="537"/>
      <c r="I167" s="537"/>
      <c r="J167" s="376"/>
      <c r="K167" s="389"/>
      <c r="L167" s="389"/>
    </row>
    <row r="168" spans="4:12" s="4" customFormat="1" x14ac:dyDescent="0.25">
      <c r="D168" s="162">
        <v>144</v>
      </c>
      <c r="E168" s="397"/>
      <c r="F168" s="397"/>
      <c r="G168" s="537"/>
      <c r="H168" s="537"/>
      <c r="I168" s="537"/>
      <c r="J168" s="376"/>
      <c r="K168" s="389"/>
      <c r="L168" s="389"/>
    </row>
    <row r="169" spans="4:12" s="4" customFormat="1" x14ac:dyDescent="0.25">
      <c r="D169" s="162">
        <v>145</v>
      </c>
      <c r="E169" s="397"/>
      <c r="F169" s="397"/>
      <c r="G169" s="537"/>
      <c r="H169" s="537"/>
      <c r="I169" s="537"/>
      <c r="J169" s="376"/>
      <c r="K169" s="389"/>
      <c r="L169" s="389"/>
    </row>
    <row r="170" spans="4:12" s="4" customFormat="1" x14ac:dyDescent="0.25">
      <c r="D170" s="162">
        <v>146</v>
      </c>
      <c r="E170" s="397"/>
      <c r="F170" s="397"/>
      <c r="G170" s="537"/>
      <c r="H170" s="537"/>
      <c r="I170" s="537"/>
      <c r="J170" s="376"/>
      <c r="K170" s="389"/>
      <c r="L170" s="389"/>
    </row>
    <row r="171" spans="4:12" s="4" customFormat="1" x14ac:dyDescent="0.25">
      <c r="D171" s="162">
        <v>147</v>
      </c>
      <c r="E171" s="397"/>
      <c r="F171" s="397"/>
      <c r="G171" s="537"/>
      <c r="H171" s="537"/>
      <c r="I171" s="537"/>
      <c r="J171" s="376"/>
      <c r="K171" s="389"/>
      <c r="L171" s="389"/>
    </row>
    <row r="172" spans="4:12" s="4" customFormat="1" x14ac:dyDescent="0.25">
      <c r="D172" s="162">
        <v>148</v>
      </c>
      <c r="E172" s="397"/>
      <c r="F172" s="397"/>
      <c r="G172" s="537"/>
      <c r="H172" s="537"/>
      <c r="I172" s="537"/>
      <c r="J172" s="376"/>
      <c r="K172" s="389"/>
      <c r="L172" s="389"/>
    </row>
    <row r="173" spans="4:12" s="4" customFormat="1" x14ac:dyDescent="0.25">
      <c r="D173" s="162">
        <v>149</v>
      </c>
      <c r="E173" s="397"/>
      <c r="F173" s="397"/>
      <c r="G173" s="537"/>
      <c r="H173" s="537"/>
      <c r="I173" s="537"/>
      <c r="J173" s="376"/>
      <c r="K173" s="389"/>
      <c r="L173" s="389"/>
    </row>
    <row r="174" spans="4:12" s="4" customFormat="1" x14ac:dyDescent="0.25">
      <c r="D174" s="162">
        <v>150</v>
      </c>
      <c r="E174" s="397"/>
      <c r="F174" s="397"/>
      <c r="G174" s="537"/>
      <c r="H174" s="537"/>
      <c r="I174" s="537"/>
      <c r="J174" s="376"/>
      <c r="K174" s="389"/>
      <c r="L174" s="389"/>
    </row>
    <row r="175" spans="4:12" s="4" customFormat="1" x14ac:dyDescent="0.25">
      <c r="D175" s="162">
        <v>151</v>
      </c>
      <c r="E175" s="397"/>
      <c r="F175" s="397"/>
      <c r="G175" s="537"/>
      <c r="H175" s="537"/>
      <c r="I175" s="537"/>
      <c r="J175" s="376"/>
      <c r="K175" s="389"/>
      <c r="L175" s="389"/>
    </row>
    <row r="176" spans="4:12" s="4" customFormat="1" x14ac:dyDescent="0.25">
      <c r="D176" s="162">
        <v>152</v>
      </c>
      <c r="E176" s="397"/>
      <c r="F176" s="397"/>
      <c r="G176" s="537"/>
      <c r="H176" s="537"/>
      <c r="I176" s="537"/>
      <c r="J176" s="376"/>
      <c r="K176" s="389"/>
      <c r="L176" s="389"/>
    </row>
    <row r="177" spans="4:12" s="4" customFormat="1" x14ac:dyDescent="0.25">
      <c r="D177" s="162">
        <v>153</v>
      </c>
      <c r="E177" s="397"/>
      <c r="F177" s="397"/>
      <c r="G177" s="537"/>
      <c r="H177" s="537"/>
      <c r="I177" s="537"/>
      <c r="J177" s="376"/>
      <c r="K177" s="389"/>
      <c r="L177" s="389"/>
    </row>
    <row r="178" spans="4:12" s="4" customFormat="1" x14ac:dyDescent="0.25">
      <c r="D178" s="162">
        <v>154</v>
      </c>
      <c r="E178" s="397"/>
      <c r="F178" s="397"/>
      <c r="G178" s="537"/>
      <c r="H178" s="537"/>
      <c r="I178" s="537"/>
      <c r="J178" s="376"/>
      <c r="K178" s="389"/>
      <c r="L178" s="389"/>
    </row>
    <row r="179" spans="4:12" s="4" customFormat="1" x14ac:dyDescent="0.25">
      <c r="D179" s="162">
        <v>155</v>
      </c>
      <c r="E179" s="397"/>
      <c r="F179" s="397"/>
      <c r="G179" s="537"/>
      <c r="H179" s="537"/>
      <c r="I179" s="537"/>
      <c r="J179" s="376"/>
      <c r="K179" s="389"/>
      <c r="L179" s="389"/>
    </row>
    <row r="180" spans="4:12" s="4" customFormat="1" x14ac:dyDescent="0.25">
      <c r="D180" s="162">
        <v>156</v>
      </c>
      <c r="E180" s="397"/>
      <c r="F180" s="397"/>
      <c r="G180" s="537"/>
      <c r="H180" s="537"/>
      <c r="I180" s="537"/>
      <c r="J180" s="376"/>
      <c r="K180" s="389"/>
      <c r="L180" s="389"/>
    </row>
    <row r="181" spans="4:12" s="4" customFormat="1" x14ac:dyDescent="0.25">
      <c r="D181" s="162">
        <v>157</v>
      </c>
      <c r="E181" s="397"/>
      <c r="F181" s="397"/>
      <c r="G181" s="537"/>
      <c r="H181" s="537"/>
      <c r="I181" s="537"/>
      <c r="J181" s="376"/>
      <c r="K181" s="389"/>
      <c r="L181" s="389"/>
    </row>
    <row r="182" spans="4:12" s="4" customFormat="1" x14ac:dyDescent="0.25">
      <c r="D182" s="162">
        <v>158</v>
      </c>
      <c r="E182" s="397"/>
      <c r="F182" s="397"/>
      <c r="G182" s="537"/>
      <c r="H182" s="537"/>
      <c r="I182" s="537"/>
      <c r="J182" s="376"/>
      <c r="K182" s="389"/>
      <c r="L182" s="389"/>
    </row>
    <row r="183" spans="4:12" s="4" customFormat="1" x14ac:dyDescent="0.25">
      <c r="D183" s="162">
        <v>159</v>
      </c>
      <c r="E183" s="397"/>
      <c r="F183" s="397"/>
      <c r="G183" s="537"/>
      <c r="H183" s="537"/>
      <c r="I183" s="537"/>
      <c r="J183" s="376"/>
      <c r="K183" s="389"/>
      <c r="L183" s="389"/>
    </row>
    <row r="184" spans="4:12" s="4" customFormat="1" x14ac:dyDescent="0.25">
      <c r="D184" s="162">
        <v>160</v>
      </c>
      <c r="E184" s="397"/>
      <c r="F184" s="397"/>
      <c r="G184" s="537"/>
      <c r="H184" s="537"/>
      <c r="I184" s="537"/>
      <c r="J184" s="376"/>
      <c r="K184" s="389"/>
      <c r="L184" s="389"/>
    </row>
    <row r="185" spans="4:12" s="4" customFormat="1" x14ac:dyDescent="0.25">
      <c r="D185" s="162">
        <v>161</v>
      </c>
      <c r="E185" s="397"/>
      <c r="F185" s="397"/>
      <c r="G185" s="537"/>
      <c r="H185" s="537"/>
      <c r="I185" s="537"/>
      <c r="J185" s="376"/>
      <c r="K185" s="389"/>
      <c r="L185" s="389"/>
    </row>
    <row r="186" spans="4:12" s="4" customFormat="1" x14ac:dyDescent="0.25">
      <c r="D186" s="162">
        <v>162</v>
      </c>
      <c r="E186" s="397"/>
      <c r="F186" s="397"/>
      <c r="G186" s="537"/>
      <c r="H186" s="537"/>
      <c r="I186" s="537"/>
      <c r="J186" s="376"/>
      <c r="K186" s="389"/>
      <c r="L186" s="389"/>
    </row>
    <row r="187" spans="4:12" s="4" customFormat="1" x14ac:dyDescent="0.25">
      <c r="D187" s="162">
        <v>163</v>
      </c>
      <c r="E187" s="397"/>
      <c r="F187" s="397"/>
      <c r="G187" s="537"/>
      <c r="H187" s="537"/>
      <c r="I187" s="537"/>
      <c r="J187" s="376"/>
      <c r="K187" s="389"/>
      <c r="L187" s="389"/>
    </row>
    <row r="188" spans="4:12" s="4" customFormat="1" x14ac:dyDescent="0.25">
      <c r="D188" s="162">
        <v>164</v>
      </c>
      <c r="E188" s="397"/>
      <c r="F188" s="397"/>
      <c r="G188" s="537"/>
      <c r="H188" s="537"/>
      <c r="I188" s="537"/>
      <c r="J188" s="376"/>
      <c r="K188" s="389"/>
      <c r="L188" s="389"/>
    </row>
    <row r="189" spans="4:12" s="4" customFormat="1" x14ac:dyDescent="0.25">
      <c r="D189" s="162">
        <v>165</v>
      </c>
      <c r="E189" s="397"/>
      <c r="F189" s="397"/>
      <c r="G189" s="537"/>
      <c r="H189" s="537"/>
      <c r="I189" s="537"/>
      <c r="J189" s="376"/>
      <c r="K189" s="389"/>
      <c r="L189" s="389"/>
    </row>
    <row r="190" spans="4:12" s="4" customFormat="1" x14ac:dyDescent="0.25">
      <c r="D190" s="162">
        <v>166</v>
      </c>
      <c r="E190" s="397"/>
      <c r="F190" s="397"/>
      <c r="G190" s="537"/>
      <c r="H190" s="537"/>
      <c r="I190" s="537"/>
      <c r="J190" s="376"/>
      <c r="K190" s="389"/>
      <c r="L190" s="389"/>
    </row>
    <row r="191" spans="4:12" s="4" customFormat="1" x14ac:dyDescent="0.25">
      <c r="D191" s="162">
        <v>167</v>
      </c>
      <c r="E191" s="397"/>
      <c r="F191" s="397"/>
      <c r="G191" s="537"/>
      <c r="H191" s="537"/>
      <c r="I191" s="537"/>
      <c r="J191" s="376"/>
      <c r="K191" s="389"/>
      <c r="L191" s="389"/>
    </row>
    <row r="192" spans="4:12" s="4" customFormat="1" x14ac:dyDescent="0.25">
      <c r="D192" s="162">
        <v>168</v>
      </c>
      <c r="E192" s="397"/>
      <c r="F192" s="397"/>
      <c r="G192" s="537"/>
      <c r="H192" s="537"/>
      <c r="I192" s="537"/>
      <c r="J192" s="376"/>
      <c r="K192" s="389"/>
      <c r="L192" s="389"/>
    </row>
    <row r="193" spans="4:12" s="4" customFormat="1" x14ac:dyDescent="0.25">
      <c r="D193" s="162">
        <v>169</v>
      </c>
      <c r="E193" s="397"/>
      <c r="F193" s="397"/>
      <c r="G193" s="537"/>
      <c r="H193" s="537"/>
      <c r="I193" s="537"/>
      <c r="J193" s="376"/>
      <c r="K193" s="389"/>
      <c r="L193" s="389"/>
    </row>
    <row r="194" spans="4:12" s="4" customFormat="1" x14ac:dyDescent="0.25">
      <c r="D194" s="162">
        <v>170</v>
      </c>
      <c r="E194" s="397"/>
      <c r="F194" s="397"/>
      <c r="G194" s="537"/>
      <c r="H194" s="537"/>
      <c r="I194" s="537"/>
      <c r="J194" s="376"/>
      <c r="K194" s="389"/>
      <c r="L194" s="389"/>
    </row>
    <row r="195" spans="4:12" s="4" customFormat="1" x14ac:dyDescent="0.25">
      <c r="D195" s="162">
        <v>171</v>
      </c>
      <c r="E195" s="397"/>
      <c r="F195" s="397"/>
      <c r="G195" s="537"/>
      <c r="H195" s="537"/>
      <c r="I195" s="537"/>
      <c r="J195" s="376"/>
      <c r="K195" s="389"/>
      <c r="L195" s="389"/>
    </row>
    <row r="196" spans="4:12" s="4" customFormat="1" x14ac:dyDescent="0.25">
      <c r="D196" s="162">
        <v>172</v>
      </c>
      <c r="E196" s="397"/>
      <c r="F196" s="397"/>
      <c r="G196" s="537"/>
      <c r="H196" s="537"/>
      <c r="I196" s="537"/>
      <c r="J196" s="376"/>
      <c r="K196" s="389"/>
      <c r="L196" s="389"/>
    </row>
    <row r="197" spans="4:12" s="4" customFormat="1" x14ac:dyDescent="0.25">
      <c r="D197" s="162">
        <v>173</v>
      </c>
      <c r="E197" s="397"/>
      <c r="F197" s="397"/>
      <c r="G197" s="537"/>
      <c r="H197" s="537"/>
      <c r="I197" s="537"/>
      <c r="J197" s="376"/>
      <c r="K197" s="389"/>
      <c r="L197" s="389"/>
    </row>
    <row r="198" spans="4:12" s="4" customFormat="1" x14ac:dyDescent="0.25">
      <c r="D198" s="162">
        <v>174</v>
      </c>
      <c r="E198" s="397"/>
      <c r="F198" s="397"/>
      <c r="G198" s="537"/>
      <c r="H198" s="537"/>
      <c r="I198" s="537"/>
      <c r="J198" s="376"/>
      <c r="K198" s="389"/>
      <c r="L198" s="389"/>
    </row>
    <row r="199" spans="4:12" s="4" customFormat="1" x14ac:dyDescent="0.25">
      <c r="D199" s="162">
        <v>175</v>
      </c>
      <c r="E199" s="397"/>
      <c r="F199" s="397"/>
      <c r="G199" s="537"/>
      <c r="H199" s="537"/>
      <c r="I199" s="537"/>
      <c r="J199" s="376"/>
      <c r="K199" s="389"/>
      <c r="L199" s="389"/>
    </row>
    <row r="200" spans="4:12" s="4" customFormat="1" x14ac:dyDescent="0.25">
      <c r="D200" s="162">
        <v>176</v>
      </c>
      <c r="E200" s="397"/>
      <c r="F200" s="397"/>
      <c r="G200" s="537"/>
      <c r="H200" s="537"/>
      <c r="I200" s="537"/>
      <c r="J200" s="376"/>
      <c r="K200" s="389"/>
      <c r="L200" s="389"/>
    </row>
    <row r="201" spans="4:12" s="4" customFormat="1" x14ac:dyDescent="0.25">
      <c r="D201" s="162">
        <v>177</v>
      </c>
      <c r="E201" s="397"/>
      <c r="F201" s="397"/>
      <c r="G201" s="537"/>
      <c r="H201" s="537"/>
      <c r="I201" s="537"/>
      <c r="J201" s="376"/>
      <c r="K201" s="389"/>
      <c r="L201" s="389"/>
    </row>
    <row r="202" spans="4:12" s="4" customFormat="1" x14ac:dyDescent="0.25">
      <c r="D202" s="162">
        <v>178</v>
      </c>
      <c r="E202" s="397"/>
      <c r="F202" s="397"/>
      <c r="G202" s="537"/>
      <c r="H202" s="537"/>
      <c r="I202" s="537"/>
      <c r="J202" s="376"/>
      <c r="K202" s="389"/>
      <c r="L202" s="389"/>
    </row>
    <row r="203" spans="4:12" s="4" customFormat="1" x14ac:dyDescent="0.25">
      <c r="D203" s="162">
        <v>179</v>
      </c>
      <c r="E203" s="397"/>
      <c r="F203" s="397"/>
      <c r="G203" s="537"/>
      <c r="H203" s="537"/>
      <c r="I203" s="537"/>
      <c r="J203" s="376"/>
      <c r="K203" s="389"/>
      <c r="L203" s="389"/>
    </row>
    <row r="204" spans="4:12" s="4" customFormat="1" x14ac:dyDescent="0.25">
      <c r="D204" s="162">
        <v>180</v>
      </c>
      <c r="E204" s="397"/>
      <c r="F204" s="397"/>
      <c r="G204" s="537"/>
      <c r="H204" s="537"/>
      <c r="I204" s="537"/>
      <c r="J204" s="376"/>
      <c r="K204" s="389"/>
      <c r="L204" s="389"/>
    </row>
    <row r="205" spans="4:12" s="4" customFormat="1" x14ac:dyDescent="0.25">
      <c r="D205" s="162">
        <v>181</v>
      </c>
      <c r="E205" s="397"/>
      <c r="F205" s="397"/>
      <c r="G205" s="537"/>
      <c r="H205" s="537"/>
      <c r="I205" s="537"/>
      <c r="J205" s="376"/>
      <c r="K205" s="389"/>
      <c r="L205" s="389"/>
    </row>
    <row r="206" spans="4:12" s="4" customFormat="1" x14ac:dyDescent="0.25">
      <c r="D206" s="162">
        <v>182</v>
      </c>
      <c r="E206" s="397"/>
      <c r="F206" s="397"/>
      <c r="G206" s="537"/>
      <c r="H206" s="537"/>
      <c r="I206" s="537"/>
      <c r="J206" s="376"/>
      <c r="K206" s="389"/>
      <c r="L206" s="389"/>
    </row>
    <row r="207" spans="4:12" s="4" customFormat="1" x14ac:dyDescent="0.25">
      <c r="D207" s="162">
        <v>183</v>
      </c>
      <c r="E207" s="397"/>
      <c r="F207" s="397"/>
      <c r="G207" s="537"/>
      <c r="H207" s="537"/>
      <c r="I207" s="537"/>
      <c r="J207" s="376"/>
      <c r="K207" s="389"/>
      <c r="L207" s="389"/>
    </row>
    <row r="208" spans="4:12" s="4" customFormat="1" x14ac:dyDescent="0.25">
      <c r="D208" s="162">
        <v>184</v>
      </c>
      <c r="E208" s="397"/>
      <c r="F208" s="397"/>
      <c r="G208" s="537"/>
      <c r="H208" s="537"/>
      <c r="I208" s="537"/>
      <c r="J208" s="376"/>
      <c r="K208" s="389"/>
      <c r="L208" s="389"/>
    </row>
    <row r="209" spans="4:12" s="4" customFormat="1" x14ac:dyDescent="0.25">
      <c r="D209" s="162">
        <v>185</v>
      </c>
      <c r="E209" s="397"/>
      <c r="F209" s="397"/>
      <c r="G209" s="537"/>
      <c r="H209" s="537"/>
      <c r="I209" s="537"/>
      <c r="J209" s="376"/>
      <c r="K209" s="389"/>
      <c r="L209" s="389"/>
    </row>
    <row r="210" spans="4:12" s="4" customFormat="1" x14ac:dyDescent="0.25">
      <c r="D210" s="162">
        <v>186</v>
      </c>
      <c r="E210" s="397"/>
      <c r="F210" s="397"/>
      <c r="G210" s="537"/>
      <c r="H210" s="537"/>
      <c r="I210" s="537"/>
      <c r="J210" s="376"/>
      <c r="K210" s="389"/>
      <c r="L210" s="389"/>
    </row>
    <row r="211" spans="4:12" s="4" customFormat="1" x14ac:dyDescent="0.25">
      <c r="D211" s="162">
        <v>187</v>
      </c>
      <c r="E211" s="397"/>
      <c r="F211" s="397"/>
      <c r="G211" s="537"/>
      <c r="H211" s="537"/>
      <c r="I211" s="537"/>
      <c r="J211" s="376"/>
      <c r="K211" s="389"/>
      <c r="L211" s="389"/>
    </row>
    <row r="212" spans="4:12" s="4" customFormat="1" x14ac:dyDescent="0.25">
      <c r="D212" s="162">
        <v>188</v>
      </c>
      <c r="E212" s="397"/>
      <c r="F212" s="397"/>
      <c r="G212" s="537"/>
      <c r="H212" s="537"/>
      <c r="I212" s="537"/>
      <c r="J212" s="376"/>
      <c r="K212" s="389"/>
      <c r="L212" s="389"/>
    </row>
    <row r="213" spans="4:12" s="4" customFormat="1" x14ac:dyDescent="0.25">
      <c r="D213" s="162">
        <v>189</v>
      </c>
      <c r="E213" s="397"/>
      <c r="F213" s="397"/>
      <c r="G213" s="537"/>
      <c r="H213" s="537"/>
      <c r="I213" s="537"/>
      <c r="J213" s="376"/>
      <c r="K213" s="389"/>
      <c r="L213" s="389"/>
    </row>
    <row r="214" spans="4:12" s="4" customFormat="1" x14ac:dyDescent="0.25">
      <c r="D214" s="162">
        <v>190</v>
      </c>
      <c r="E214" s="397"/>
      <c r="F214" s="397"/>
      <c r="G214" s="537"/>
      <c r="H214" s="537"/>
      <c r="I214" s="537"/>
      <c r="J214" s="376"/>
      <c r="K214" s="389"/>
      <c r="L214" s="389"/>
    </row>
    <row r="215" spans="4:12" s="4" customFormat="1" x14ac:dyDescent="0.25">
      <c r="D215" s="162">
        <v>191</v>
      </c>
      <c r="E215" s="397"/>
      <c r="F215" s="397"/>
      <c r="G215" s="537"/>
      <c r="H215" s="537"/>
      <c r="I215" s="537"/>
      <c r="J215" s="376"/>
      <c r="K215" s="389"/>
      <c r="L215" s="389"/>
    </row>
    <row r="216" spans="4:12" s="4" customFormat="1" x14ac:dyDescent="0.25">
      <c r="D216" s="162">
        <v>192</v>
      </c>
      <c r="E216" s="397"/>
      <c r="F216" s="397"/>
      <c r="G216" s="537"/>
      <c r="H216" s="537"/>
      <c r="I216" s="537"/>
      <c r="J216" s="376"/>
      <c r="K216" s="389"/>
      <c r="L216" s="389"/>
    </row>
    <row r="217" spans="4:12" s="4" customFormat="1" x14ac:dyDescent="0.25">
      <c r="D217" s="162">
        <v>193</v>
      </c>
      <c r="E217" s="397"/>
      <c r="F217" s="397"/>
      <c r="G217" s="537"/>
      <c r="H217" s="537"/>
      <c r="I217" s="537"/>
      <c r="J217" s="376"/>
      <c r="K217" s="389"/>
      <c r="L217" s="389"/>
    </row>
    <row r="218" spans="4:12" s="4" customFormat="1" x14ac:dyDescent="0.25">
      <c r="D218" s="162">
        <v>194</v>
      </c>
      <c r="E218" s="397"/>
      <c r="F218" s="397"/>
      <c r="G218" s="537"/>
      <c r="H218" s="537"/>
      <c r="I218" s="537"/>
      <c r="J218" s="376"/>
      <c r="K218" s="389"/>
      <c r="L218" s="389"/>
    </row>
    <row r="219" spans="4:12" s="4" customFormat="1" x14ac:dyDescent="0.25">
      <c r="D219" s="162">
        <v>195</v>
      </c>
      <c r="E219" s="397"/>
      <c r="F219" s="397"/>
      <c r="G219" s="537"/>
      <c r="H219" s="537"/>
      <c r="I219" s="537"/>
      <c r="J219" s="376"/>
      <c r="K219" s="389"/>
      <c r="L219" s="389"/>
    </row>
    <row r="220" spans="4:12" s="4" customFormat="1" x14ac:dyDescent="0.25">
      <c r="D220" s="162">
        <v>196</v>
      </c>
      <c r="E220" s="397"/>
      <c r="F220" s="397"/>
      <c r="G220" s="537"/>
      <c r="H220" s="537"/>
      <c r="I220" s="537"/>
      <c r="J220" s="376"/>
      <c r="K220" s="389"/>
      <c r="L220" s="389"/>
    </row>
    <row r="221" spans="4:12" s="4" customFormat="1" x14ac:dyDescent="0.25">
      <c r="D221" s="162">
        <v>197</v>
      </c>
      <c r="E221" s="397"/>
      <c r="F221" s="397"/>
      <c r="G221" s="537"/>
      <c r="H221" s="537"/>
      <c r="I221" s="537"/>
      <c r="J221" s="376"/>
      <c r="K221" s="389"/>
      <c r="L221" s="389"/>
    </row>
    <row r="222" spans="4:12" s="4" customFormat="1" x14ac:dyDescent="0.25">
      <c r="D222" s="162">
        <v>198</v>
      </c>
      <c r="E222" s="397"/>
      <c r="F222" s="397"/>
      <c r="G222" s="537"/>
      <c r="H222" s="537"/>
      <c r="I222" s="537"/>
      <c r="J222" s="376"/>
      <c r="K222" s="389"/>
      <c r="L222" s="389"/>
    </row>
    <row r="223" spans="4:12" s="4" customFormat="1" x14ac:dyDescent="0.25">
      <c r="D223" s="162">
        <v>199</v>
      </c>
      <c r="E223" s="397"/>
      <c r="F223" s="397"/>
      <c r="G223" s="537"/>
      <c r="H223" s="537"/>
      <c r="I223" s="537"/>
      <c r="J223" s="376"/>
      <c r="K223" s="389"/>
      <c r="L223" s="389"/>
    </row>
    <row r="224" spans="4:12" s="4" customFormat="1" x14ac:dyDescent="0.25">
      <c r="D224" s="162">
        <v>200</v>
      </c>
      <c r="E224" s="397"/>
      <c r="F224" s="397"/>
      <c r="G224" s="537"/>
      <c r="H224" s="537"/>
      <c r="I224" s="537"/>
      <c r="J224" s="376"/>
      <c r="K224" s="389"/>
      <c r="L224" s="389"/>
    </row>
    <row r="225" spans="4:12" s="4" customFormat="1" x14ac:dyDescent="0.25">
      <c r="D225" s="162">
        <v>201</v>
      </c>
      <c r="E225" s="397"/>
      <c r="F225" s="397"/>
      <c r="G225" s="537"/>
      <c r="H225" s="537"/>
      <c r="I225" s="537"/>
      <c r="J225" s="376"/>
      <c r="K225" s="389"/>
      <c r="L225" s="389"/>
    </row>
    <row r="226" spans="4:12" s="4" customFormat="1" x14ac:dyDescent="0.25">
      <c r="D226" s="162">
        <v>202</v>
      </c>
      <c r="E226" s="397"/>
      <c r="F226" s="397"/>
      <c r="G226" s="537"/>
      <c r="H226" s="537"/>
      <c r="I226" s="537"/>
      <c r="J226" s="376"/>
      <c r="K226" s="389"/>
      <c r="L226" s="389"/>
    </row>
    <row r="227" spans="4:12" s="4" customFormat="1" x14ac:dyDescent="0.25">
      <c r="D227" s="162">
        <v>203</v>
      </c>
      <c r="E227" s="397"/>
      <c r="F227" s="397"/>
      <c r="G227" s="537"/>
      <c r="H227" s="537"/>
      <c r="I227" s="537"/>
      <c r="J227" s="376"/>
      <c r="K227" s="389"/>
      <c r="L227" s="389"/>
    </row>
    <row r="228" spans="4:12" s="4" customFormat="1" x14ac:dyDescent="0.25">
      <c r="D228" s="162">
        <v>204</v>
      </c>
      <c r="E228" s="397"/>
      <c r="F228" s="397"/>
      <c r="G228" s="537"/>
      <c r="H228" s="537"/>
      <c r="I228" s="537"/>
      <c r="J228" s="376"/>
      <c r="K228" s="389"/>
      <c r="L228" s="389"/>
    </row>
    <row r="229" spans="4:12" s="4" customFormat="1" x14ac:dyDescent="0.25">
      <c r="D229" s="162">
        <v>205</v>
      </c>
      <c r="E229" s="397"/>
      <c r="F229" s="397"/>
      <c r="G229" s="537"/>
      <c r="H229" s="537"/>
      <c r="I229" s="537"/>
      <c r="J229" s="376"/>
      <c r="K229" s="389"/>
      <c r="L229" s="389"/>
    </row>
    <row r="230" spans="4:12" s="4" customFormat="1" x14ac:dyDescent="0.25">
      <c r="D230" s="162">
        <v>206</v>
      </c>
      <c r="E230" s="397"/>
      <c r="F230" s="397"/>
      <c r="G230" s="537"/>
      <c r="H230" s="537"/>
      <c r="I230" s="537"/>
      <c r="J230" s="376"/>
      <c r="K230" s="389"/>
      <c r="L230" s="389"/>
    </row>
    <row r="231" spans="4:12" s="4" customFormat="1" x14ac:dyDescent="0.25">
      <c r="D231" s="162">
        <v>207</v>
      </c>
      <c r="E231" s="397"/>
      <c r="F231" s="397"/>
      <c r="G231" s="537"/>
      <c r="H231" s="537"/>
      <c r="I231" s="537"/>
      <c r="J231" s="376"/>
      <c r="K231" s="389"/>
      <c r="L231" s="389"/>
    </row>
    <row r="232" spans="4:12" s="4" customFormat="1" x14ac:dyDescent="0.25">
      <c r="D232" s="162">
        <v>208</v>
      </c>
      <c r="E232" s="397"/>
      <c r="F232" s="397"/>
      <c r="G232" s="537"/>
      <c r="H232" s="537"/>
      <c r="I232" s="537"/>
      <c r="J232" s="376"/>
      <c r="K232" s="389"/>
      <c r="L232" s="389"/>
    </row>
    <row r="233" spans="4:12" s="4" customFormat="1" x14ac:dyDescent="0.25">
      <c r="D233" s="162">
        <v>209</v>
      </c>
      <c r="E233" s="397"/>
      <c r="F233" s="397"/>
      <c r="G233" s="537"/>
      <c r="H233" s="537"/>
      <c r="I233" s="537"/>
      <c r="J233" s="376"/>
      <c r="K233" s="389"/>
      <c r="L233" s="389"/>
    </row>
    <row r="234" spans="4:12" s="4" customFormat="1" x14ac:dyDescent="0.25">
      <c r="D234" s="162">
        <v>210</v>
      </c>
      <c r="E234" s="397"/>
      <c r="F234" s="397"/>
      <c r="G234" s="537"/>
      <c r="H234" s="537"/>
      <c r="I234" s="537"/>
      <c r="J234" s="376"/>
      <c r="K234" s="389"/>
      <c r="L234" s="389"/>
    </row>
    <row r="235" spans="4:12" s="4" customFormat="1" x14ac:dyDescent="0.25">
      <c r="D235" s="162">
        <v>211</v>
      </c>
      <c r="E235" s="397"/>
      <c r="F235" s="397"/>
      <c r="G235" s="537"/>
      <c r="H235" s="537"/>
      <c r="I235" s="537"/>
      <c r="J235" s="376"/>
      <c r="K235" s="389"/>
      <c r="L235" s="389"/>
    </row>
    <row r="236" spans="4:12" s="4" customFormat="1" x14ac:dyDescent="0.25">
      <c r="D236" s="162">
        <v>212</v>
      </c>
      <c r="E236" s="397"/>
      <c r="F236" s="397"/>
      <c r="G236" s="537"/>
      <c r="H236" s="537"/>
      <c r="I236" s="537"/>
      <c r="J236" s="376"/>
      <c r="K236" s="389"/>
      <c r="L236" s="389"/>
    </row>
    <row r="237" spans="4:12" s="4" customFormat="1" x14ac:dyDescent="0.25">
      <c r="D237" s="162">
        <v>213</v>
      </c>
      <c r="E237" s="397"/>
      <c r="F237" s="397"/>
      <c r="G237" s="537"/>
      <c r="H237" s="537"/>
      <c r="I237" s="537"/>
      <c r="J237" s="376"/>
      <c r="K237" s="389"/>
      <c r="L237" s="389"/>
    </row>
    <row r="238" spans="4:12" s="4" customFormat="1" x14ac:dyDescent="0.25">
      <c r="D238" s="162">
        <v>214</v>
      </c>
      <c r="E238" s="397"/>
      <c r="F238" s="397"/>
      <c r="G238" s="537"/>
      <c r="H238" s="537"/>
      <c r="I238" s="537"/>
      <c r="J238" s="376"/>
      <c r="K238" s="389"/>
      <c r="L238" s="389"/>
    </row>
    <row r="239" spans="4:12" s="4" customFormat="1" x14ac:dyDescent="0.25">
      <c r="D239" s="162">
        <v>215</v>
      </c>
      <c r="E239" s="397"/>
      <c r="F239" s="397"/>
      <c r="G239" s="537"/>
      <c r="H239" s="537"/>
      <c r="I239" s="537"/>
      <c r="J239" s="376"/>
      <c r="K239" s="389"/>
      <c r="L239" s="389"/>
    </row>
    <row r="240" spans="4:12" s="4" customFormat="1" x14ac:dyDescent="0.25">
      <c r="D240" s="162">
        <v>216</v>
      </c>
      <c r="E240" s="397"/>
      <c r="F240" s="397"/>
      <c r="G240" s="537"/>
      <c r="H240" s="537"/>
      <c r="I240" s="537"/>
      <c r="J240" s="376"/>
      <c r="K240" s="389"/>
      <c r="L240" s="389"/>
    </row>
    <row r="241" spans="4:12" s="4" customFormat="1" x14ac:dyDescent="0.25">
      <c r="D241" s="162">
        <v>217</v>
      </c>
      <c r="E241" s="397"/>
      <c r="F241" s="397"/>
      <c r="G241" s="537"/>
      <c r="H241" s="537"/>
      <c r="I241" s="537"/>
      <c r="J241" s="376"/>
      <c r="K241" s="389"/>
      <c r="L241" s="389"/>
    </row>
    <row r="242" spans="4:12" s="4" customFormat="1" x14ac:dyDescent="0.25">
      <c r="D242" s="162">
        <v>218</v>
      </c>
      <c r="E242" s="397"/>
      <c r="F242" s="397"/>
      <c r="G242" s="537"/>
      <c r="H242" s="537"/>
      <c r="I242" s="537"/>
      <c r="J242" s="376"/>
      <c r="K242" s="389"/>
      <c r="L242" s="389"/>
    </row>
    <row r="243" spans="4:12" s="4" customFormat="1" x14ac:dyDescent="0.25">
      <c r="D243" s="162">
        <v>219</v>
      </c>
      <c r="E243" s="397"/>
      <c r="F243" s="397"/>
      <c r="G243" s="537"/>
      <c r="H243" s="537"/>
      <c r="I243" s="537"/>
      <c r="J243" s="376"/>
      <c r="K243" s="389"/>
      <c r="L243" s="389"/>
    </row>
    <row r="244" spans="4:12" s="4" customFormat="1" x14ac:dyDescent="0.25">
      <c r="D244" s="162">
        <v>220</v>
      </c>
      <c r="E244" s="397"/>
      <c r="F244" s="397"/>
      <c r="G244" s="537"/>
      <c r="H244" s="537"/>
      <c r="I244" s="537"/>
      <c r="J244" s="376"/>
      <c r="K244" s="389"/>
      <c r="L244" s="389"/>
    </row>
    <row r="245" spans="4:12" s="4" customFormat="1" x14ac:dyDescent="0.25">
      <c r="D245" s="162">
        <v>221</v>
      </c>
      <c r="E245" s="397"/>
      <c r="F245" s="397"/>
      <c r="G245" s="537"/>
      <c r="H245" s="537"/>
      <c r="I245" s="537"/>
      <c r="J245" s="376"/>
      <c r="K245" s="389"/>
      <c r="L245" s="389"/>
    </row>
    <row r="246" spans="4:12" s="4" customFormat="1" x14ac:dyDescent="0.25">
      <c r="D246" s="162">
        <v>222</v>
      </c>
      <c r="E246" s="397"/>
      <c r="F246" s="397"/>
      <c r="G246" s="537"/>
      <c r="H246" s="537"/>
      <c r="I246" s="537"/>
      <c r="J246" s="376"/>
      <c r="K246" s="389"/>
      <c r="L246" s="389"/>
    </row>
    <row r="247" spans="4:12" s="4" customFormat="1" x14ac:dyDescent="0.25">
      <c r="D247" s="162">
        <v>223</v>
      </c>
      <c r="E247" s="397"/>
      <c r="F247" s="397"/>
      <c r="G247" s="537"/>
      <c r="H247" s="537"/>
      <c r="I247" s="537"/>
      <c r="J247" s="376"/>
      <c r="K247" s="389"/>
      <c r="L247" s="389"/>
    </row>
    <row r="248" spans="4:12" s="4" customFormat="1" x14ac:dyDescent="0.25">
      <c r="D248" s="162">
        <v>224</v>
      </c>
      <c r="E248" s="397"/>
      <c r="F248" s="397"/>
      <c r="G248" s="537"/>
      <c r="H248" s="537"/>
      <c r="I248" s="537"/>
      <c r="J248" s="376"/>
      <c r="K248" s="389"/>
      <c r="L248" s="389"/>
    </row>
    <row r="249" spans="4:12" s="4" customFormat="1" x14ac:dyDescent="0.25">
      <c r="D249" s="162">
        <v>225</v>
      </c>
      <c r="E249" s="397"/>
      <c r="F249" s="397"/>
      <c r="G249" s="537"/>
      <c r="H249" s="537"/>
      <c r="I249" s="537"/>
      <c r="J249" s="376"/>
      <c r="K249" s="389"/>
      <c r="L249" s="389"/>
    </row>
    <row r="250" spans="4:12" s="4" customFormat="1" x14ac:dyDescent="0.25">
      <c r="D250" s="162">
        <v>226</v>
      </c>
      <c r="E250" s="397"/>
      <c r="F250" s="397"/>
      <c r="G250" s="537"/>
      <c r="H250" s="537"/>
      <c r="I250" s="537"/>
      <c r="J250" s="376"/>
      <c r="K250" s="389"/>
      <c r="L250" s="389"/>
    </row>
    <row r="251" spans="4:12" s="4" customFormat="1" x14ac:dyDescent="0.25">
      <c r="D251" s="162">
        <v>227</v>
      </c>
      <c r="E251" s="397"/>
      <c r="F251" s="397"/>
      <c r="G251" s="537"/>
      <c r="H251" s="537"/>
      <c r="I251" s="537"/>
      <c r="J251" s="376"/>
      <c r="K251" s="389"/>
      <c r="L251" s="389"/>
    </row>
    <row r="252" spans="4:12" s="4" customFormat="1" x14ac:dyDescent="0.25">
      <c r="D252" s="162">
        <v>228</v>
      </c>
      <c r="E252" s="397"/>
      <c r="F252" s="397"/>
      <c r="G252" s="537"/>
      <c r="H252" s="537"/>
      <c r="I252" s="537"/>
      <c r="J252" s="376"/>
      <c r="K252" s="389"/>
      <c r="L252" s="389"/>
    </row>
    <row r="253" spans="4:12" s="4" customFormat="1" x14ac:dyDescent="0.25">
      <c r="D253" s="162">
        <v>229</v>
      </c>
      <c r="E253" s="397"/>
      <c r="F253" s="397"/>
      <c r="G253" s="537"/>
      <c r="H253" s="537"/>
      <c r="I253" s="537"/>
      <c r="J253" s="376"/>
      <c r="K253" s="389"/>
      <c r="L253" s="389"/>
    </row>
    <row r="254" spans="4:12" s="4" customFormat="1" x14ac:dyDescent="0.25">
      <c r="D254" s="162">
        <v>230</v>
      </c>
      <c r="E254" s="397"/>
      <c r="F254" s="397"/>
      <c r="G254" s="537"/>
      <c r="H254" s="537"/>
      <c r="I254" s="537"/>
      <c r="J254" s="376"/>
      <c r="K254" s="389"/>
      <c r="L254" s="389"/>
    </row>
    <row r="255" spans="4:12" s="4" customFormat="1" x14ac:dyDescent="0.25">
      <c r="D255" s="162">
        <v>231</v>
      </c>
      <c r="E255" s="397"/>
      <c r="F255" s="397"/>
      <c r="G255" s="537"/>
      <c r="H255" s="537"/>
      <c r="I255" s="537"/>
      <c r="J255" s="376"/>
      <c r="K255" s="389"/>
      <c r="L255" s="389"/>
    </row>
    <row r="256" spans="4:12" s="4" customFormat="1" x14ac:dyDescent="0.25">
      <c r="D256" s="162">
        <v>232</v>
      </c>
      <c r="E256" s="397"/>
      <c r="F256" s="397"/>
      <c r="G256" s="537"/>
      <c r="H256" s="537"/>
      <c r="I256" s="537"/>
      <c r="J256" s="376"/>
      <c r="K256" s="389"/>
      <c r="L256" s="389"/>
    </row>
    <row r="257" spans="4:12" s="4" customFormat="1" x14ac:dyDescent="0.25">
      <c r="D257" s="162">
        <v>233</v>
      </c>
      <c r="E257" s="397"/>
      <c r="F257" s="397"/>
      <c r="G257" s="537"/>
      <c r="H257" s="537"/>
      <c r="I257" s="537"/>
      <c r="J257" s="376"/>
      <c r="K257" s="389"/>
      <c r="L257" s="389"/>
    </row>
    <row r="258" spans="4:12" s="4" customFormat="1" x14ac:dyDescent="0.25">
      <c r="D258" s="162">
        <v>234</v>
      </c>
      <c r="E258" s="397"/>
      <c r="F258" s="397"/>
      <c r="G258" s="537"/>
      <c r="H258" s="537"/>
      <c r="I258" s="537"/>
      <c r="J258" s="376"/>
      <c r="K258" s="389"/>
      <c r="L258" s="389"/>
    </row>
    <row r="259" spans="4:12" s="4" customFormat="1" x14ac:dyDescent="0.25">
      <c r="D259" s="162">
        <v>235</v>
      </c>
      <c r="E259" s="397"/>
      <c r="F259" s="397"/>
      <c r="G259" s="537"/>
      <c r="H259" s="537"/>
      <c r="I259" s="537"/>
      <c r="J259" s="376"/>
      <c r="K259" s="389"/>
      <c r="L259" s="389"/>
    </row>
    <row r="260" spans="4:12" s="4" customFormat="1" x14ac:dyDescent="0.25">
      <c r="D260" s="162">
        <v>236</v>
      </c>
      <c r="E260" s="397"/>
      <c r="F260" s="397"/>
      <c r="G260" s="537"/>
      <c r="H260" s="537"/>
      <c r="I260" s="537"/>
      <c r="J260" s="376"/>
      <c r="K260" s="389"/>
      <c r="L260" s="389"/>
    </row>
    <row r="261" spans="4:12" s="4" customFormat="1" x14ac:dyDescent="0.25">
      <c r="D261" s="162">
        <v>237</v>
      </c>
      <c r="E261" s="397"/>
      <c r="F261" s="397"/>
      <c r="G261" s="537"/>
      <c r="H261" s="537"/>
      <c r="I261" s="537"/>
      <c r="J261" s="376"/>
      <c r="K261" s="389"/>
      <c r="L261" s="389"/>
    </row>
    <row r="262" spans="4:12" s="4" customFormat="1" x14ac:dyDescent="0.25">
      <c r="D262" s="162">
        <v>238</v>
      </c>
      <c r="E262" s="397"/>
      <c r="F262" s="397"/>
      <c r="G262" s="537"/>
      <c r="H262" s="537"/>
      <c r="I262" s="537"/>
      <c r="J262" s="376"/>
      <c r="K262" s="389"/>
      <c r="L262" s="389"/>
    </row>
    <row r="263" spans="4:12" s="4" customFormat="1" x14ac:dyDescent="0.25">
      <c r="D263" s="162">
        <v>239</v>
      </c>
      <c r="E263" s="397"/>
      <c r="F263" s="397"/>
      <c r="G263" s="537"/>
      <c r="H263" s="537"/>
      <c r="I263" s="537"/>
      <c r="J263" s="376"/>
      <c r="K263" s="389"/>
      <c r="L263" s="389"/>
    </row>
    <row r="264" spans="4:12" s="4" customFormat="1" x14ac:dyDescent="0.25">
      <c r="D264" s="162">
        <v>240</v>
      </c>
      <c r="E264" s="397"/>
      <c r="F264" s="397"/>
      <c r="G264" s="537"/>
      <c r="H264" s="537"/>
      <c r="I264" s="537"/>
      <c r="J264" s="376"/>
      <c r="K264" s="389"/>
      <c r="L264" s="389"/>
    </row>
    <row r="265" spans="4:12" s="4" customFormat="1" x14ac:dyDescent="0.25">
      <c r="D265" s="162">
        <v>241</v>
      </c>
      <c r="E265" s="397"/>
      <c r="F265" s="397"/>
      <c r="G265" s="537"/>
      <c r="H265" s="537"/>
      <c r="I265" s="537"/>
      <c r="J265" s="376"/>
      <c r="K265" s="389"/>
      <c r="L265" s="389"/>
    </row>
    <row r="266" spans="4:12" s="4" customFormat="1" x14ac:dyDescent="0.25">
      <c r="D266" s="162">
        <v>242</v>
      </c>
      <c r="E266" s="397"/>
      <c r="F266" s="397"/>
      <c r="G266" s="537"/>
      <c r="H266" s="537"/>
      <c r="I266" s="537"/>
      <c r="J266" s="376"/>
      <c r="K266" s="389"/>
      <c r="L266" s="389"/>
    </row>
    <row r="267" spans="4:12" s="4" customFormat="1" x14ac:dyDescent="0.25">
      <c r="D267" s="162">
        <v>243</v>
      </c>
      <c r="E267" s="397"/>
      <c r="F267" s="397"/>
      <c r="G267" s="537"/>
      <c r="H267" s="537"/>
      <c r="I267" s="537"/>
      <c r="J267" s="376"/>
      <c r="K267" s="389"/>
      <c r="L267" s="389"/>
    </row>
    <row r="268" spans="4:12" s="4" customFormat="1" x14ac:dyDescent="0.25">
      <c r="D268" s="162">
        <v>244</v>
      </c>
      <c r="E268" s="397"/>
      <c r="F268" s="397"/>
      <c r="G268" s="537"/>
      <c r="H268" s="537"/>
      <c r="I268" s="537"/>
      <c r="J268" s="376"/>
      <c r="K268" s="389"/>
      <c r="L268" s="389"/>
    </row>
    <row r="269" spans="4:12" s="4" customFormat="1" x14ac:dyDescent="0.25">
      <c r="D269" s="162">
        <v>245</v>
      </c>
      <c r="E269" s="397"/>
      <c r="F269" s="397"/>
      <c r="G269" s="537"/>
      <c r="H269" s="537"/>
      <c r="I269" s="537"/>
      <c r="J269" s="376"/>
      <c r="K269" s="389"/>
      <c r="L269" s="389"/>
    </row>
    <row r="270" spans="4:12" s="4" customFormat="1" x14ac:dyDescent="0.25">
      <c r="D270" s="162">
        <v>246</v>
      </c>
      <c r="E270" s="397"/>
      <c r="F270" s="397"/>
      <c r="G270" s="537"/>
      <c r="H270" s="537"/>
      <c r="I270" s="537"/>
      <c r="J270" s="376"/>
      <c r="K270" s="389"/>
      <c r="L270" s="389"/>
    </row>
    <row r="271" spans="4:12" s="4" customFormat="1" x14ac:dyDescent="0.25">
      <c r="D271" s="162">
        <v>247</v>
      </c>
      <c r="E271" s="397"/>
      <c r="F271" s="397"/>
      <c r="G271" s="537"/>
      <c r="H271" s="537"/>
      <c r="I271" s="537"/>
      <c r="J271" s="376"/>
      <c r="K271" s="389"/>
      <c r="L271" s="389"/>
    </row>
    <row r="272" spans="4:12" s="4" customFormat="1" x14ac:dyDescent="0.25">
      <c r="D272" s="162">
        <v>248</v>
      </c>
      <c r="E272" s="397"/>
      <c r="F272" s="397"/>
      <c r="G272" s="537"/>
      <c r="H272" s="537"/>
      <c r="I272" s="537"/>
      <c r="J272" s="376"/>
      <c r="K272" s="389"/>
      <c r="L272" s="389"/>
    </row>
    <row r="273" spans="1:1007" s="4" customFormat="1" x14ac:dyDescent="0.25">
      <c r="D273" s="162">
        <v>249</v>
      </c>
      <c r="E273" s="397"/>
      <c r="F273" s="397"/>
      <c r="G273" s="537"/>
      <c r="H273" s="537"/>
      <c r="I273" s="537"/>
      <c r="J273" s="376"/>
      <c r="K273" s="389"/>
      <c r="L273" s="389"/>
    </row>
    <row r="274" spans="1:1007" s="375" customFormat="1" x14ac:dyDescent="0.25">
      <c r="A274" s="373"/>
      <c r="B274" s="373"/>
      <c r="C274" s="373"/>
      <c r="D274" s="374">
        <v>250</v>
      </c>
      <c r="E274" s="397"/>
      <c r="F274" s="397"/>
      <c r="G274" s="537"/>
      <c r="H274" s="537"/>
      <c r="I274" s="537"/>
      <c r="J274" s="376"/>
      <c r="K274" s="389"/>
      <c r="L274" s="389"/>
      <c r="M274" s="373"/>
      <c r="N274" s="373"/>
      <c r="O274" s="373"/>
      <c r="P274" s="373"/>
      <c r="Q274" s="373"/>
      <c r="R274" s="373"/>
      <c r="S274" s="373"/>
      <c r="T274" s="373"/>
      <c r="U274" s="373"/>
      <c r="V274" s="373"/>
      <c r="W274" s="373"/>
      <c r="X274" s="373"/>
      <c r="Y274" s="373"/>
      <c r="Z274" s="373"/>
      <c r="AA274" s="373"/>
      <c r="AB274" s="373"/>
      <c r="AC274" s="373"/>
      <c r="AD274" s="373"/>
      <c r="AE274" s="373"/>
      <c r="AF274" s="373"/>
      <c r="AG274" s="373"/>
      <c r="AH274" s="373"/>
      <c r="AI274" s="373"/>
      <c r="AJ274" s="373"/>
      <c r="AK274" s="373"/>
      <c r="AL274" s="373"/>
      <c r="AM274" s="373"/>
      <c r="AN274" s="373"/>
      <c r="AO274" s="373"/>
      <c r="AP274" s="373"/>
      <c r="AQ274" s="373"/>
      <c r="AR274" s="373"/>
      <c r="AS274" s="373"/>
      <c r="AT274" s="373"/>
      <c r="AU274" s="373"/>
      <c r="AV274" s="373"/>
      <c r="AW274" s="373"/>
      <c r="AX274" s="373"/>
      <c r="AY274" s="373"/>
      <c r="AZ274" s="373"/>
      <c r="BA274" s="373"/>
      <c r="BB274" s="373"/>
      <c r="BC274" s="373"/>
      <c r="BD274" s="373"/>
      <c r="BE274" s="373"/>
      <c r="BF274" s="373"/>
      <c r="BG274" s="373"/>
      <c r="BH274" s="373"/>
      <c r="BI274" s="373"/>
      <c r="BJ274" s="373"/>
      <c r="BK274" s="373"/>
      <c r="BL274" s="373"/>
      <c r="BM274" s="373"/>
      <c r="BN274" s="373"/>
      <c r="BO274" s="373"/>
      <c r="BP274" s="373"/>
      <c r="BQ274" s="373"/>
      <c r="BR274" s="373"/>
      <c r="BS274" s="373"/>
      <c r="BT274" s="373"/>
      <c r="BU274" s="373"/>
      <c r="BV274" s="373"/>
      <c r="BW274" s="373"/>
      <c r="BX274" s="373"/>
      <c r="BY274" s="373"/>
      <c r="BZ274" s="373"/>
      <c r="CA274" s="373"/>
      <c r="CB274" s="373"/>
      <c r="CC274" s="373"/>
      <c r="CD274" s="373"/>
      <c r="CE274" s="373"/>
      <c r="CF274" s="373"/>
      <c r="CG274" s="373"/>
      <c r="CH274" s="373"/>
      <c r="CI274" s="373"/>
      <c r="CJ274" s="373"/>
      <c r="CK274" s="373"/>
      <c r="CL274" s="373"/>
      <c r="CM274" s="373"/>
      <c r="CN274" s="373"/>
      <c r="CO274" s="373"/>
      <c r="CP274" s="373"/>
      <c r="CQ274" s="373"/>
      <c r="CR274" s="373"/>
      <c r="CS274" s="373"/>
      <c r="CT274" s="373"/>
      <c r="CU274" s="373"/>
      <c r="CV274" s="373"/>
      <c r="CW274" s="373"/>
      <c r="CX274" s="373"/>
      <c r="CY274" s="373"/>
      <c r="CZ274" s="373"/>
      <c r="DA274" s="373"/>
      <c r="DB274" s="373"/>
      <c r="DC274" s="373"/>
      <c r="DD274" s="373"/>
      <c r="DE274" s="373"/>
      <c r="DF274" s="373"/>
      <c r="DG274" s="373"/>
      <c r="DH274" s="373"/>
      <c r="DI274" s="373"/>
      <c r="DJ274" s="373"/>
      <c r="DK274" s="373"/>
      <c r="DL274" s="373"/>
      <c r="DM274" s="373"/>
      <c r="DN274" s="373"/>
      <c r="DO274" s="373"/>
      <c r="DP274" s="373"/>
      <c r="DQ274" s="373"/>
      <c r="DR274" s="373"/>
      <c r="DS274" s="373"/>
      <c r="DT274" s="373"/>
      <c r="DU274" s="373"/>
      <c r="DV274" s="373"/>
      <c r="DW274" s="373"/>
      <c r="DX274" s="373"/>
      <c r="DY274" s="373"/>
      <c r="DZ274" s="373"/>
      <c r="EA274" s="373"/>
      <c r="EB274" s="373"/>
      <c r="EC274" s="373"/>
      <c r="ED274" s="373"/>
      <c r="EE274" s="373"/>
      <c r="EF274" s="373"/>
      <c r="EG274" s="373"/>
      <c r="EH274" s="373"/>
      <c r="EI274" s="373"/>
      <c r="EJ274" s="373"/>
      <c r="EK274" s="373"/>
      <c r="EL274" s="373"/>
      <c r="EM274" s="373"/>
      <c r="EN274" s="373"/>
      <c r="EO274" s="373"/>
      <c r="EP274" s="373"/>
      <c r="EQ274" s="373"/>
      <c r="ER274" s="373"/>
      <c r="ES274" s="373"/>
      <c r="ET274" s="373"/>
      <c r="EU274" s="373"/>
      <c r="EV274" s="373"/>
      <c r="EW274" s="373"/>
      <c r="EX274" s="373"/>
      <c r="EY274" s="373"/>
      <c r="EZ274" s="373"/>
      <c r="FA274" s="373"/>
      <c r="FB274" s="373"/>
      <c r="FC274" s="373"/>
      <c r="FD274" s="373"/>
      <c r="FE274" s="373"/>
      <c r="FF274" s="373"/>
      <c r="FG274" s="373"/>
      <c r="FH274" s="373"/>
      <c r="FI274" s="373"/>
      <c r="FJ274" s="373"/>
      <c r="FK274" s="373"/>
      <c r="FL274" s="373"/>
      <c r="FM274" s="373"/>
      <c r="FN274" s="373"/>
      <c r="FO274" s="373"/>
      <c r="FP274" s="373"/>
      <c r="FQ274" s="373"/>
      <c r="FR274" s="373"/>
      <c r="FS274" s="373"/>
      <c r="FT274" s="373"/>
      <c r="FU274" s="373"/>
      <c r="FV274" s="373"/>
      <c r="FW274" s="373"/>
      <c r="FX274" s="373"/>
      <c r="FY274" s="373"/>
      <c r="FZ274" s="373"/>
      <c r="GA274" s="373"/>
      <c r="GB274" s="373"/>
      <c r="GC274" s="373"/>
      <c r="GD274" s="373"/>
      <c r="GE274" s="373"/>
      <c r="GF274" s="373"/>
      <c r="GG274" s="373"/>
      <c r="GH274" s="373"/>
      <c r="GI274" s="373"/>
      <c r="GJ274" s="373"/>
      <c r="GK274" s="373"/>
      <c r="GL274" s="373"/>
      <c r="GM274" s="373"/>
      <c r="GN274" s="373"/>
      <c r="GO274" s="373"/>
      <c r="GP274" s="373"/>
      <c r="GQ274" s="373"/>
      <c r="GR274" s="373"/>
      <c r="GS274" s="373"/>
      <c r="GT274" s="373"/>
      <c r="GU274" s="373"/>
      <c r="GV274" s="373"/>
      <c r="GW274" s="373"/>
      <c r="GX274" s="373"/>
      <c r="GY274" s="373"/>
      <c r="GZ274" s="373"/>
      <c r="HA274" s="373"/>
      <c r="HB274" s="373"/>
      <c r="HC274" s="373"/>
      <c r="HD274" s="373"/>
      <c r="HE274" s="373"/>
      <c r="HF274" s="373"/>
      <c r="HG274" s="373"/>
      <c r="HH274" s="373"/>
      <c r="HI274" s="373"/>
      <c r="HJ274" s="373"/>
      <c r="HK274" s="373"/>
      <c r="HL274" s="373"/>
      <c r="HM274" s="373"/>
      <c r="HN274" s="373"/>
      <c r="HO274" s="373"/>
      <c r="HP274" s="373"/>
      <c r="HQ274" s="373"/>
      <c r="HR274" s="373"/>
      <c r="HS274" s="373"/>
      <c r="HT274" s="373"/>
      <c r="HU274" s="373"/>
      <c r="HV274" s="373"/>
      <c r="HW274" s="373"/>
      <c r="HX274" s="373"/>
      <c r="HY274" s="373"/>
      <c r="HZ274" s="373"/>
      <c r="IA274" s="373"/>
      <c r="IB274" s="373"/>
      <c r="IC274" s="373"/>
      <c r="ID274" s="373"/>
      <c r="IE274" s="373"/>
      <c r="IF274" s="373"/>
      <c r="IG274" s="373"/>
      <c r="IH274" s="373"/>
      <c r="II274" s="373"/>
      <c r="IJ274" s="373"/>
      <c r="IK274" s="373"/>
      <c r="IL274" s="373"/>
      <c r="IM274" s="373"/>
      <c r="IN274" s="373"/>
      <c r="IO274" s="373"/>
      <c r="IP274" s="373"/>
      <c r="IQ274" s="373"/>
      <c r="IR274" s="373"/>
      <c r="IS274" s="373"/>
      <c r="IT274" s="373"/>
      <c r="IU274" s="373"/>
      <c r="IV274" s="373"/>
      <c r="IW274" s="373"/>
      <c r="IX274" s="373"/>
      <c r="IY274" s="373"/>
      <c r="IZ274" s="373"/>
      <c r="JA274" s="373"/>
      <c r="JB274" s="373"/>
      <c r="JC274" s="373"/>
      <c r="JD274" s="373"/>
      <c r="JE274" s="373"/>
      <c r="JF274" s="373"/>
      <c r="JG274" s="373"/>
      <c r="JH274" s="373"/>
      <c r="JI274" s="373"/>
      <c r="JJ274" s="373"/>
      <c r="JK274" s="373"/>
      <c r="JL274" s="373"/>
      <c r="JM274" s="373"/>
      <c r="JN274" s="373"/>
      <c r="JO274" s="373"/>
      <c r="JP274" s="373"/>
      <c r="JQ274" s="373"/>
      <c r="JR274" s="373"/>
      <c r="JS274" s="373"/>
      <c r="JT274" s="373"/>
      <c r="JU274" s="373"/>
      <c r="JV274" s="373"/>
      <c r="JW274" s="373"/>
      <c r="JX274" s="373"/>
      <c r="JY274" s="373"/>
      <c r="JZ274" s="373"/>
      <c r="KA274" s="373"/>
      <c r="KB274" s="373"/>
      <c r="KC274" s="373"/>
      <c r="KD274" s="373"/>
      <c r="KE274" s="373"/>
      <c r="KF274" s="373"/>
      <c r="KG274" s="373"/>
      <c r="KH274" s="373"/>
      <c r="KI274" s="373"/>
      <c r="KJ274" s="373"/>
      <c r="KK274" s="373"/>
      <c r="KL274" s="373"/>
      <c r="KM274" s="373"/>
      <c r="KN274" s="373"/>
      <c r="KO274" s="373"/>
      <c r="KP274" s="373"/>
      <c r="KQ274" s="373"/>
      <c r="KR274" s="373"/>
      <c r="KS274" s="373"/>
      <c r="KT274" s="373"/>
      <c r="KU274" s="373"/>
      <c r="KV274" s="373"/>
      <c r="KW274" s="373"/>
      <c r="KX274" s="373"/>
      <c r="KY274" s="373"/>
      <c r="KZ274" s="373"/>
      <c r="LA274" s="373"/>
      <c r="LB274" s="373"/>
      <c r="LC274" s="373"/>
      <c r="LD274" s="373"/>
      <c r="LE274" s="373"/>
      <c r="LF274" s="373"/>
      <c r="LG274" s="373"/>
      <c r="LH274" s="373"/>
      <c r="LI274" s="373"/>
      <c r="LJ274" s="373"/>
      <c r="LK274" s="373"/>
      <c r="LL274" s="373"/>
      <c r="LM274" s="373"/>
      <c r="LN274" s="373"/>
      <c r="LO274" s="373"/>
      <c r="LP274" s="373"/>
      <c r="LQ274" s="373"/>
      <c r="LR274" s="373"/>
      <c r="LS274" s="373"/>
      <c r="LT274" s="373"/>
      <c r="LU274" s="373"/>
      <c r="LV274" s="373"/>
      <c r="LW274" s="373"/>
      <c r="LX274" s="373"/>
      <c r="LY274" s="373"/>
      <c r="LZ274" s="373"/>
      <c r="MA274" s="373"/>
      <c r="MB274" s="373"/>
      <c r="MC274" s="373"/>
      <c r="MD274" s="373"/>
      <c r="ME274" s="373"/>
      <c r="MF274" s="373"/>
      <c r="MG274" s="373"/>
      <c r="MH274" s="373"/>
      <c r="MI274" s="373"/>
      <c r="MJ274" s="373"/>
      <c r="MK274" s="373"/>
      <c r="ML274" s="373"/>
      <c r="MM274" s="373"/>
      <c r="MN274" s="373"/>
      <c r="MO274" s="373"/>
      <c r="MP274" s="373"/>
      <c r="MQ274" s="373"/>
      <c r="MR274" s="373"/>
      <c r="MS274" s="373"/>
      <c r="MT274" s="373"/>
      <c r="MU274" s="373"/>
      <c r="MV274" s="373"/>
      <c r="MW274" s="373"/>
      <c r="MX274" s="373"/>
      <c r="MY274" s="373"/>
      <c r="MZ274" s="373"/>
      <c r="NA274" s="373"/>
      <c r="NB274" s="373"/>
      <c r="NC274" s="373"/>
      <c r="ND274" s="373"/>
      <c r="NE274" s="373"/>
      <c r="NF274" s="373"/>
      <c r="NG274" s="373"/>
      <c r="NH274" s="373"/>
      <c r="NI274" s="373"/>
      <c r="NJ274" s="373"/>
      <c r="NK274" s="373"/>
      <c r="NL274" s="373"/>
      <c r="NM274" s="373"/>
      <c r="NN274" s="373"/>
      <c r="NO274" s="373"/>
      <c r="NP274" s="373"/>
      <c r="NQ274" s="373"/>
      <c r="NR274" s="373"/>
      <c r="NS274" s="373"/>
      <c r="NT274" s="373"/>
      <c r="NU274" s="373"/>
      <c r="NV274" s="373"/>
      <c r="NW274" s="373"/>
      <c r="NX274" s="373"/>
      <c r="NY274" s="373"/>
      <c r="NZ274" s="373"/>
      <c r="OA274" s="373"/>
      <c r="OB274" s="373"/>
      <c r="OC274" s="373"/>
      <c r="OD274" s="373"/>
      <c r="OE274" s="373"/>
      <c r="OF274" s="373"/>
      <c r="OG274" s="373"/>
      <c r="OH274" s="373"/>
      <c r="OI274" s="373"/>
      <c r="OJ274" s="373"/>
      <c r="OK274" s="373"/>
      <c r="OL274" s="373"/>
      <c r="OM274" s="373"/>
      <c r="ON274" s="373"/>
      <c r="OO274" s="373"/>
      <c r="OP274" s="373"/>
      <c r="OQ274" s="373"/>
      <c r="OR274" s="373"/>
      <c r="OS274" s="373"/>
      <c r="OT274" s="373"/>
      <c r="OU274" s="373"/>
      <c r="OV274" s="373"/>
      <c r="OW274" s="373"/>
      <c r="OX274" s="373"/>
      <c r="OY274" s="373"/>
      <c r="OZ274" s="373"/>
      <c r="PA274" s="373"/>
      <c r="PB274" s="373"/>
      <c r="PC274" s="373"/>
      <c r="PD274" s="373"/>
      <c r="PE274" s="373"/>
      <c r="PF274" s="373"/>
      <c r="PG274" s="373"/>
      <c r="PH274" s="373"/>
      <c r="PI274" s="373"/>
      <c r="PJ274" s="373"/>
      <c r="PK274" s="373"/>
      <c r="PL274" s="373"/>
      <c r="PM274" s="373"/>
      <c r="PN274" s="373"/>
      <c r="PO274" s="373"/>
      <c r="PP274" s="373"/>
      <c r="PQ274" s="373"/>
      <c r="PR274" s="373"/>
      <c r="PS274" s="373"/>
      <c r="PT274" s="373"/>
      <c r="PU274" s="373"/>
      <c r="PV274" s="373"/>
      <c r="PW274" s="373"/>
      <c r="PX274" s="373"/>
      <c r="PY274" s="373"/>
      <c r="PZ274" s="373"/>
      <c r="QA274" s="373"/>
      <c r="QB274" s="373"/>
      <c r="QC274" s="373"/>
      <c r="QD274" s="373"/>
      <c r="QE274" s="373"/>
      <c r="QF274" s="373"/>
      <c r="QG274" s="373"/>
      <c r="QH274" s="373"/>
      <c r="QI274" s="373"/>
      <c r="QJ274" s="373"/>
      <c r="QK274" s="373"/>
      <c r="QL274" s="373"/>
      <c r="QM274" s="373"/>
      <c r="QN274" s="373"/>
      <c r="QO274" s="373"/>
      <c r="QP274" s="373"/>
      <c r="QQ274" s="373"/>
      <c r="QR274" s="373"/>
      <c r="QS274" s="373"/>
      <c r="QT274" s="373"/>
      <c r="QU274" s="373"/>
      <c r="QV274" s="373"/>
      <c r="QW274" s="373"/>
      <c r="QX274" s="373"/>
      <c r="QY274" s="373"/>
      <c r="QZ274" s="373"/>
      <c r="RA274" s="373"/>
      <c r="RB274" s="373"/>
      <c r="RC274" s="373"/>
      <c r="RD274" s="373"/>
      <c r="RE274" s="373"/>
      <c r="RF274" s="373"/>
      <c r="RG274" s="373"/>
      <c r="RH274" s="373"/>
      <c r="RI274" s="373"/>
      <c r="RJ274" s="373"/>
      <c r="RK274" s="373"/>
      <c r="RL274" s="373"/>
      <c r="RM274" s="373"/>
      <c r="RN274" s="373"/>
      <c r="RO274" s="373"/>
      <c r="RP274" s="373"/>
      <c r="RQ274" s="373"/>
      <c r="RR274" s="373"/>
      <c r="RS274" s="373"/>
      <c r="RT274" s="373"/>
      <c r="RU274" s="373"/>
      <c r="RV274" s="373"/>
      <c r="RW274" s="373"/>
      <c r="RX274" s="373"/>
      <c r="RY274" s="373"/>
      <c r="RZ274" s="373"/>
      <c r="SA274" s="373"/>
      <c r="SB274" s="373"/>
      <c r="SC274" s="373"/>
      <c r="SD274" s="373"/>
      <c r="SE274" s="373"/>
      <c r="SF274" s="373"/>
      <c r="SG274" s="373"/>
      <c r="SH274" s="373"/>
      <c r="SI274" s="373"/>
      <c r="SJ274" s="373"/>
      <c r="SK274" s="373"/>
      <c r="SL274" s="373"/>
      <c r="SM274" s="373"/>
      <c r="SN274" s="373"/>
      <c r="SO274" s="373"/>
      <c r="SP274" s="373"/>
      <c r="SQ274" s="373"/>
      <c r="SR274" s="373"/>
      <c r="SS274" s="373"/>
      <c r="ST274" s="373"/>
      <c r="SU274" s="373"/>
      <c r="SV274" s="373"/>
      <c r="SW274" s="373"/>
      <c r="SX274" s="373"/>
      <c r="SY274" s="373"/>
      <c r="SZ274" s="373"/>
      <c r="TA274" s="373"/>
      <c r="TB274" s="373"/>
      <c r="TC274" s="373"/>
      <c r="TD274" s="373"/>
      <c r="TE274" s="373"/>
      <c r="TF274" s="373"/>
      <c r="TG274" s="373"/>
      <c r="TH274" s="373"/>
      <c r="TI274" s="373"/>
      <c r="TJ274" s="373"/>
      <c r="TK274" s="373"/>
      <c r="TL274" s="373"/>
      <c r="TM274" s="373"/>
      <c r="TN274" s="373"/>
      <c r="TO274" s="373"/>
      <c r="TP274" s="373"/>
      <c r="TQ274" s="373"/>
      <c r="TR274" s="373"/>
      <c r="TS274" s="373"/>
      <c r="TT274" s="373"/>
      <c r="TU274" s="373"/>
      <c r="TV274" s="373"/>
      <c r="TW274" s="373"/>
      <c r="TX274" s="373"/>
      <c r="TY274" s="373"/>
      <c r="TZ274" s="373"/>
      <c r="UA274" s="373"/>
      <c r="UB274" s="373"/>
      <c r="UC274" s="373"/>
      <c r="UD274" s="373"/>
      <c r="UE274" s="373"/>
      <c r="UF274" s="373"/>
      <c r="UG274" s="373"/>
      <c r="UH274" s="373"/>
      <c r="UI274" s="373"/>
      <c r="UJ274" s="373"/>
      <c r="UK274" s="373"/>
      <c r="UL274" s="373"/>
      <c r="UM274" s="373"/>
      <c r="UN274" s="373"/>
      <c r="UO274" s="373"/>
      <c r="UP274" s="373"/>
      <c r="UQ274" s="373"/>
      <c r="UR274" s="373"/>
      <c r="US274" s="373"/>
      <c r="UT274" s="373"/>
      <c r="UU274" s="373"/>
      <c r="UV274" s="373"/>
      <c r="UW274" s="373"/>
      <c r="UX274" s="373"/>
      <c r="UY274" s="373"/>
      <c r="UZ274" s="373"/>
      <c r="VA274" s="373"/>
      <c r="VB274" s="373"/>
      <c r="VC274" s="373"/>
      <c r="VD274" s="373"/>
      <c r="VE274" s="373"/>
      <c r="VF274" s="373"/>
      <c r="VG274" s="373"/>
      <c r="VH274" s="373"/>
      <c r="VI274" s="373"/>
      <c r="VJ274" s="373"/>
      <c r="VK274" s="373"/>
      <c r="VL274" s="373"/>
      <c r="VM274" s="373"/>
      <c r="VN274" s="373"/>
      <c r="VO274" s="373"/>
      <c r="VP274" s="373"/>
      <c r="VQ274" s="373"/>
      <c r="VR274" s="373"/>
      <c r="VS274" s="373"/>
      <c r="VT274" s="373"/>
      <c r="VU274" s="373"/>
      <c r="VV274" s="373"/>
      <c r="VW274" s="373"/>
      <c r="VX274" s="373"/>
      <c r="VY274" s="373"/>
      <c r="VZ274" s="373"/>
      <c r="WA274" s="373"/>
      <c r="WB274" s="373"/>
      <c r="WC274" s="373"/>
      <c r="WD274" s="373"/>
      <c r="WE274" s="373"/>
      <c r="WF274" s="373"/>
      <c r="WG274" s="373"/>
      <c r="WH274" s="373"/>
      <c r="WI274" s="373"/>
      <c r="WJ274" s="373"/>
      <c r="WK274" s="373"/>
      <c r="WL274" s="373"/>
      <c r="WM274" s="373"/>
      <c r="WN274" s="373"/>
      <c r="WO274" s="373"/>
      <c r="WP274" s="373"/>
      <c r="WQ274" s="373"/>
      <c r="WR274" s="373"/>
      <c r="WS274" s="373"/>
      <c r="WT274" s="373"/>
      <c r="WU274" s="373"/>
      <c r="WV274" s="373"/>
      <c r="WW274" s="373"/>
      <c r="WX274" s="373"/>
      <c r="WY274" s="373"/>
      <c r="WZ274" s="373"/>
      <c r="XA274" s="373"/>
      <c r="XB274" s="373"/>
      <c r="XC274" s="373"/>
      <c r="XD274" s="373"/>
      <c r="XE274" s="373"/>
      <c r="XF274" s="373"/>
      <c r="XG274" s="373"/>
      <c r="XH274" s="373"/>
      <c r="XI274" s="373"/>
      <c r="XJ274" s="373"/>
      <c r="XK274" s="373"/>
      <c r="XL274" s="373"/>
      <c r="XM274" s="373"/>
      <c r="XN274" s="373"/>
      <c r="XO274" s="373"/>
      <c r="XP274" s="373"/>
      <c r="XQ274" s="373"/>
      <c r="XR274" s="373"/>
      <c r="XS274" s="373"/>
      <c r="XT274" s="373"/>
      <c r="XU274" s="373"/>
      <c r="XV274" s="373"/>
      <c r="XW274" s="373"/>
      <c r="XX274" s="373"/>
      <c r="XY274" s="373"/>
      <c r="XZ274" s="373"/>
      <c r="YA274" s="373"/>
      <c r="YB274" s="373"/>
      <c r="YC274" s="373"/>
      <c r="YD274" s="373"/>
      <c r="YE274" s="373"/>
      <c r="YF274" s="373"/>
      <c r="YG274" s="373"/>
      <c r="YH274" s="373"/>
      <c r="YI274" s="373"/>
      <c r="YJ274" s="373"/>
      <c r="YK274" s="373"/>
      <c r="YL274" s="373"/>
      <c r="YM274" s="373"/>
      <c r="YN274" s="373"/>
      <c r="YO274" s="373"/>
      <c r="YP274" s="373"/>
      <c r="YQ274" s="373"/>
      <c r="YR274" s="373"/>
      <c r="YS274" s="373"/>
      <c r="YT274" s="373"/>
      <c r="YU274" s="373"/>
      <c r="YV274" s="373"/>
      <c r="YW274" s="373"/>
      <c r="YX274" s="373"/>
      <c r="YY274" s="373"/>
      <c r="YZ274" s="373"/>
      <c r="ZA274" s="373"/>
      <c r="ZB274" s="373"/>
      <c r="ZC274" s="373"/>
      <c r="ZD274" s="373"/>
      <c r="ZE274" s="373"/>
      <c r="ZF274" s="373"/>
      <c r="ZG274" s="373"/>
      <c r="ZH274" s="373"/>
      <c r="ZI274" s="373"/>
      <c r="ZJ274" s="373"/>
      <c r="ZK274" s="373"/>
      <c r="ZL274" s="373"/>
      <c r="ZM274" s="373"/>
      <c r="ZN274" s="373"/>
      <c r="ZO274" s="373"/>
      <c r="ZP274" s="373"/>
      <c r="ZQ274" s="373"/>
      <c r="ZR274" s="373"/>
      <c r="ZS274" s="373"/>
      <c r="ZT274" s="373"/>
      <c r="ZU274" s="373"/>
      <c r="ZV274" s="373"/>
      <c r="ZW274" s="373"/>
      <c r="ZX274" s="373"/>
      <c r="ZY274" s="373"/>
      <c r="ZZ274" s="373"/>
      <c r="AAA274" s="373"/>
      <c r="AAB274" s="373"/>
      <c r="AAC274" s="373"/>
      <c r="AAD274" s="373"/>
      <c r="AAE274" s="373"/>
      <c r="AAF274" s="373"/>
      <c r="AAG274" s="373"/>
      <c r="AAH274" s="373"/>
      <c r="AAI274" s="373"/>
      <c r="AAJ274" s="373"/>
      <c r="AAK274" s="373"/>
      <c r="AAL274" s="373"/>
      <c r="AAM274" s="373"/>
      <c r="AAN274" s="373"/>
      <c r="AAO274" s="373"/>
      <c r="AAP274" s="373"/>
      <c r="AAQ274" s="373"/>
      <c r="AAR274" s="373"/>
      <c r="AAS274" s="373"/>
      <c r="AAT274" s="373"/>
      <c r="AAU274" s="373"/>
      <c r="AAV274" s="373"/>
      <c r="AAW274" s="373"/>
      <c r="AAX274" s="373"/>
      <c r="AAY274" s="373"/>
      <c r="AAZ274" s="373"/>
      <c r="ABA274" s="373"/>
      <c r="ABB274" s="373"/>
      <c r="ABC274" s="373"/>
      <c r="ABD274" s="373"/>
      <c r="ABE274" s="373"/>
      <c r="ABF274" s="373"/>
      <c r="ABG274" s="373"/>
      <c r="ABH274" s="373"/>
      <c r="ABI274" s="373"/>
      <c r="ABJ274" s="373"/>
      <c r="ABK274" s="373"/>
      <c r="ABL274" s="373"/>
      <c r="ABM274" s="373"/>
      <c r="ABN274" s="373"/>
      <c r="ABO274" s="373"/>
      <c r="ABP274" s="373"/>
      <c r="ABQ274" s="373"/>
      <c r="ABR274" s="373"/>
      <c r="ABS274" s="373"/>
      <c r="ABT274" s="373"/>
      <c r="ABU274" s="373"/>
      <c r="ABV274" s="373"/>
      <c r="ABW274" s="373"/>
      <c r="ABX274" s="373"/>
      <c r="ABY274" s="373"/>
      <c r="ABZ274" s="373"/>
      <c r="ACA274" s="373"/>
      <c r="ACB274" s="373"/>
      <c r="ACC274" s="373"/>
      <c r="ACD274" s="373"/>
      <c r="ACE274" s="373"/>
      <c r="ACF274" s="373"/>
      <c r="ACG274" s="373"/>
      <c r="ACH274" s="373"/>
      <c r="ACI274" s="373"/>
      <c r="ACJ274" s="373"/>
      <c r="ACK274" s="373"/>
      <c r="ACL274" s="373"/>
      <c r="ACM274" s="373"/>
      <c r="ACN274" s="373"/>
      <c r="ACO274" s="373"/>
      <c r="ACP274" s="373"/>
      <c r="ACQ274" s="373"/>
      <c r="ACR274" s="373"/>
      <c r="ACS274" s="373"/>
      <c r="ACT274" s="373"/>
      <c r="ACU274" s="373"/>
      <c r="ACV274" s="373"/>
      <c r="ACW274" s="373"/>
      <c r="ACX274" s="373"/>
      <c r="ACY274" s="373"/>
      <c r="ACZ274" s="373"/>
      <c r="ADA274" s="373"/>
      <c r="ADB274" s="373"/>
      <c r="ADC274" s="373"/>
      <c r="ADD274" s="373"/>
      <c r="ADE274" s="373"/>
      <c r="ADF274" s="373"/>
      <c r="ADG274" s="373"/>
      <c r="ADH274" s="373"/>
      <c r="ADI274" s="373"/>
      <c r="ADJ274" s="373"/>
      <c r="ADK274" s="373"/>
      <c r="ADL274" s="373"/>
      <c r="ADM274" s="373"/>
      <c r="ADN274" s="373"/>
      <c r="ADO274" s="373"/>
      <c r="ADP274" s="373"/>
      <c r="ADQ274" s="373"/>
      <c r="ADR274" s="373"/>
      <c r="ADS274" s="373"/>
      <c r="ADT274" s="373"/>
      <c r="ADU274" s="373"/>
      <c r="ADV274" s="373"/>
      <c r="ADW274" s="373"/>
      <c r="ADX274" s="373"/>
      <c r="ADY274" s="373"/>
      <c r="ADZ274" s="373"/>
      <c r="AEA274" s="373"/>
      <c r="AEB274" s="373"/>
      <c r="AEC274" s="373"/>
      <c r="AED274" s="373"/>
      <c r="AEE274" s="373"/>
      <c r="AEF274" s="373"/>
      <c r="AEG274" s="373"/>
      <c r="AEH274" s="373"/>
      <c r="AEI274" s="373"/>
      <c r="AEJ274" s="373"/>
      <c r="AEK274" s="373"/>
      <c r="AEL274" s="373"/>
      <c r="AEM274" s="373"/>
      <c r="AEN274" s="373"/>
      <c r="AEO274" s="373"/>
      <c r="AEP274" s="373"/>
      <c r="AEQ274" s="373"/>
      <c r="AER274" s="373"/>
      <c r="AES274" s="373"/>
      <c r="AET274" s="373"/>
      <c r="AEU274" s="373"/>
      <c r="AEV274" s="373"/>
      <c r="AEW274" s="373"/>
      <c r="AEX274" s="373"/>
      <c r="AEY274" s="373"/>
      <c r="AEZ274" s="373"/>
      <c r="AFA274" s="373"/>
      <c r="AFB274" s="373"/>
      <c r="AFC274" s="373"/>
      <c r="AFD274" s="373"/>
      <c r="AFE274" s="373"/>
      <c r="AFF274" s="373"/>
      <c r="AFG274" s="373"/>
      <c r="AFH274" s="373"/>
      <c r="AFI274" s="373"/>
      <c r="AFJ274" s="373"/>
      <c r="AFK274" s="373"/>
      <c r="AFL274" s="373"/>
      <c r="AFM274" s="373"/>
      <c r="AFN274" s="373"/>
      <c r="AFO274" s="373"/>
      <c r="AFP274" s="373"/>
      <c r="AFQ274" s="373"/>
      <c r="AFR274" s="373"/>
      <c r="AFS274" s="373"/>
      <c r="AFT274" s="373"/>
      <c r="AFU274" s="373"/>
      <c r="AFV274" s="373"/>
      <c r="AFW274" s="373"/>
      <c r="AFX274" s="373"/>
      <c r="AFY274" s="373"/>
      <c r="AFZ274" s="373"/>
      <c r="AGA274" s="373"/>
      <c r="AGB274" s="373"/>
      <c r="AGC274" s="373"/>
      <c r="AGD274" s="373"/>
      <c r="AGE274" s="373"/>
      <c r="AGF274" s="373"/>
      <c r="AGG274" s="373"/>
      <c r="AGH274" s="373"/>
      <c r="AGI274" s="373"/>
      <c r="AGJ274" s="373"/>
      <c r="AGK274" s="373"/>
      <c r="AGL274" s="373"/>
      <c r="AGM274" s="373"/>
      <c r="AGN274" s="373"/>
      <c r="AGO274" s="373"/>
      <c r="AGP274" s="373"/>
      <c r="AGQ274" s="373"/>
      <c r="AGR274" s="373"/>
      <c r="AGS274" s="373"/>
      <c r="AGT274" s="373"/>
      <c r="AGU274" s="373"/>
      <c r="AGV274" s="373"/>
      <c r="AGW274" s="373"/>
      <c r="AGX274" s="373"/>
      <c r="AGY274" s="373"/>
      <c r="AGZ274" s="373"/>
      <c r="AHA274" s="373"/>
      <c r="AHB274" s="373"/>
      <c r="AHC274" s="373"/>
      <c r="AHD274" s="373"/>
      <c r="AHE274" s="373"/>
      <c r="AHF274" s="373"/>
      <c r="AHG274" s="373"/>
      <c r="AHH274" s="373"/>
      <c r="AHI274" s="373"/>
      <c r="AHJ274" s="373"/>
      <c r="AHK274" s="373"/>
      <c r="AHL274" s="373"/>
      <c r="AHM274" s="373"/>
      <c r="AHN274" s="373"/>
      <c r="AHO274" s="373"/>
      <c r="AHP274" s="373"/>
      <c r="AHQ274" s="373"/>
      <c r="AHR274" s="373"/>
      <c r="AHS274" s="373"/>
      <c r="AHT274" s="373"/>
      <c r="AHU274" s="373"/>
      <c r="AHV274" s="373"/>
      <c r="AHW274" s="373"/>
      <c r="AHX274" s="373"/>
      <c r="AHY274" s="373"/>
      <c r="AHZ274" s="373"/>
      <c r="AIA274" s="373"/>
      <c r="AIB274" s="373"/>
      <c r="AIC274" s="373"/>
      <c r="AID274" s="373"/>
      <c r="AIE274" s="373"/>
      <c r="AIF274" s="373"/>
      <c r="AIG274" s="373"/>
      <c r="AIH274" s="373"/>
      <c r="AII274" s="373"/>
      <c r="AIJ274" s="373"/>
      <c r="AIK274" s="373"/>
      <c r="AIL274" s="373"/>
      <c r="AIM274" s="373"/>
      <c r="AIN274" s="373"/>
      <c r="AIO274" s="373"/>
      <c r="AIP274" s="373"/>
      <c r="AIQ274" s="373"/>
      <c r="AIR274" s="373"/>
      <c r="AIS274" s="373"/>
      <c r="AIT274" s="373"/>
      <c r="AIU274" s="373"/>
      <c r="AIV274" s="373"/>
      <c r="AIW274" s="373"/>
      <c r="AIX274" s="373"/>
      <c r="AIY274" s="373"/>
      <c r="AIZ274" s="373"/>
      <c r="AJA274" s="373"/>
      <c r="AJB274" s="373"/>
      <c r="AJC274" s="373"/>
      <c r="AJD274" s="373"/>
      <c r="AJE274" s="373"/>
      <c r="AJF274" s="373"/>
      <c r="AJG274" s="373"/>
      <c r="AJH274" s="373"/>
      <c r="AJI274" s="373"/>
      <c r="AJJ274" s="373"/>
      <c r="AJK274" s="373"/>
      <c r="AJL274" s="373"/>
      <c r="AJM274" s="373"/>
      <c r="AJN274" s="373"/>
      <c r="AJO274" s="373"/>
      <c r="AJP274" s="373"/>
      <c r="AJQ274" s="373"/>
      <c r="AJR274" s="373"/>
      <c r="AJS274" s="373"/>
      <c r="AJT274" s="373"/>
      <c r="AJU274" s="373"/>
      <c r="AJV274" s="373"/>
      <c r="AJW274" s="373"/>
      <c r="AJX274" s="373"/>
      <c r="AJY274" s="373"/>
      <c r="AJZ274" s="373"/>
      <c r="AKA274" s="373"/>
      <c r="AKB274" s="373"/>
      <c r="AKC274" s="373"/>
      <c r="AKD274" s="373"/>
      <c r="AKE274" s="373"/>
      <c r="AKF274" s="373"/>
      <c r="AKG274" s="373"/>
      <c r="AKH274" s="373"/>
      <c r="AKI274" s="373"/>
      <c r="AKJ274" s="373"/>
      <c r="AKK274" s="373"/>
      <c r="AKL274" s="373"/>
      <c r="AKM274" s="373"/>
      <c r="AKN274" s="373"/>
      <c r="AKO274" s="373"/>
      <c r="AKP274" s="373"/>
      <c r="AKQ274" s="373"/>
      <c r="AKR274" s="373"/>
      <c r="AKS274" s="373"/>
      <c r="AKT274" s="373"/>
      <c r="AKU274" s="373"/>
      <c r="AKV274" s="373"/>
      <c r="AKW274" s="373"/>
      <c r="AKX274" s="373"/>
      <c r="AKY274" s="373"/>
      <c r="AKZ274" s="373"/>
      <c r="ALA274" s="373"/>
      <c r="ALB274" s="373"/>
      <c r="ALC274" s="373"/>
      <c r="ALD274" s="373"/>
      <c r="ALE274" s="373"/>
      <c r="ALF274" s="373"/>
      <c r="ALG274" s="373"/>
      <c r="ALH274" s="373"/>
      <c r="ALI274" s="373"/>
      <c r="ALJ274" s="373"/>
      <c r="ALK274" s="373"/>
      <c r="ALL274" s="373"/>
      <c r="ALM274" s="373"/>
      <c r="ALN274" s="373"/>
      <c r="ALO274" s="373"/>
      <c r="ALP274" s="373"/>
      <c r="ALQ274" s="373"/>
      <c r="ALR274" s="373"/>
      <c r="ALS274" s="373"/>
    </row>
  </sheetData>
  <sheetProtection sheet="1" objects="1" scenarios="1"/>
  <dataConsolidate/>
  <mergeCells count="265">
    <mergeCell ref="G270:I270"/>
    <mergeCell ref="G271:I271"/>
    <mergeCell ref="G272:I272"/>
    <mergeCell ref="G273:I273"/>
    <mergeCell ref="G274:I274"/>
    <mergeCell ref="D18:L18"/>
    <mergeCell ref="G264:I264"/>
    <mergeCell ref="G265:I265"/>
    <mergeCell ref="G266:I266"/>
    <mergeCell ref="G267:I267"/>
    <mergeCell ref="G268:I268"/>
    <mergeCell ref="G269:I269"/>
    <mergeCell ref="G258:I258"/>
    <mergeCell ref="G259:I259"/>
    <mergeCell ref="G260:I260"/>
    <mergeCell ref="G261:I261"/>
    <mergeCell ref="G262:I262"/>
    <mergeCell ref="G263:I263"/>
    <mergeCell ref="G252:I252"/>
    <mergeCell ref="G253:I253"/>
    <mergeCell ref="G254:I254"/>
    <mergeCell ref="G255:I255"/>
    <mergeCell ref="G256:I256"/>
    <mergeCell ref="G257:I257"/>
    <mergeCell ref="G246:I246"/>
    <mergeCell ref="G247:I247"/>
    <mergeCell ref="G248:I248"/>
    <mergeCell ref="G249:I249"/>
    <mergeCell ref="G250:I250"/>
    <mergeCell ref="G251:I251"/>
    <mergeCell ref="G240:I240"/>
    <mergeCell ref="G241:I241"/>
    <mergeCell ref="G242:I242"/>
    <mergeCell ref="G243:I243"/>
    <mergeCell ref="G244:I244"/>
    <mergeCell ref="G245:I245"/>
    <mergeCell ref="G234:I234"/>
    <mergeCell ref="G235:I235"/>
    <mergeCell ref="G236:I236"/>
    <mergeCell ref="G237:I237"/>
    <mergeCell ref="G238:I238"/>
    <mergeCell ref="G239:I239"/>
    <mergeCell ref="G228:I228"/>
    <mergeCell ref="G229:I229"/>
    <mergeCell ref="G230:I230"/>
    <mergeCell ref="G231:I231"/>
    <mergeCell ref="G232:I232"/>
    <mergeCell ref="G233:I233"/>
    <mergeCell ref="G222:I222"/>
    <mergeCell ref="G223:I223"/>
    <mergeCell ref="G224:I224"/>
    <mergeCell ref="G225:I225"/>
    <mergeCell ref="G226:I226"/>
    <mergeCell ref="G227:I227"/>
    <mergeCell ref="G216:I216"/>
    <mergeCell ref="G217:I217"/>
    <mergeCell ref="G218:I218"/>
    <mergeCell ref="G219:I219"/>
    <mergeCell ref="G220:I220"/>
    <mergeCell ref="G221:I221"/>
    <mergeCell ref="G210:I210"/>
    <mergeCell ref="G211:I211"/>
    <mergeCell ref="G212:I212"/>
    <mergeCell ref="G213:I213"/>
    <mergeCell ref="G214:I214"/>
    <mergeCell ref="G215:I215"/>
    <mergeCell ref="G204:I204"/>
    <mergeCell ref="G205:I205"/>
    <mergeCell ref="G206:I206"/>
    <mergeCell ref="G207:I207"/>
    <mergeCell ref="G208:I208"/>
    <mergeCell ref="G209:I209"/>
    <mergeCell ref="G198:I198"/>
    <mergeCell ref="G199:I199"/>
    <mergeCell ref="G200:I200"/>
    <mergeCell ref="G201:I201"/>
    <mergeCell ref="G202:I202"/>
    <mergeCell ref="G203:I203"/>
    <mergeCell ref="G192:I192"/>
    <mergeCell ref="G193:I193"/>
    <mergeCell ref="G194:I194"/>
    <mergeCell ref="G195:I195"/>
    <mergeCell ref="G196:I196"/>
    <mergeCell ref="G197:I197"/>
    <mergeCell ref="G186:I186"/>
    <mergeCell ref="G187:I187"/>
    <mergeCell ref="G188:I188"/>
    <mergeCell ref="G189:I189"/>
    <mergeCell ref="G190:I190"/>
    <mergeCell ref="G191:I191"/>
    <mergeCell ref="G180:I180"/>
    <mergeCell ref="G181:I181"/>
    <mergeCell ref="G182:I182"/>
    <mergeCell ref="G183:I183"/>
    <mergeCell ref="G184:I184"/>
    <mergeCell ref="G185:I185"/>
    <mergeCell ref="G174:I174"/>
    <mergeCell ref="G175:I175"/>
    <mergeCell ref="G176:I176"/>
    <mergeCell ref="G177:I177"/>
    <mergeCell ref="G178:I178"/>
    <mergeCell ref="G179:I179"/>
    <mergeCell ref="G168:I168"/>
    <mergeCell ref="G169:I169"/>
    <mergeCell ref="G170:I170"/>
    <mergeCell ref="G171:I171"/>
    <mergeCell ref="G172:I172"/>
    <mergeCell ref="G173:I173"/>
    <mergeCell ref="G162:I162"/>
    <mergeCell ref="G163:I163"/>
    <mergeCell ref="G164:I164"/>
    <mergeCell ref="G165:I165"/>
    <mergeCell ref="G166:I166"/>
    <mergeCell ref="G167:I167"/>
    <mergeCell ref="G156:I156"/>
    <mergeCell ref="G157:I157"/>
    <mergeCell ref="G158:I158"/>
    <mergeCell ref="G159:I159"/>
    <mergeCell ref="G160:I160"/>
    <mergeCell ref="G161:I161"/>
    <mergeCell ref="G150:I150"/>
    <mergeCell ref="G151:I151"/>
    <mergeCell ref="G152:I152"/>
    <mergeCell ref="G153:I153"/>
    <mergeCell ref="G154:I154"/>
    <mergeCell ref="G155:I155"/>
    <mergeCell ref="G144:I144"/>
    <mergeCell ref="G145:I145"/>
    <mergeCell ref="G146:I146"/>
    <mergeCell ref="G147:I147"/>
    <mergeCell ref="G148:I148"/>
    <mergeCell ref="G149:I149"/>
    <mergeCell ref="G138:I138"/>
    <mergeCell ref="G139:I139"/>
    <mergeCell ref="G140:I140"/>
    <mergeCell ref="G141:I141"/>
    <mergeCell ref="G142:I142"/>
    <mergeCell ref="G143:I143"/>
    <mergeCell ref="G132:I132"/>
    <mergeCell ref="G133:I133"/>
    <mergeCell ref="G134:I134"/>
    <mergeCell ref="G135:I135"/>
    <mergeCell ref="G136:I136"/>
    <mergeCell ref="G137:I137"/>
    <mergeCell ref="G126:I126"/>
    <mergeCell ref="G127:I127"/>
    <mergeCell ref="G128:I128"/>
    <mergeCell ref="G129:I129"/>
    <mergeCell ref="G130:I130"/>
    <mergeCell ref="G131:I131"/>
    <mergeCell ref="G120:I120"/>
    <mergeCell ref="G121:I121"/>
    <mergeCell ref="G122:I122"/>
    <mergeCell ref="G123:I123"/>
    <mergeCell ref="G124:I124"/>
    <mergeCell ref="G125:I125"/>
    <mergeCell ref="G114:I114"/>
    <mergeCell ref="G115:I115"/>
    <mergeCell ref="G116:I116"/>
    <mergeCell ref="G117:I117"/>
    <mergeCell ref="G118:I118"/>
    <mergeCell ref="G119:I119"/>
    <mergeCell ref="G108:I108"/>
    <mergeCell ref="G109:I109"/>
    <mergeCell ref="G110:I110"/>
    <mergeCell ref="G111:I111"/>
    <mergeCell ref="G112:I112"/>
    <mergeCell ref="G113:I113"/>
    <mergeCell ref="G102:I102"/>
    <mergeCell ref="G103:I103"/>
    <mergeCell ref="G104:I104"/>
    <mergeCell ref="G105:I105"/>
    <mergeCell ref="G106:I106"/>
    <mergeCell ref="G107:I107"/>
    <mergeCell ref="G96:I96"/>
    <mergeCell ref="G97:I97"/>
    <mergeCell ref="G98:I98"/>
    <mergeCell ref="G99:I99"/>
    <mergeCell ref="G100:I100"/>
    <mergeCell ref="G101:I101"/>
    <mergeCell ref="G90:I90"/>
    <mergeCell ref="G91:I91"/>
    <mergeCell ref="G92:I92"/>
    <mergeCell ref="G93:I93"/>
    <mergeCell ref="G94:I94"/>
    <mergeCell ref="G95:I95"/>
    <mergeCell ref="G84:I84"/>
    <mergeCell ref="G85:I85"/>
    <mergeCell ref="G86:I86"/>
    <mergeCell ref="G87:I87"/>
    <mergeCell ref="G88:I88"/>
    <mergeCell ref="G89:I89"/>
    <mergeCell ref="G78:I78"/>
    <mergeCell ref="G79:I79"/>
    <mergeCell ref="G80:I80"/>
    <mergeCell ref="G81:I81"/>
    <mergeCell ref="G82:I82"/>
    <mergeCell ref="G83:I83"/>
    <mergeCell ref="G72:I72"/>
    <mergeCell ref="G73:I73"/>
    <mergeCell ref="G74:I74"/>
    <mergeCell ref="G75:I75"/>
    <mergeCell ref="G76:I76"/>
    <mergeCell ref="G77:I77"/>
    <mergeCell ref="G66:I66"/>
    <mergeCell ref="G67:I67"/>
    <mergeCell ref="G68:I68"/>
    <mergeCell ref="G69:I69"/>
    <mergeCell ref="G70:I70"/>
    <mergeCell ref="G71:I71"/>
    <mergeCell ref="G60:I60"/>
    <mergeCell ref="G61:I61"/>
    <mergeCell ref="G62:I62"/>
    <mergeCell ref="G63:I63"/>
    <mergeCell ref="G64:I64"/>
    <mergeCell ref="G65:I65"/>
    <mergeCell ref="G54:I54"/>
    <mergeCell ref="G55:I55"/>
    <mergeCell ref="G56:I56"/>
    <mergeCell ref="G57:I57"/>
    <mergeCell ref="G58:I58"/>
    <mergeCell ref="G59:I59"/>
    <mergeCell ref="G48:I48"/>
    <mergeCell ref="G49:I49"/>
    <mergeCell ref="G50:I50"/>
    <mergeCell ref="G51:I51"/>
    <mergeCell ref="G52:I52"/>
    <mergeCell ref="G53:I53"/>
    <mergeCell ref="G42:I42"/>
    <mergeCell ref="G43:I43"/>
    <mergeCell ref="G44:I44"/>
    <mergeCell ref="G45:I45"/>
    <mergeCell ref="G46:I46"/>
    <mergeCell ref="G47:I47"/>
    <mergeCell ref="G36:I36"/>
    <mergeCell ref="G37:I37"/>
    <mergeCell ref="G38:I38"/>
    <mergeCell ref="G39:I39"/>
    <mergeCell ref="G40:I40"/>
    <mergeCell ref="G41:I41"/>
    <mergeCell ref="G30:I30"/>
    <mergeCell ref="G31:I31"/>
    <mergeCell ref="G32:I32"/>
    <mergeCell ref="G33:I33"/>
    <mergeCell ref="G34:I34"/>
    <mergeCell ref="G35:I35"/>
    <mergeCell ref="D3:L3"/>
    <mergeCell ref="G20:I20"/>
    <mergeCell ref="G25:I25"/>
    <mergeCell ref="G26:I26"/>
    <mergeCell ref="G27:I27"/>
    <mergeCell ref="G28:I28"/>
    <mergeCell ref="G29:I29"/>
    <mergeCell ref="E21:F21"/>
    <mergeCell ref="J5:K5"/>
    <mergeCell ref="N5:P5"/>
    <mergeCell ref="O6:O16"/>
    <mergeCell ref="P6:P8"/>
    <mergeCell ref="C1:M1"/>
    <mergeCell ref="H5:I5"/>
    <mergeCell ref="E5:E6"/>
    <mergeCell ref="F5:F6"/>
    <mergeCell ref="G5:G6"/>
    <mergeCell ref="L5:L6"/>
    <mergeCell ref="N3:P3"/>
  </mergeCells>
  <conditionalFormatting sqref="D25">
    <cfRule type="expression" dxfId="62" priority="21">
      <formula>$E20&lt;&gt;""</formula>
    </cfRule>
  </conditionalFormatting>
  <conditionalFormatting sqref="D26:D274">
    <cfRule type="expression" dxfId="61" priority="20">
      <formula>$E25&lt;&gt;""</formula>
    </cfRule>
  </conditionalFormatting>
  <conditionalFormatting sqref="E25:I25">
    <cfRule type="expression" dxfId="60" priority="22">
      <formula>$E20&lt;&gt;""</formula>
    </cfRule>
  </conditionalFormatting>
  <conditionalFormatting sqref="E26:I274 K26:L274">
    <cfRule type="expression" dxfId="59" priority="19">
      <formula>$E25&lt;&gt;""</formula>
    </cfRule>
  </conditionalFormatting>
  <conditionalFormatting sqref="J25">
    <cfRule type="expression" dxfId="58" priority="12">
      <formula>$E20&lt;&gt;""</formula>
    </cfRule>
  </conditionalFormatting>
  <conditionalFormatting sqref="J26:J274">
    <cfRule type="expression" dxfId="57" priority="11">
      <formula>$E25&lt;&gt;""</formula>
    </cfRule>
  </conditionalFormatting>
  <conditionalFormatting sqref="K25:L25">
    <cfRule type="expression" dxfId="56" priority="10">
      <formula>$E20&lt;&gt;""</formula>
    </cfRule>
  </conditionalFormatting>
  <dataValidations count="7">
    <dataValidation operator="greaterThan" allowBlank="1" showInputMessage="1" sqref="J25" xr:uid="{00000000-0002-0000-0200-000000000000}"/>
    <dataValidation type="list" allowBlank="1" showInputMessage="1" showErrorMessage="1" sqref="F25:F274" xr:uid="{00000000-0002-0000-0200-000001000000}">
      <formula1>INDIRECT("Mes_Red_Tipus")</formula1>
    </dataValidation>
    <dataValidation operator="greaterThan" allowBlank="1" showInputMessage="1" error="Aquesta dada ha de ser un valor numèric" sqref="J26:J274" xr:uid="{00000000-0002-0000-0200-000002000000}"/>
    <dataValidation type="whole" allowBlank="1" showInputMessage="1" showErrorMessage="1" error="Any incorrecte" sqref="F7:F16 P14" xr:uid="{00000000-0002-0000-0200-000003000000}">
      <formula1>2020</formula1>
      <formula2>2050</formula2>
    </dataValidation>
    <dataValidation type="whole" allowBlank="1" showInputMessage="1" showErrorMessage="1" error="Any incorrecte" sqref="G7:G16" xr:uid="{00000000-0002-0000-0200-000004000000}">
      <formula1>F7+1</formula1>
      <formula2>2050</formula2>
    </dataValidation>
    <dataValidation type="whole" allowBlank="1" showInputMessage="1" showErrorMessage="1" sqref="P16" xr:uid="{00000000-0002-0000-0200-000005000000}">
      <formula1>P14+1</formula1>
      <formula2>2050</formula2>
    </dataValidation>
    <dataValidation type="list" allowBlank="1" showInputMessage="1" showErrorMessage="1" sqref="E25:E274" xr:uid="{00000000-0002-0000-0200-000006000000}">
      <formula1>CentrosIB</formula1>
    </dataValidation>
  </dataValidations>
  <hyperlinks>
    <hyperlink ref="A4" location="'0.2_Plan de reducción'!C1" display="0.2 Plan de reducción" xr:uid="{00000000-0004-0000-0200-000000000000}"/>
    <hyperlink ref="A6" location="'1.2_Vehículos y maquinaria'!C1" display="1.2 Categoría 1: Vehículos y maquinaria" xr:uid="{00000000-0004-0000-0200-000001000000}"/>
    <hyperlink ref="A7" location="'1.3_Emisiones de proceso'!C1" display="1.3 Categoría 1: E. proceso y uso del suelo" xr:uid="{00000000-0004-0000-0200-000002000000}"/>
    <hyperlink ref="A8" location="'1.4_Emisiones fugitivas'!C1" display="1.4 Categoría 1: Emisiones fugitivas" xr:uid="{00000000-0004-0000-0200-000003000000}"/>
    <hyperlink ref="A9" location="'2.1_Categoría 2 Balears'!C1" display="2.1 Categoría 2 Registro balear" xr:uid="{00000000-0004-0000-0200-000004000000}"/>
    <hyperlink ref="A10" location="'2.2_Categoría 2 España'!C1" display="2.2 Categoría 2 Registro estatal" xr:uid="{00000000-0004-0000-0200-000005000000}"/>
    <hyperlink ref="A5" location="'1.1_Instalaciones fijas'!C1" display="1.1 Categoría 1: Instalaciones fijas" xr:uid="{00000000-0004-0000-0200-000006000000}"/>
    <hyperlink ref="A3" location="'0.1_Datos generales organiz.'!C1" display="0.1 Datos de la organización" xr:uid="{00000000-0004-0000-0200-000007000000}"/>
    <hyperlink ref="A11" location="'0.1_Datos generales organiz.'!C1" display="3. Categorías 3, 4, 5 y 6" xr:uid="{00000000-0004-0000-0200-000008000000}"/>
    <hyperlink ref="A12" location="'4.1_Resultados Balears'!C1" display="4.1 Resultados Registro balear" xr:uid="{00000000-0004-0000-0200-000009000000}"/>
    <hyperlink ref="A13" location="'4.2_Resultados España'!C1" display="4.2 Resultados Registro estatal" xr:uid="{00000000-0004-0000-0200-00000A000000}"/>
  </hyperlinks>
  <pageMargins left="0.70833333333333304" right="0.70833333333333304" top="0.74791666666666701" bottom="0.74791666666666701" header="0.51180555555555496" footer="0.51180555555555496"/>
  <pageSetup paperSize="9" firstPageNumber="0" orientation="landscape" horizontalDpi="300"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1" id="{4E84E3CC-CD3E-4F3D-A1AE-990CF5082397}">
            <xm:f>'Dades Petjada Carboni'!$I$21="No"</xm:f>
            <x14:dxf>
              <font>
                <color theme="0"/>
              </font>
              <fill>
                <patternFill>
                  <bgColor theme="0"/>
                </patternFill>
              </fill>
              <border>
                <vertical/>
                <horizontal/>
              </border>
            </x14:dxf>
          </x14:cfRule>
          <xm:sqref>N3:P3</xm:sqref>
        </x14:conditionalFormatting>
        <x14:conditionalFormatting xmlns:xm="http://schemas.microsoft.com/office/excel/2006/main">
          <x14:cfRule type="expression" priority="2" id="{46133B63-305E-4526-8957-A522A22B4C14}">
            <xm:f>'Dades Petjada Carboni'!$I$21="No"</xm:f>
            <x14:dxf>
              <font>
                <color theme="0"/>
              </font>
              <fill>
                <patternFill>
                  <fgColor theme="0"/>
                  <bgColor theme="0"/>
                </patternFill>
              </fill>
              <border>
                <left/>
                <right/>
                <top/>
                <bottom/>
                <vertical/>
                <horizontal/>
              </border>
            </x14:dxf>
          </x14:cfRule>
          <xm:sqref>N5:P16</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7000000}">
          <x14:formula1>
            <xm:f>INDIRECT("Mes_Red_"&amp;(IFERROR(VLOOKUP(F25,Dades!$F$775:$G$782,2,0),"")))</xm:f>
          </x14:formula1>
          <xm:sqref>G25:G274</xm:sqref>
        </x14:dataValidation>
        <x14:dataValidation type="list" allowBlank="1" showInputMessage="1" showErrorMessage="1" xr:uid="{00000000-0002-0000-0200-000008000000}">
          <x14:formula1>
            <xm:f>Dades!$F$787:$F$790</xm:f>
          </x14:formula1>
          <xm:sqref>E7:E16</xm:sqref>
        </x14:dataValidation>
        <x14:dataValidation type="list" allowBlank="1" showInputMessage="1" showErrorMessage="1" xr:uid="{00000000-0002-0000-0200-000009000000}">
          <x14:formula1>
            <xm:f>Dades!$F$836:$F$838</xm:f>
          </x14:formula1>
          <xm:sqref>N7:N16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MG118"/>
  <sheetViews>
    <sheetView showRowColHeaders="0" zoomScale="90" zoomScaleNormal="90" workbookViewId="0">
      <pane xSplit="1" topLeftCell="B1" activePane="topRight" state="frozen"/>
      <selection activeCell="C1" sqref="C1:M1"/>
      <selection pane="topRight" activeCell="C1" sqref="C1:S1"/>
    </sheetView>
  </sheetViews>
  <sheetFormatPr baseColWidth="10" defaultColWidth="9.140625" defaultRowHeight="15" x14ac:dyDescent="0.25"/>
  <cols>
    <col min="1" max="1" width="35.140625" style="22" customWidth="1"/>
    <col min="2" max="2" width="1.7109375" style="4" customWidth="1"/>
    <col min="3" max="3" width="1" style="4" customWidth="1"/>
    <col min="4" max="4" width="1.42578125" style="17" customWidth="1"/>
    <col min="5" max="5" width="21.85546875" style="17" customWidth="1"/>
    <col min="6" max="6" width="15.28515625" style="17" customWidth="1"/>
    <col min="7" max="7" width="39.28515625" style="17" customWidth="1"/>
    <col min="8" max="8" width="15.140625" style="17" customWidth="1"/>
    <col min="9" max="9" width="16.7109375" style="17" customWidth="1"/>
    <col min="10" max="10" width="16.85546875" style="17" customWidth="1"/>
    <col min="11" max="11" width="17.5703125" style="17" customWidth="1"/>
    <col min="12" max="14" width="17" style="17" customWidth="1"/>
    <col min="15" max="15" width="22.28515625" style="17" customWidth="1"/>
    <col min="16" max="17" width="20.140625" style="17" customWidth="1"/>
    <col min="18" max="18" width="22.42578125" style="17" customWidth="1"/>
    <col min="19" max="19" width="4.5703125" style="17" customWidth="1"/>
    <col min="20" max="1021" width="9.140625" style="17"/>
  </cols>
  <sheetData>
    <row r="1" spans="1:19" ht="40.700000000000003" customHeight="1" x14ac:dyDescent="0.25">
      <c r="B1" s="10"/>
      <c r="C1" s="545" t="s">
        <v>1358</v>
      </c>
      <c r="D1" s="545"/>
      <c r="E1" s="545"/>
      <c r="F1" s="545"/>
      <c r="G1" s="545"/>
      <c r="H1" s="545"/>
      <c r="I1" s="545"/>
      <c r="J1" s="545"/>
      <c r="K1" s="545"/>
      <c r="L1" s="545"/>
      <c r="M1" s="545"/>
      <c r="N1" s="545"/>
      <c r="O1" s="545"/>
      <c r="P1" s="545"/>
      <c r="Q1" s="545"/>
      <c r="R1" s="545"/>
      <c r="S1" s="545"/>
    </row>
    <row r="2" spans="1:19" ht="40.700000000000003" customHeight="1" x14ac:dyDescent="0.25">
      <c r="B2" s="10"/>
    </row>
    <row r="3" spans="1:19" ht="16.5" customHeight="1" x14ac:dyDescent="0.25">
      <c r="A3" s="12" t="s">
        <v>1227</v>
      </c>
      <c r="B3" s="11"/>
      <c r="E3" s="575" t="s">
        <v>1346</v>
      </c>
      <c r="F3" s="575"/>
      <c r="G3" s="575"/>
      <c r="H3" s="575"/>
      <c r="I3" s="575"/>
      <c r="J3" s="575"/>
      <c r="K3" s="575"/>
      <c r="L3" s="575"/>
      <c r="M3" s="575"/>
      <c r="N3" s="575"/>
      <c r="O3" s="575"/>
      <c r="P3" s="575"/>
      <c r="Q3" s="575"/>
      <c r="R3" s="575"/>
    </row>
    <row r="4" spans="1:19" ht="14.25" customHeight="1" x14ac:dyDescent="0.25">
      <c r="A4" s="12" t="s">
        <v>1228</v>
      </c>
      <c r="B4" s="11"/>
      <c r="E4" s="575"/>
      <c r="F4" s="575"/>
      <c r="G4" s="575"/>
      <c r="H4" s="575"/>
      <c r="I4" s="575"/>
      <c r="J4" s="575"/>
      <c r="K4" s="575"/>
      <c r="L4" s="575"/>
      <c r="M4" s="575"/>
      <c r="N4" s="575"/>
      <c r="O4" s="575"/>
      <c r="P4" s="575"/>
      <c r="Q4" s="575"/>
      <c r="R4" s="575"/>
    </row>
    <row r="5" spans="1:19" ht="16.5" customHeight="1" x14ac:dyDescent="0.25">
      <c r="A5" s="12" t="s">
        <v>1229</v>
      </c>
      <c r="B5" s="11"/>
      <c r="E5" s="23" t="s">
        <v>1347</v>
      </c>
      <c r="G5" s="24"/>
      <c r="H5" s="24"/>
      <c r="I5" s="24"/>
      <c r="J5" s="24"/>
      <c r="K5" s="24"/>
      <c r="L5" s="24"/>
      <c r="M5" s="24"/>
      <c r="N5" s="24"/>
      <c r="O5" s="24"/>
      <c r="P5" s="25"/>
      <c r="Q5" s="25"/>
      <c r="R5" s="24"/>
    </row>
    <row r="6" spans="1:19" ht="16.5" customHeight="1" x14ac:dyDescent="0.25">
      <c r="A6" s="12" t="s">
        <v>1230</v>
      </c>
      <c r="B6" s="11"/>
      <c r="C6" s="26"/>
      <c r="D6" s="4"/>
      <c r="E6" s="23" t="s">
        <v>1348</v>
      </c>
    </row>
    <row r="7" spans="1:19" ht="16.5" customHeight="1" x14ac:dyDescent="0.25">
      <c r="A7" s="12" t="s">
        <v>1231</v>
      </c>
      <c r="B7" s="11"/>
      <c r="E7" s="576"/>
      <c r="F7" s="576"/>
      <c r="G7" s="576"/>
      <c r="H7" s="576"/>
      <c r="I7" s="576"/>
      <c r="J7" s="576"/>
      <c r="K7" s="576"/>
      <c r="L7" s="576"/>
      <c r="M7" s="576"/>
      <c r="N7" s="576"/>
      <c r="O7" s="576"/>
      <c r="P7" s="576"/>
      <c r="Q7" s="576"/>
      <c r="R7" s="576"/>
    </row>
    <row r="8" spans="1:19" ht="16.5" customHeight="1" x14ac:dyDescent="0.25">
      <c r="A8" s="12" t="s">
        <v>1232</v>
      </c>
      <c r="E8" s="576"/>
      <c r="F8" s="576"/>
      <c r="G8" s="576"/>
      <c r="H8" s="576"/>
      <c r="I8" s="576"/>
      <c r="J8" s="576"/>
      <c r="K8" s="576"/>
      <c r="L8" s="576"/>
      <c r="M8" s="576"/>
      <c r="N8" s="576"/>
      <c r="O8" s="576"/>
      <c r="P8" s="576"/>
      <c r="Q8" s="576"/>
      <c r="R8" s="576"/>
    </row>
    <row r="9" spans="1:19" ht="16.5" customHeight="1" x14ac:dyDescent="0.25">
      <c r="A9" s="12" t="s">
        <v>1233</v>
      </c>
      <c r="E9" s="577"/>
      <c r="F9" s="577"/>
      <c r="G9" s="577"/>
      <c r="H9" s="577"/>
      <c r="I9" s="577"/>
      <c r="J9" s="577"/>
      <c r="K9" s="577"/>
      <c r="L9" s="577"/>
      <c r="M9" s="577"/>
      <c r="N9" s="577"/>
      <c r="O9" s="577"/>
      <c r="P9" s="577"/>
      <c r="Q9" s="577"/>
      <c r="R9" s="577"/>
    </row>
    <row r="10" spans="1:19" s="22" customFormat="1" ht="20.100000000000001" customHeight="1" x14ac:dyDescent="0.25">
      <c r="A10" s="12" t="s">
        <v>1234</v>
      </c>
      <c r="B10" s="4"/>
      <c r="C10" s="4"/>
      <c r="D10" s="581" t="s">
        <v>1349</v>
      </c>
      <c r="E10" s="581"/>
      <c r="F10" s="581"/>
      <c r="G10" s="581"/>
      <c r="H10" s="581"/>
      <c r="I10" s="581"/>
      <c r="J10" s="581"/>
      <c r="K10" s="581"/>
      <c r="L10" s="581"/>
      <c r="M10" s="581"/>
      <c r="N10" s="581"/>
      <c r="O10" s="581"/>
      <c r="P10" s="581"/>
      <c r="Q10" s="581"/>
      <c r="R10" s="581"/>
    </row>
    <row r="11" spans="1:19" ht="17.25" customHeight="1" x14ac:dyDescent="0.3">
      <c r="A11" s="12" t="s">
        <v>1235</v>
      </c>
      <c r="E11" s="29"/>
      <c r="F11" s="18"/>
      <c r="G11" s="18"/>
      <c r="H11" s="18"/>
      <c r="I11" s="18"/>
      <c r="J11" s="18"/>
      <c r="K11" s="18"/>
      <c r="L11" s="18"/>
      <c r="M11" s="18"/>
      <c r="N11" s="18"/>
      <c r="O11" s="18"/>
      <c r="P11" s="28"/>
      <c r="Q11" s="28"/>
      <c r="R11" s="18"/>
    </row>
    <row r="12" spans="1:19" ht="16.5" customHeight="1" x14ac:dyDescent="0.25">
      <c r="A12" s="12" t="s">
        <v>1236</v>
      </c>
      <c r="E12" s="578" t="s">
        <v>1265</v>
      </c>
      <c r="F12" s="578" t="s">
        <v>1194</v>
      </c>
      <c r="G12" s="578" t="s">
        <v>1350</v>
      </c>
      <c r="H12" s="578" t="s">
        <v>1351</v>
      </c>
      <c r="I12" s="572" t="s">
        <v>1352</v>
      </c>
      <c r="J12" s="573"/>
      <c r="K12" s="574"/>
      <c r="L12" s="572" t="s">
        <v>1353</v>
      </c>
      <c r="M12" s="573"/>
      <c r="N12" s="574"/>
      <c r="O12" s="579" t="s">
        <v>1354</v>
      </c>
      <c r="P12" s="579" t="s">
        <v>1355</v>
      </c>
      <c r="Q12" s="579" t="s">
        <v>1356</v>
      </c>
      <c r="R12" s="579" t="s">
        <v>1357</v>
      </c>
    </row>
    <row r="13" spans="1:19" ht="30" customHeight="1" x14ac:dyDescent="0.25">
      <c r="A13" s="12" t="s">
        <v>1237</v>
      </c>
      <c r="E13" s="578"/>
      <c r="F13" s="578"/>
      <c r="G13" s="578"/>
      <c r="H13" s="578"/>
      <c r="I13" s="391" t="s">
        <v>808</v>
      </c>
      <c r="J13" s="391" t="s">
        <v>809</v>
      </c>
      <c r="K13" s="391" t="s">
        <v>810</v>
      </c>
      <c r="L13" s="391" t="s">
        <v>808</v>
      </c>
      <c r="M13" s="391" t="s">
        <v>809</v>
      </c>
      <c r="N13" s="391" t="s">
        <v>810</v>
      </c>
      <c r="O13" s="580"/>
      <c r="P13" s="580"/>
      <c r="Q13" s="580"/>
      <c r="R13" s="580"/>
    </row>
    <row r="14" spans="1:19" s="30" customFormat="1" ht="15" hidden="1" customHeight="1" x14ac:dyDescent="0.25">
      <c r="A14" s="22"/>
      <c r="B14" s="4"/>
      <c r="C14" s="4"/>
      <c r="D14" s="22"/>
      <c r="E14" s="31" t="s">
        <v>1265</v>
      </c>
      <c r="F14" s="338" t="s">
        <v>878</v>
      </c>
      <c r="G14" s="32"/>
      <c r="H14" s="33"/>
      <c r="I14" s="33"/>
      <c r="J14" s="33"/>
      <c r="K14" s="33"/>
      <c r="L14" s="33"/>
      <c r="M14" s="33"/>
      <c r="N14" s="33"/>
      <c r="O14" s="31" t="s">
        <v>803</v>
      </c>
      <c r="P14" s="31" t="s">
        <v>804</v>
      </c>
      <c r="Q14" s="31" t="s">
        <v>805</v>
      </c>
      <c r="R14" s="31" t="s">
        <v>7</v>
      </c>
    </row>
    <row r="15" spans="1:19" x14ac:dyDescent="0.25">
      <c r="A15" s="27"/>
      <c r="E15" s="169"/>
      <c r="F15" s="216" t="str">
        <f>IF(E15="","",IF(VLOOKUP(E15,'0.1_Datos generales organiz.'!$E$44:$J$291,3,FALSE)="","Sí",VLOOKUP(E15,'0.1_Datos generales organiz.'!$E$44:$J$291,3,FALSE)))</f>
        <v/>
      </c>
      <c r="G15" s="170"/>
      <c r="H15" s="171"/>
      <c r="I15" s="35" t="str">
        <f>IFERROR(INDEX(Dades!$F$40:$BG$72,MATCH($G15,Dades!$E$40:$E$72,0),MATCH(Dades!$F$2&amp;I$13,Dades!$F$39:$BG$39,0)),"")</f>
        <v/>
      </c>
      <c r="J15" s="35" t="str">
        <f>IFERROR(INDEX(Dades!$F$40:$BG$72,MATCH($G15,Dades!$E$40:$E$72,0),MATCH(Dades!$F$2&amp;J$13,Dades!$F$39:$BG$39,0)),"")</f>
        <v/>
      </c>
      <c r="K15" s="35" t="str">
        <f>IFERROR(INDEX(Dades!$F$40:$BG$72,MATCH($G15,Dades!$E$40:$E$72,0),MATCH(Dades!$F$2&amp;K$13,Dades!$F$39:$BG$39,0)),"")</f>
        <v/>
      </c>
      <c r="L15" s="172"/>
      <c r="M15" s="172"/>
      <c r="N15" s="172"/>
      <c r="O15" s="36" t="str">
        <f>IF(AND($G15&lt;&gt;"",$H15&lt;&gt;""),$H15*IF(ISNUMBER(I15),I15,L15),"")</f>
        <v/>
      </c>
      <c r="P15" s="36" t="str">
        <f t="shared" ref="P15:Q15" si="0">IF(AND($G15&lt;&gt;"",$H15&lt;&gt;""),$H15*IF(ISNUMBER(J15),J15,M15),"")</f>
        <v/>
      </c>
      <c r="Q15" s="36" t="str">
        <f t="shared" si="0"/>
        <v/>
      </c>
      <c r="R15" s="36" t="str">
        <f>IF(OR(ISNUMBER(O15),ISNUMBER(P15),ISNUMBER(Q15)),IF(ISNUMBER(O15),O15,0)+IF(ISNUMBER(P15),P15,0)*(Dades!$H$435/1000)+IF(ISNUMBER(Q15),Q15,0)*(Dades!$H$436/1000),"")</f>
        <v/>
      </c>
    </row>
    <row r="16" spans="1:19" ht="15.75" customHeight="1" x14ac:dyDescent="0.25">
      <c r="A16" s="27"/>
      <c r="E16" s="169"/>
      <c r="F16" s="216" t="str">
        <f>IF(E16="","",IF(VLOOKUP(E16,'0.1_Datos generales organiz.'!$E$44:$J$291,3,FALSE)="","Sí",VLOOKUP(E16,'0.1_Datos generales organiz.'!$E$44:$J$291,3,FALSE)))</f>
        <v/>
      </c>
      <c r="G16" s="170"/>
      <c r="H16" s="171"/>
      <c r="I16" s="35" t="str">
        <f>IFERROR(INDEX(Dades!$F$40:$BG$72,MATCH($G16,Dades!$E$40:$E$72,0),MATCH(Dades!$F$2&amp;I$13,Dades!$F$39:$BG$39,0)),"")</f>
        <v/>
      </c>
      <c r="J16" s="35" t="str">
        <f>IFERROR(INDEX(Dades!$F$40:$BG$72,MATCH($G16,Dades!$E$40:$E$72,0),MATCH(Dades!$F$2&amp;J$13,Dades!$F$39:$BG$39,0)),"")</f>
        <v/>
      </c>
      <c r="K16" s="35" t="str">
        <f>IFERROR(INDEX(Dades!$F$40:$BG$72,MATCH($G16,Dades!$E$40:$E$72,0),MATCH(Dades!$F$2&amp;K$13,Dades!$F$39:$BG$39,0)),"")</f>
        <v/>
      </c>
      <c r="L16" s="172"/>
      <c r="M16" s="172"/>
      <c r="N16" s="172"/>
      <c r="O16" s="36" t="str">
        <f t="shared" ref="O16:O36" si="1">IF(AND($G16&lt;&gt;"",$H16&lt;&gt;""),$H16*IF(ISNUMBER(I16),I16,L16),"")</f>
        <v/>
      </c>
      <c r="P16" s="36" t="str">
        <f t="shared" ref="P16:P36" si="2">IF(AND($G16&lt;&gt;"",$H16&lt;&gt;""),$H16*IF(ISNUMBER(J16),J16,M16),"")</f>
        <v/>
      </c>
      <c r="Q16" s="36" t="str">
        <f t="shared" ref="Q16:Q36" si="3">IF(AND($G16&lt;&gt;"",$H16&lt;&gt;""),$H16*IF(ISNUMBER(K16),K16,N16),"")</f>
        <v/>
      </c>
      <c r="R16" s="36" t="str">
        <f>IF(OR(ISNUMBER(O16),ISNUMBER(P16),ISNUMBER(Q16)),IF(ISNUMBER(O16),O16,0)+IF(ISNUMBER(P16),P16,0)*(Dades!$H$435/1000)+IF(ISNUMBER(Q16),Q16,0)*(Dades!$H$436/1000),"")</f>
        <v/>
      </c>
    </row>
    <row r="17" spans="1:20" ht="15.75" customHeight="1" x14ac:dyDescent="0.25">
      <c r="A17" s="27"/>
      <c r="E17" s="169"/>
      <c r="F17" s="216" t="str">
        <f>IF(E17="","",IF(VLOOKUP(E17,'0.1_Datos generales organiz.'!$E$44:$J$291,3,FALSE)="","Sí",VLOOKUP(E17,'0.1_Datos generales organiz.'!$E$44:$J$291,3,FALSE)))</f>
        <v/>
      </c>
      <c r="G17" s="170"/>
      <c r="H17" s="171"/>
      <c r="I17" s="35" t="str">
        <f>IFERROR(INDEX(Dades!$F$40:$BG$72,MATCH($G17,Dades!$E$40:$E$72,0),MATCH(Dades!$F$2&amp;I$13,Dades!$F$39:$BG$39,0)),"")</f>
        <v/>
      </c>
      <c r="J17" s="35" t="str">
        <f>IFERROR(INDEX(Dades!$F$40:$BG$72,MATCH($G17,Dades!$E$40:$E$72,0),MATCH(Dades!$F$2&amp;J$13,Dades!$F$39:$BG$39,0)),"")</f>
        <v/>
      </c>
      <c r="K17" s="35" t="str">
        <f>IFERROR(INDEX(Dades!$F$40:$BG$72,MATCH($G17,Dades!$E$40:$E$72,0),MATCH(Dades!$F$2&amp;K$13,Dades!$F$39:$BG$39,0)),"")</f>
        <v/>
      </c>
      <c r="L17" s="172"/>
      <c r="M17" s="172"/>
      <c r="N17" s="172"/>
      <c r="O17" s="36" t="str">
        <f t="shared" si="1"/>
        <v/>
      </c>
      <c r="P17" s="36" t="str">
        <f t="shared" si="2"/>
        <v/>
      </c>
      <c r="Q17" s="36" t="str">
        <f t="shared" si="3"/>
        <v/>
      </c>
      <c r="R17" s="36" t="str">
        <f>IF(OR(ISNUMBER(O17),ISNUMBER(P17),ISNUMBER(Q17)),IF(ISNUMBER(O17),O17,0)+IF(ISNUMBER(P17),P17,0)*(Dades!$H$435/1000)+IF(ISNUMBER(Q17),Q17,0)*(Dades!$H$436/1000),"")</f>
        <v/>
      </c>
    </row>
    <row r="18" spans="1:20" ht="15.75" customHeight="1" x14ac:dyDescent="0.25">
      <c r="A18" s="27"/>
      <c r="E18" s="169"/>
      <c r="F18" s="216" t="str">
        <f>IF(E18="","",IF(VLOOKUP(E18,'0.1_Datos generales organiz.'!$E$44:$J$291,3,FALSE)="","Sí",VLOOKUP(E18,'0.1_Datos generales organiz.'!$E$44:$J$291,3,FALSE)))</f>
        <v/>
      </c>
      <c r="G18" s="170"/>
      <c r="H18" s="171"/>
      <c r="I18" s="35" t="str">
        <f>IFERROR(INDEX(Dades!$F$40:$BG$72,MATCH($G18,Dades!$E$40:$E$72,0),MATCH(Dades!$F$2&amp;I$13,Dades!$F$39:$BG$39,0)),"")</f>
        <v/>
      </c>
      <c r="J18" s="35" t="str">
        <f>IFERROR(INDEX(Dades!$F$40:$BG$72,MATCH($G18,Dades!$E$40:$E$72,0),MATCH(Dades!$F$2&amp;J$13,Dades!$F$39:$BG$39,0)),"")</f>
        <v/>
      </c>
      <c r="K18" s="35" t="str">
        <f>IFERROR(INDEX(Dades!$F$40:$BG$72,MATCH($G18,Dades!$E$40:$E$72,0),MATCH(Dades!$F$2&amp;K$13,Dades!$F$39:$BG$39,0)),"")</f>
        <v/>
      </c>
      <c r="L18" s="172"/>
      <c r="M18" s="172"/>
      <c r="N18" s="172"/>
      <c r="O18" s="36" t="str">
        <f t="shared" si="1"/>
        <v/>
      </c>
      <c r="P18" s="36" t="str">
        <f t="shared" si="2"/>
        <v/>
      </c>
      <c r="Q18" s="36" t="str">
        <f t="shared" si="3"/>
        <v/>
      </c>
      <c r="R18" s="36" t="str">
        <f>IF(OR(ISNUMBER(O18),ISNUMBER(P18),ISNUMBER(Q18)),IF(ISNUMBER(O18),O18,0)+IF(ISNUMBER(P18),P18,0)*(Dades!$H$435/1000)+IF(ISNUMBER(Q18),Q18,0)*(Dades!$H$436/1000),"")</f>
        <v/>
      </c>
    </row>
    <row r="19" spans="1:20" ht="15.75" customHeight="1" x14ac:dyDescent="0.25">
      <c r="A19" s="27"/>
      <c r="E19" s="169"/>
      <c r="F19" s="216" t="str">
        <f>IF(E19="","",IF(VLOOKUP(E19,'0.1_Datos generales organiz.'!$E$44:$J$291,3,FALSE)="","Sí",VLOOKUP(E19,'0.1_Datos generales organiz.'!$E$44:$J$291,3,FALSE)))</f>
        <v/>
      </c>
      <c r="G19" s="170"/>
      <c r="H19" s="171"/>
      <c r="I19" s="35" t="str">
        <f>IFERROR(INDEX(Dades!$F$40:$BG$72,MATCH($G19,Dades!$E$40:$E$72,0),MATCH(Dades!$F$2&amp;I$13,Dades!$F$39:$BG$39,0)),"")</f>
        <v/>
      </c>
      <c r="J19" s="35" t="str">
        <f>IFERROR(INDEX(Dades!$F$40:$BG$72,MATCH($G19,Dades!$E$40:$E$72,0),MATCH(Dades!$F$2&amp;J$13,Dades!$F$39:$BG$39,0)),"")</f>
        <v/>
      </c>
      <c r="K19" s="35" t="str">
        <f>IFERROR(INDEX(Dades!$F$40:$BG$72,MATCH($G19,Dades!$E$40:$E$72,0),MATCH(Dades!$F$2&amp;K$13,Dades!$F$39:$BG$39,0)),"")</f>
        <v/>
      </c>
      <c r="L19" s="172"/>
      <c r="M19" s="172"/>
      <c r="N19" s="172"/>
      <c r="O19" s="36" t="str">
        <f t="shared" si="1"/>
        <v/>
      </c>
      <c r="P19" s="36" t="str">
        <f t="shared" si="2"/>
        <v/>
      </c>
      <c r="Q19" s="36" t="str">
        <f t="shared" si="3"/>
        <v/>
      </c>
      <c r="R19" s="36" t="str">
        <f>IF(OR(ISNUMBER(O19),ISNUMBER(P19),ISNUMBER(Q19)),IF(ISNUMBER(O19),O19,0)+IF(ISNUMBER(P19),P19,0)*(Dades!$H$435/1000)+IF(ISNUMBER(Q19),Q19,0)*(Dades!$H$436/1000),"")</f>
        <v/>
      </c>
    </row>
    <row r="20" spans="1:20" ht="15.75" customHeight="1" x14ac:dyDescent="0.25">
      <c r="A20" s="27"/>
      <c r="E20" s="169"/>
      <c r="F20" s="216" t="str">
        <f>IF(E20="","",IF(VLOOKUP(E20,'0.1_Datos generales organiz.'!$E$44:$J$291,3,FALSE)="","Sí",VLOOKUP(E20,'0.1_Datos generales organiz.'!$E$44:$J$291,3,FALSE)))</f>
        <v/>
      </c>
      <c r="G20" s="170"/>
      <c r="H20" s="171"/>
      <c r="I20" s="35" t="str">
        <f>IFERROR(INDEX(Dades!$F$40:$BG$72,MATCH($G20,Dades!$E$40:$E$72,0),MATCH(Dades!$F$2&amp;I$13,Dades!$F$39:$BG$39,0)),"")</f>
        <v/>
      </c>
      <c r="J20" s="35" t="str">
        <f>IFERROR(INDEX(Dades!$F$40:$BG$72,MATCH($G20,Dades!$E$40:$E$72,0),MATCH(Dades!$F$2&amp;J$13,Dades!$F$39:$BG$39,0)),"")</f>
        <v/>
      </c>
      <c r="K20" s="35" t="str">
        <f>IFERROR(INDEX(Dades!$F$40:$BG$72,MATCH($G20,Dades!$E$40:$E$72,0),MATCH(Dades!$F$2&amp;K$13,Dades!$F$39:$BG$39,0)),"")</f>
        <v/>
      </c>
      <c r="L20" s="172"/>
      <c r="M20" s="172"/>
      <c r="N20" s="172"/>
      <c r="O20" s="36" t="str">
        <f t="shared" si="1"/>
        <v/>
      </c>
      <c r="P20" s="36" t="str">
        <f t="shared" si="2"/>
        <v/>
      </c>
      <c r="Q20" s="36" t="str">
        <f t="shared" si="3"/>
        <v/>
      </c>
      <c r="R20" s="36" t="str">
        <f>IF(OR(ISNUMBER(O20),ISNUMBER(P20),ISNUMBER(Q20)),IF(ISNUMBER(O20),O20,0)+IF(ISNUMBER(P20),P20,0)*(Dades!$H$435/1000)+IF(ISNUMBER(Q20),Q20,0)*(Dades!$H$436/1000),"")</f>
        <v/>
      </c>
    </row>
    <row r="21" spans="1:20" ht="15.75" customHeight="1" x14ac:dyDescent="0.25">
      <c r="A21" s="27"/>
      <c r="E21" s="169"/>
      <c r="F21" s="216" t="str">
        <f>IF(E21="","",IF(VLOOKUP(E21,'0.1_Datos generales organiz.'!$E$44:$J$291,3,FALSE)="","Sí",VLOOKUP(E21,'0.1_Datos generales organiz.'!$E$44:$J$291,3,FALSE)))</f>
        <v/>
      </c>
      <c r="G21" s="170"/>
      <c r="H21" s="171"/>
      <c r="I21" s="35" t="str">
        <f>IFERROR(INDEX(Dades!$F$40:$BG$72,MATCH($G21,Dades!$E$40:$E$72,0),MATCH(Dades!$F$2&amp;I$13,Dades!$F$39:$BG$39,0)),"")</f>
        <v/>
      </c>
      <c r="J21" s="35" t="str">
        <f>IFERROR(INDEX(Dades!$F$40:$BG$72,MATCH($G21,Dades!$E$40:$E$72,0),MATCH(Dades!$F$2&amp;J$13,Dades!$F$39:$BG$39,0)),"")</f>
        <v/>
      </c>
      <c r="K21" s="35" t="str">
        <f>IFERROR(INDEX(Dades!$F$40:$BG$72,MATCH($G21,Dades!$E$40:$E$72,0),MATCH(Dades!$F$2&amp;K$13,Dades!$F$39:$BG$39,0)),"")</f>
        <v/>
      </c>
      <c r="L21" s="172"/>
      <c r="M21" s="172"/>
      <c r="N21" s="172"/>
      <c r="O21" s="36" t="str">
        <f t="shared" si="1"/>
        <v/>
      </c>
      <c r="P21" s="36" t="str">
        <f t="shared" si="2"/>
        <v/>
      </c>
      <c r="Q21" s="36" t="str">
        <f t="shared" si="3"/>
        <v/>
      </c>
      <c r="R21" s="36" t="str">
        <f>IF(OR(ISNUMBER(O21),ISNUMBER(P21),ISNUMBER(Q21)),IF(ISNUMBER(O21),O21,0)+IF(ISNUMBER(P21),P21,0)*(Dades!$H$435/1000)+IF(ISNUMBER(Q21),Q21,0)*(Dades!$H$436/1000),"")</f>
        <v/>
      </c>
    </row>
    <row r="22" spans="1:20" ht="15.75" customHeight="1" x14ac:dyDescent="0.25">
      <c r="A22" s="27"/>
      <c r="E22" s="169"/>
      <c r="F22" s="216" t="str">
        <f>IF(E22="","",IF(VLOOKUP(E22,'0.1_Datos generales organiz.'!$E$44:$J$291,3,FALSE)="","Sí",VLOOKUP(E22,'0.1_Datos generales organiz.'!$E$44:$J$291,3,FALSE)))</f>
        <v/>
      </c>
      <c r="G22" s="170"/>
      <c r="H22" s="171"/>
      <c r="I22" s="35" t="str">
        <f>IFERROR(INDEX(Dades!$F$40:$BG$72,MATCH($G22,Dades!$E$40:$E$72,0),MATCH(Dades!$F$2&amp;I$13,Dades!$F$39:$BG$39,0)),"")</f>
        <v/>
      </c>
      <c r="J22" s="35" t="str">
        <f>IFERROR(INDEX(Dades!$F$40:$BG$72,MATCH($G22,Dades!$E$40:$E$72,0),MATCH(Dades!$F$2&amp;J$13,Dades!$F$39:$BG$39,0)),"")</f>
        <v/>
      </c>
      <c r="K22" s="35" t="str">
        <f>IFERROR(INDEX(Dades!$F$40:$BG$72,MATCH($G22,Dades!$E$40:$E$72,0),MATCH(Dades!$F$2&amp;K$13,Dades!$F$39:$BG$39,0)),"")</f>
        <v/>
      </c>
      <c r="L22" s="172"/>
      <c r="M22" s="172"/>
      <c r="N22" s="172"/>
      <c r="O22" s="36" t="str">
        <f t="shared" si="1"/>
        <v/>
      </c>
      <c r="P22" s="36" t="str">
        <f t="shared" si="2"/>
        <v/>
      </c>
      <c r="Q22" s="36" t="str">
        <f t="shared" si="3"/>
        <v/>
      </c>
      <c r="R22" s="36" t="str">
        <f>IF(OR(ISNUMBER(O22),ISNUMBER(P22),ISNUMBER(Q22)),IF(ISNUMBER(O22),O22,0)+IF(ISNUMBER(P22),P22,0)*(Dades!$H$435/1000)+IF(ISNUMBER(Q22),Q22,0)*(Dades!$H$436/1000),"")</f>
        <v/>
      </c>
    </row>
    <row r="23" spans="1:20" ht="15.75" customHeight="1" x14ac:dyDescent="0.25">
      <c r="A23" s="27"/>
      <c r="E23" s="169"/>
      <c r="F23" s="216" t="str">
        <f>IF(E23="","",IF(VLOOKUP(E23,'0.1_Datos generales organiz.'!$E$44:$J$291,3,FALSE)="","Sí",VLOOKUP(E23,'0.1_Datos generales organiz.'!$E$44:$J$291,3,FALSE)))</f>
        <v/>
      </c>
      <c r="G23" s="170"/>
      <c r="H23" s="171"/>
      <c r="I23" s="35" t="str">
        <f>IFERROR(INDEX(Dades!$F$40:$BG$72,MATCH($G23,Dades!$E$40:$E$72,0),MATCH(Dades!$F$2&amp;I$13,Dades!$F$39:$BG$39,0)),"")</f>
        <v/>
      </c>
      <c r="J23" s="35" t="str">
        <f>IFERROR(INDEX(Dades!$F$40:$BG$72,MATCH($G23,Dades!$E$40:$E$72,0),MATCH(Dades!$F$2&amp;J$13,Dades!$F$39:$BG$39,0)),"")</f>
        <v/>
      </c>
      <c r="K23" s="35" t="str">
        <f>IFERROR(INDEX(Dades!$F$40:$BG$72,MATCH($G23,Dades!$E$40:$E$72,0),MATCH(Dades!$F$2&amp;K$13,Dades!$F$39:$BG$39,0)),"")</f>
        <v/>
      </c>
      <c r="L23" s="172"/>
      <c r="M23" s="172"/>
      <c r="N23" s="172"/>
      <c r="O23" s="36" t="str">
        <f t="shared" si="1"/>
        <v/>
      </c>
      <c r="P23" s="36" t="str">
        <f t="shared" si="2"/>
        <v/>
      </c>
      <c r="Q23" s="36" t="str">
        <f t="shared" si="3"/>
        <v/>
      </c>
      <c r="R23" s="36" t="str">
        <f>IF(OR(ISNUMBER(O23),ISNUMBER(P23),ISNUMBER(Q23)),IF(ISNUMBER(O23),O23,0)+IF(ISNUMBER(P23),P23,0)*(Dades!$H$435/1000)+IF(ISNUMBER(Q23),Q23,0)*(Dades!$H$436/1000),"")</f>
        <v/>
      </c>
    </row>
    <row r="24" spans="1:20" ht="15.75" customHeight="1" x14ac:dyDescent="0.25">
      <c r="A24" s="27"/>
      <c r="E24" s="169"/>
      <c r="F24" s="216" t="str">
        <f>IF(E24="","",IF(VLOOKUP(E24,'0.1_Datos generales organiz.'!$E$44:$J$291,3,FALSE)="","Sí",VLOOKUP(E24,'0.1_Datos generales organiz.'!$E$44:$J$291,3,FALSE)))</f>
        <v/>
      </c>
      <c r="G24" s="170"/>
      <c r="H24" s="171"/>
      <c r="I24" s="35" t="str">
        <f>IFERROR(INDEX(Dades!$F$40:$BG$72,MATCH($G24,Dades!$E$40:$E$72,0),MATCH(Dades!$F$2&amp;I$13,Dades!$F$39:$BG$39,0)),"")</f>
        <v/>
      </c>
      <c r="J24" s="35" t="str">
        <f>IFERROR(INDEX(Dades!$F$40:$BG$72,MATCH($G24,Dades!$E$40:$E$72,0),MATCH(Dades!$F$2&amp;J$13,Dades!$F$39:$BG$39,0)),"")</f>
        <v/>
      </c>
      <c r="K24" s="35" t="str">
        <f>IFERROR(INDEX(Dades!$F$40:$BG$72,MATCH($G24,Dades!$E$40:$E$72,0),MATCH(Dades!$F$2&amp;K$13,Dades!$F$39:$BG$39,0)),"")</f>
        <v/>
      </c>
      <c r="L24" s="172"/>
      <c r="M24" s="172"/>
      <c r="N24" s="172"/>
      <c r="O24" s="36" t="str">
        <f t="shared" si="1"/>
        <v/>
      </c>
      <c r="P24" s="36" t="str">
        <f t="shared" si="2"/>
        <v/>
      </c>
      <c r="Q24" s="36" t="str">
        <f t="shared" si="3"/>
        <v/>
      </c>
      <c r="R24" s="36" t="str">
        <f>IF(OR(ISNUMBER(O24),ISNUMBER(P24),ISNUMBER(Q24)),IF(ISNUMBER(O24),O24,0)+IF(ISNUMBER(P24),P24,0)*(Dades!$H$435/1000)+IF(ISNUMBER(Q24),Q24,0)*(Dades!$H$436/1000),"")</f>
        <v/>
      </c>
    </row>
    <row r="25" spans="1:20" ht="15.75" customHeight="1" x14ac:dyDescent="0.25">
      <c r="A25" s="27"/>
      <c r="E25" s="169"/>
      <c r="F25" s="216" t="str">
        <f>IF(E25="","",IF(VLOOKUP(E25,'0.1_Datos generales organiz.'!$E$44:$J$291,3,FALSE)="","Sí",VLOOKUP(E25,'0.1_Datos generales organiz.'!$E$44:$J$291,3,FALSE)))</f>
        <v/>
      </c>
      <c r="G25" s="170"/>
      <c r="H25" s="171"/>
      <c r="I25" s="35" t="str">
        <f>IFERROR(INDEX(Dades!$F$40:$BG$72,MATCH($G25,Dades!$E$40:$E$72,0),MATCH(Dades!$F$2&amp;I$13,Dades!$F$39:$BG$39,0)),"")</f>
        <v/>
      </c>
      <c r="J25" s="35" t="str">
        <f>IFERROR(INDEX(Dades!$F$40:$BG$72,MATCH($G25,Dades!$E$40:$E$72,0),MATCH(Dades!$F$2&amp;J$13,Dades!$F$39:$BG$39,0)),"")</f>
        <v/>
      </c>
      <c r="K25" s="35" t="str">
        <f>IFERROR(INDEX(Dades!$F$40:$BG$72,MATCH($G25,Dades!$E$40:$E$72,0),MATCH(Dades!$F$2&amp;K$13,Dades!$F$39:$BG$39,0)),"")</f>
        <v/>
      </c>
      <c r="L25" s="172"/>
      <c r="M25" s="172"/>
      <c r="N25" s="172"/>
      <c r="O25" s="36" t="str">
        <f t="shared" si="1"/>
        <v/>
      </c>
      <c r="P25" s="36" t="str">
        <f t="shared" si="2"/>
        <v/>
      </c>
      <c r="Q25" s="36" t="str">
        <f t="shared" si="3"/>
        <v/>
      </c>
      <c r="R25" s="36" t="str">
        <f>IF(OR(ISNUMBER(O25),ISNUMBER(P25),ISNUMBER(Q25)),IF(ISNUMBER(O25),O25,0)+IF(ISNUMBER(P25),P25,0)*(Dades!$H$435/1000)+IF(ISNUMBER(Q25),Q25,0)*(Dades!$H$436/1000),"")</f>
        <v/>
      </c>
    </row>
    <row r="26" spans="1:20" ht="15.75" customHeight="1" x14ac:dyDescent="0.25">
      <c r="A26" s="27"/>
      <c r="E26" s="169"/>
      <c r="F26" s="216" t="str">
        <f>IF(E26="","",IF(VLOOKUP(E26,'0.1_Datos generales organiz.'!$E$44:$J$291,3,FALSE)="","Sí",VLOOKUP(E26,'0.1_Datos generales organiz.'!$E$44:$J$291,3,FALSE)))</f>
        <v/>
      </c>
      <c r="G26" s="170"/>
      <c r="H26" s="171"/>
      <c r="I26" s="35" t="str">
        <f>IFERROR(INDEX(Dades!$F$40:$BG$72,MATCH($G26,Dades!$E$40:$E$72,0),MATCH(Dades!$F$2&amp;I$13,Dades!$F$39:$BG$39,0)),"")</f>
        <v/>
      </c>
      <c r="J26" s="35" t="str">
        <f>IFERROR(INDEX(Dades!$F$40:$BG$72,MATCH($G26,Dades!$E$40:$E$72,0),MATCH(Dades!$F$2&amp;J$13,Dades!$F$39:$BG$39,0)),"")</f>
        <v/>
      </c>
      <c r="K26" s="35" t="str">
        <f>IFERROR(INDEX(Dades!$F$40:$BG$72,MATCH($G26,Dades!$E$40:$E$72,0),MATCH(Dades!$F$2&amp;K$13,Dades!$F$39:$BG$39,0)),"")</f>
        <v/>
      </c>
      <c r="L26" s="172"/>
      <c r="M26" s="172"/>
      <c r="N26" s="172"/>
      <c r="O26" s="36" t="str">
        <f t="shared" si="1"/>
        <v/>
      </c>
      <c r="P26" s="36" t="str">
        <f t="shared" si="2"/>
        <v/>
      </c>
      <c r="Q26" s="36" t="str">
        <f t="shared" si="3"/>
        <v/>
      </c>
      <c r="R26" s="36" t="str">
        <f>IF(OR(ISNUMBER(O26),ISNUMBER(P26),ISNUMBER(Q26)),IF(ISNUMBER(O26),O26,0)+IF(ISNUMBER(P26),P26,0)*(Dades!$H$435/1000)+IF(ISNUMBER(Q26),Q26,0)*(Dades!$H$436/1000),"")</f>
        <v/>
      </c>
    </row>
    <row r="27" spans="1:20" ht="15.75" customHeight="1" x14ac:dyDescent="0.25">
      <c r="A27" s="27"/>
      <c r="E27" s="169"/>
      <c r="F27" s="216" t="str">
        <f>IF(E27="","",IF(VLOOKUP(E27,'0.1_Datos generales organiz.'!$E$44:$J$291,3,FALSE)="","Sí",VLOOKUP(E27,'0.1_Datos generales organiz.'!$E$44:$J$291,3,FALSE)))</f>
        <v/>
      </c>
      <c r="G27" s="170"/>
      <c r="H27" s="171"/>
      <c r="I27" s="35" t="str">
        <f>IFERROR(INDEX(Dades!$F$40:$BG$72,MATCH($G27,Dades!$E$40:$E$72,0),MATCH(Dades!$F$2&amp;I$13,Dades!$F$39:$BG$39,0)),"")</f>
        <v/>
      </c>
      <c r="J27" s="35" t="str">
        <f>IFERROR(INDEX(Dades!$F$40:$BG$72,MATCH($G27,Dades!$E$40:$E$72,0),MATCH(Dades!$F$2&amp;J$13,Dades!$F$39:$BG$39,0)),"")</f>
        <v/>
      </c>
      <c r="K27" s="35" t="str">
        <f>IFERROR(INDEX(Dades!$F$40:$BG$72,MATCH($G27,Dades!$E$40:$E$72,0),MATCH(Dades!$F$2&amp;K$13,Dades!$F$39:$BG$39,0)),"")</f>
        <v/>
      </c>
      <c r="L27" s="172"/>
      <c r="M27" s="172"/>
      <c r="N27" s="172"/>
      <c r="O27" s="36" t="str">
        <f t="shared" si="1"/>
        <v/>
      </c>
      <c r="P27" s="36" t="str">
        <f t="shared" si="2"/>
        <v/>
      </c>
      <c r="Q27" s="36" t="str">
        <f t="shared" si="3"/>
        <v/>
      </c>
      <c r="R27" s="36" t="str">
        <f>IF(OR(ISNUMBER(O27),ISNUMBER(P27),ISNUMBER(Q27)),IF(ISNUMBER(O27),O27,0)+IF(ISNUMBER(P27),P27,0)*(Dades!$H$435/1000)+IF(ISNUMBER(Q27),Q27,0)*(Dades!$H$436/1000),"")</f>
        <v/>
      </c>
    </row>
    <row r="28" spans="1:20" ht="15.75" customHeight="1" x14ac:dyDescent="0.25">
      <c r="A28" s="27"/>
      <c r="E28" s="169"/>
      <c r="F28" s="216" t="str">
        <f>IF(E28="","",IF(VLOOKUP(E28,'0.1_Datos generales organiz.'!$E$44:$J$291,3,FALSE)="","Sí",VLOOKUP(E28,'0.1_Datos generales organiz.'!$E$44:$J$291,3,FALSE)))</f>
        <v/>
      </c>
      <c r="G28" s="170"/>
      <c r="H28" s="171"/>
      <c r="I28" s="35" t="str">
        <f>IFERROR(INDEX(Dades!$F$40:$BG$72,MATCH($G28,Dades!$E$40:$E$72,0),MATCH(Dades!$F$2&amp;I$13,Dades!$F$39:$BG$39,0)),"")</f>
        <v/>
      </c>
      <c r="J28" s="35" t="str">
        <f>IFERROR(INDEX(Dades!$F$40:$BG$72,MATCH($G28,Dades!$E$40:$E$72,0),MATCH(Dades!$F$2&amp;J$13,Dades!$F$39:$BG$39,0)),"")</f>
        <v/>
      </c>
      <c r="K28" s="35" t="str">
        <f>IFERROR(INDEX(Dades!$F$40:$BG$72,MATCH($G28,Dades!$E$40:$E$72,0),MATCH(Dades!$F$2&amp;K$13,Dades!$F$39:$BG$39,0)),"")</f>
        <v/>
      </c>
      <c r="L28" s="172"/>
      <c r="M28" s="172"/>
      <c r="N28" s="172"/>
      <c r="O28" s="36" t="str">
        <f t="shared" si="1"/>
        <v/>
      </c>
      <c r="P28" s="36" t="str">
        <f t="shared" si="2"/>
        <v/>
      </c>
      <c r="Q28" s="36" t="str">
        <f t="shared" si="3"/>
        <v/>
      </c>
      <c r="R28" s="36" t="str">
        <f>IF(OR(ISNUMBER(O28),ISNUMBER(P28),ISNUMBER(Q28)),IF(ISNUMBER(O28),O28,0)+IF(ISNUMBER(P28),P28,0)*(Dades!$H$435/1000)+IF(ISNUMBER(Q28),Q28,0)*(Dades!$H$436/1000),"")</f>
        <v/>
      </c>
    </row>
    <row r="29" spans="1:20" ht="15.75" customHeight="1" x14ac:dyDescent="0.25">
      <c r="A29" s="27"/>
      <c r="E29" s="169"/>
      <c r="F29" s="216" t="str">
        <f>IF(E29="","",IF(VLOOKUP(E29,'0.1_Datos generales organiz.'!$E$44:$J$291,3,FALSE)="","Sí",VLOOKUP(E29,'0.1_Datos generales organiz.'!$E$44:$J$291,3,FALSE)))</f>
        <v/>
      </c>
      <c r="G29" s="170"/>
      <c r="H29" s="171"/>
      <c r="I29" s="35" t="str">
        <f>IFERROR(INDEX(Dades!$F$40:$BG$72,MATCH($G29,Dades!$E$40:$E$72,0),MATCH(Dades!$F$2&amp;I$13,Dades!$F$39:$BG$39,0)),"")</f>
        <v/>
      </c>
      <c r="J29" s="35" t="str">
        <f>IFERROR(INDEX(Dades!$F$40:$BG$72,MATCH($G29,Dades!$E$40:$E$72,0),MATCH(Dades!$F$2&amp;J$13,Dades!$F$39:$BG$39,0)),"")</f>
        <v/>
      </c>
      <c r="K29" s="35" t="str">
        <f>IFERROR(INDEX(Dades!$F$40:$BG$72,MATCH($G29,Dades!$E$40:$E$72,0),MATCH(Dades!$F$2&amp;K$13,Dades!$F$39:$BG$39,0)),"")</f>
        <v/>
      </c>
      <c r="L29" s="172"/>
      <c r="M29" s="172"/>
      <c r="N29" s="172"/>
      <c r="O29" s="36" t="str">
        <f t="shared" si="1"/>
        <v/>
      </c>
      <c r="P29" s="36" t="str">
        <f t="shared" si="2"/>
        <v/>
      </c>
      <c r="Q29" s="36" t="str">
        <f t="shared" si="3"/>
        <v/>
      </c>
      <c r="R29" s="36" t="str">
        <f>IF(OR(ISNUMBER(O29),ISNUMBER(P29),ISNUMBER(Q29)),IF(ISNUMBER(O29),O29,0)+IF(ISNUMBER(P29),P29,0)*(Dades!$H$435/1000)+IF(ISNUMBER(Q29),Q29,0)*(Dades!$H$436/1000),"")</f>
        <v/>
      </c>
    </row>
    <row r="30" spans="1:20" ht="15.75" customHeight="1" x14ac:dyDescent="0.25">
      <c r="A30" s="27"/>
      <c r="E30" s="169"/>
      <c r="F30" s="216" t="str">
        <f>IF(E30="","",IF(VLOOKUP(E30,'0.1_Datos generales organiz.'!$E$44:$J$291,3,FALSE)="","Sí",VLOOKUP(E30,'0.1_Datos generales organiz.'!$E$44:$J$291,3,FALSE)))</f>
        <v/>
      </c>
      <c r="G30" s="170"/>
      <c r="H30" s="171"/>
      <c r="I30" s="35" t="str">
        <f>IFERROR(INDEX(Dades!$F$40:$BG$72,MATCH($G30,Dades!$E$40:$E$72,0),MATCH(Dades!$F$2&amp;I$13,Dades!$F$39:$BG$39,0)),"")</f>
        <v/>
      </c>
      <c r="J30" s="35" t="str">
        <f>IFERROR(INDEX(Dades!$F$40:$BG$72,MATCH($G30,Dades!$E$40:$E$72,0),MATCH(Dades!$F$2&amp;J$13,Dades!$F$39:$BG$39,0)),"")</f>
        <v/>
      </c>
      <c r="K30" s="35" t="str">
        <f>IFERROR(INDEX(Dades!$F$40:$BG$72,MATCH($G30,Dades!$E$40:$E$72,0),MATCH(Dades!$F$2&amp;K$13,Dades!$F$39:$BG$39,0)),"")</f>
        <v/>
      </c>
      <c r="L30" s="172"/>
      <c r="M30" s="172"/>
      <c r="N30" s="172"/>
      <c r="O30" s="36" t="str">
        <f t="shared" si="1"/>
        <v/>
      </c>
      <c r="P30" s="36" t="str">
        <f t="shared" si="2"/>
        <v/>
      </c>
      <c r="Q30" s="36" t="str">
        <f t="shared" si="3"/>
        <v/>
      </c>
      <c r="R30" s="36" t="str">
        <f>IF(OR(ISNUMBER(O30),ISNUMBER(P30),ISNUMBER(Q30)),IF(ISNUMBER(O30),O30,0)+IF(ISNUMBER(P30),P30,0)*(Dades!$H$435/1000)+IF(ISNUMBER(Q30),Q30,0)*(Dades!$H$436/1000),"")</f>
        <v/>
      </c>
      <c r="T30" s="354"/>
    </row>
    <row r="31" spans="1:20" ht="15.75" customHeight="1" x14ac:dyDescent="0.25">
      <c r="A31" s="27"/>
      <c r="E31" s="169"/>
      <c r="F31" s="216" t="str">
        <f>IF(E31="","",IF(VLOOKUP(E31,'0.1_Datos generales organiz.'!$E$44:$J$291,3,FALSE)="","Sí",VLOOKUP(E31,'0.1_Datos generales organiz.'!$E$44:$J$291,3,FALSE)))</f>
        <v/>
      </c>
      <c r="G31" s="170"/>
      <c r="H31" s="171"/>
      <c r="I31" s="35" t="str">
        <f>IFERROR(INDEX(Dades!$F$40:$BG$72,MATCH($G31,Dades!$E$40:$E$72,0),MATCH(Dades!$F$2&amp;I$13,Dades!$F$39:$BG$39,0)),"")</f>
        <v/>
      </c>
      <c r="J31" s="35" t="str">
        <f>IFERROR(INDEX(Dades!$F$40:$BG$72,MATCH($G31,Dades!$E$40:$E$72,0),MATCH(Dades!$F$2&amp;J$13,Dades!$F$39:$BG$39,0)),"")</f>
        <v/>
      </c>
      <c r="K31" s="35" t="str">
        <f>IFERROR(INDEX(Dades!$F$40:$BG$72,MATCH($G31,Dades!$E$40:$E$72,0),MATCH(Dades!$F$2&amp;K$13,Dades!$F$39:$BG$39,0)),"")</f>
        <v/>
      </c>
      <c r="L31" s="172"/>
      <c r="M31" s="172"/>
      <c r="N31" s="172"/>
      <c r="O31" s="36" t="str">
        <f t="shared" si="1"/>
        <v/>
      </c>
      <c r="P31" s="36" t="str">
        <f t="shared" si="2"/>
        <v/>
      </c>
      <c r="Q31" s="36" t="str">
        <f t="shared" si="3"/>
        <v/>
      </c>
      <c r="R31" s="36" t="str">
        <f>IF(OR(ISNUMBER(O31),ISNUMBER(P31),ISNUMBER(Q31)),IF(ISNUMBER(O31),O31,0)+IF(ISNUMBER(P31),P31,0)*(Dades!$H$435/1000)+IF(ISNUMBER(Q31),Q31,0)*(Dades!$H$436/1000),"")</f>
        <v/>
      </c>
    </row>
    <row r="32" spans="1:20" ht="15.75" customHeight="1" x14ac:dyDescent="0.25">
      <c r="A32" s="27"/>
      <c r="E32" s="169"/>
      <c r="F32" s="216" t="str">
        <f>IF(E32="","",IF(VLOOKUP(E32,'0.1_Datos generales organiz.'!$E$44:$J$291,3,FALSE)="","Sí",VLOOKUP(E32,'0.1_Datos generales organiz.'!$E$44:$J$291,3,FALSE)))</f>
        <v/>
      </c>
      <c r="G32" s="170"/>
      <c r="H32" s="171"/>
      <c r="I32" s="35" t="str">
        <f>IFERROR(INDEX(Dades!$F$40:$BG$72,MATCH($G32,Dades!$E$40:$E$72,0),MATCH(Dades!$F$2&amp;I$13,Dades!$F$39:$BG$39,0)),"")</f>
        <v/>
      </c>
      <c r="J32" s="35" t="str">
        <f>IFERROR(INDEX(Dades!$F$40:$BG$72,MATCH($G32,Dades!$E$40:$E$72,0),MATCH(Dades!$F$2&amp;J$13,Dades!$F$39:$BG$39,0)),"")</f>
        <v/>
      </c>
      <c r="K32" s="35" t="str">
        <f>IFERROR(INDEX(Dades!$F$40:$BG$72,MATCH($G32,Dades!$E$40:$E$72,0),MATCH(Dades!$F$2&amp;K$13,Dades!$F$39:$BG$39,0)),"")</f>
        <v/>
      </c>
      <c r="L32" s="172"/>
      <c r="M32" s="172"/>
      <c r="N32" s="172"/>
      <c r="O32" s="36" t="str">
        <f t="shared" si="1"/>
        <v/>
      </c>
      <c r="P32" s="36" t="str">
        <f t="shared" si="2"/>
        <v/>
      </c>
      <c r="Q32" s="36" t="str">
        <f t="shared" si="3"/>
        <v/>
      </c>
      <c r="R32" s="36" t="str">
        <f>IF(OR(ISNUMBER(O32),ISNUMBER(P32),ISNUMBER(Q32)),IF(ISNUMBER(O32),O32,0)+IF(ISNUMBER(P32),P32,0)*(Dades!$H$435/1000)+IF(ISNUMBER(Q32),Q32,0)*(Dades!$H$436/1000),"")</f>
        <v/>
      </c>
    </row>
    <row r="33" spans="1:18" ht="15.75" customHeight="1" x14ac:dyDescent="0.25">
      <c r="A33" s="27"/>
      <c r="E33" s="169"/>
      <c r="F33" s="216" t="str">
        <f>IF(E33="","",IF(VLOOKUP(E33,'0.1_Datos generales organiz.'!$E$44:$J$291,3,FALSE)="","Sí",VLOOKUP(E33,'0.1_Datos generales organiz.'!$E$44:$J$291,3,FALSE)))</f>
        <v/>
      </c>
      <c r="G33" s="170"/>
      <c r="H33" s="171"/>
      <c r="I33" s="35" t="str">
        <f>IFERROR(INDEX(Dades!$F$40:$BG$72,MATCH($G33,Dades!$E$40:$E$72,0),MATCH(Dades!$F$2&amp;I$13,Dades!$F$39:$BG$39,0)),"")</f>
        <v/>
      </c>
      <c r="J33" s="35" t="str">
        <f>IFERROR(INDEX(Dades!$F$40:$BG$72,MATCH($G33,Dades!$E$40:$E$72,0),MATCH(Dades!$F$2&amp;J$13,Dades!$F$39:$BG$39,0)),"")</f>
        <v/>
      </c>
      <c r="K33" s="35" t="str">
        <f>IFERROR(INDEX(Dades!$F$40:$BG$72,MATCH($G33,Dades!$E$40:$E$72,0),MATCH(Dades!$F$2&amp;K$13,Dades!$F$39:$BG$39,0)),"")</f>
        <v/>
      </c>
      <c r="L33" s="172"/>
      <c r="M33" s="172"/>
      <c r="N33" s="172"/>
      <c r="O33" s="36" t="str">
        <f t="shared" si="1"/>
        <v/>
      </c>
      <c r="P33" s="36" t="str">
        <f t="shared" si="2"/>
        <v/>
      </c>
      <c r="Q33" s="36" t="str">
        <f t="shared" si="3"/>
        <v/>
      </c>
      <c r="R33" s="36" t="str">
        <f>IF(OR(ISNUMBER(O33),ISNUMBER(P33),ISNUMBER(Q33)),IF(ISNUMBER(O33),O33,0)+IF(ISNUMBER(P33),P33,0)*(Dades!$H$435/1000)+IF(ISNUMBER(Q33),Q33,0)*(Dades!$H$436/1000),"")</f>
        <v/>
      </c>
    </row>
    <row r="34" spans="1:18" ht="15.75" customHeight="1" x14ac:dyDescent="0.25">
      <c r="A34" s="27"/>
      <c r="E34" s="169"/>
      <c r="F34" s="216" t="str">
        <f>IF(E34="","",IF(VLOOKUP(E34,'0.1_Datos generales organiz.'!$E$44:$J$291,3,FALSE)="","Sí",VLOOKUP(E34,'0.1_Datos generales organiz.'!$E$44:$J$291,3,FALSE)))</f>
        <v/>
      </c>
      <c r="G34" s="170"/>
      <c r="H34" s="171"/>
      <c r="I34" s="35" t="str">
        <f>IFERROR(INDEX(Dades!$F$40:$BG$72,MATCH($G34,Dades!$E$40:$E$72,0),MATCH(Dades!$F$2&amp;I$13,Dades!$F$39:$BG$39,0)),"")</f>
        <v/>
      </c>
      <c r="J34" s="35" t="str">
        <f>IFERROR(INDEX(Dades!$F$40:$BG$72,MATCH($G34,Dades!$E$40:$E$72,0),MATCH(Dades!$F$2&amp;J$13,Dades!$F$39:$BG$39,0)),"")</f>
        <v/>
      </c>
      <c r="K34" s="35" t="str">
        <f>IFERROR(INDEX(Dades!$F$40:$BG$72,MATCH($G34,Dades!$E$40:$E$72,0),MATCH(Dades!$F$2&amp;K$13,Dades!$F$39:$BG$39,0)),"")</f>
        <v/>
      </c>
      <c r="L34" s="172"/>
      <c r="M34" s="172"/>
      <c r="N34" s="172"/>
      <c r="O34" s="36" t="str">
        <f t="shared" si="1"/>
        <v/>
      </c>
      <c r="P34" s="36" t="str">
        <f t="shared" si="2"/>
        <v/>
      </c>
      <c r="Q34" s="36" t="str">
        <f t="shared" si="3"/>
        <v/>
      </c>
      <c r="R34" s="36" t="str">
        <f>IF(OR(ISNUMBER(O34),ISNUMBER(P34),ISNUMBER(Q34)),IF(ISNUMBER(O34),O34,0)+IF(ISNUMBER(P34),P34,0)*(Dades!$H$435/1000)+IF(ISNUMBER(Q34),Q34,0)*(Dades!$H$436/1000),"")</f>
        <v/>
      </c>
    </row>
    <row r="35" spans="1:18" ht="15.75" customHeight="1" x14ac:dyDescent="0.25">
      <c r="A35" s="27"/>
      <c r="E35" s="169"/>
      <c r="F35" s="216" t="str">
        <f>IF(E35="","",IF(VLOOKUP(E35,'0.1_Datos generales organiz.'!$E$44:$J$291,3,FALSE)="","Sí",VLOOKUP(E35,'0.1_Datos generales organiz.'!$E$44:$J$291,3,FALSE)))</f>
        <v/>
      </c>
      <c r="G35" s="170"/>
      <c r="H35" s="171"/>
      <c r="I35" s="35" t="str">
        <f>IFERROR(INDEX(Dades!$F$40:$BG$72,MATCH($G35,Dades!$E$40:$E$72,0),MATCH(Dades!$F$2&amp;I$13,Dades!$F$39:$BG$39,0)),"")</f>
        <v/>
      </c>
      <c r="J35" s="35" t="str">
        <f>IFERROR(INDEX(Dades!$F$40:$BG$72,MATCH($G35,Dades!$E$40:$E$72,0),MATCH(Dades!$F$2&amp;J$13,Dades!$F$39:$BG$39,0)),"")</f>
        <v/>
      </c>
      <c r="K35" s="35" t="str">
        <f>IFERROR(INDEX(Dades!$F$40:$BG$72,MATCH($G35,Dades!$E$40:$E$72,0),MATCH(Dades!$F$2&amp;K$13,Dades!$F$39:$BG$39,0)),"")</f>
        <v/>
      </c>
      <c r="L35" s="172"/>
      <c r="M35" s="172"/>
      <c r="N35" s="172"/>
      <c r="O35" s="36" t="str">
        <f t="shared" si="1"/>
        <v/>
      </c>
      <c r="P35" s="36" t="str">
        <f t="shared" si="2"/>
        <v/>
      </c>
      <c r="Q35" s="36" t="str">
        <f t="shared" si="3"/>
        <v/>
      </c>
      <c r="R35" s="36" t="str">
        <f>IF(OR(ISNUMBER(O35),ISNUMBER(P35),ISNUMBER(Q35)),IF(ISNUMBER(O35),O35,0)+IF(ISNUMBER(P35),P35,0)*(Dades!$H$435/1000)+IF(ISNUMBER(Q35),Q35,0)*(Dades!$H$436/1000),"")</f>
        <v/>
      </c>
    </row>
    <row r="36" spans="1:18" x14ac:dyDescent="0.25">
      <c r="A36" s="27"/>
      <c r="E36" s="169"/>
      <c r="F36" s="216" t="str">
        <f>IF(E36="","",IF(VLOOKUP(E36,'0.1_Datos generales organiz.'!$E$44:$J$291,3,FALSE)="","Sí",VLOOKUP(E36,'0.1_Datos generales organiz.'!$E$44:$J$291,3,FALSE)))</f>
        <v/>
      </c>
      <c r="G36" s="170"/>
      <c r="H36" s="171"/>
      <c r="I36" s="35" t="str">
        <f>IFERROR(INDEX(Dades!$F$40:$BG$72,MATCH($G36,Dades!$E$40:$E$72,0),MATCH(Dades!$F$2&amp;I$13,Dades!$F$39:$BG$39,0)),"")</f>
        <v/>
      </c>
      <c r="J36" s="35" t="str">
        <f>IFERROR(INDEX(Dades!$F$40:$BG$72,MATCH($G36,Dades!$E$40:$E$72,0),MATCH(Dades!$F$2&amp;J$13,Dades!$F$39:$BG$39,0)),"")</f>
        <v/>
      </c>
      <c r="K36" s="35" t="str">
        <f>IFERROR(INDEX(Dades!$F$40:$BG$72,MATCH($G36,Dades!$E$40:$E$72,0),MATCH(Dades!$F$2&amp;K$13,Dades!$F$39:$BG$39,0)),"")</f>
        <v/>
      </c>
      <c r="L36" s="172"/>
      <c r="M36" s="172"/>
      <c r="N36" s="172"/>
      <c r="O36" s="36" t="str">
        <f t="shared" si="1"/>
        <v/>
      </c>
      <c r="P36" s="36" t="str">
        <f t="shared" si="2"/>
        <v/>
      </c>
      <c r="Q36" s="36" t="str">
        <f t="shared" si="3"/>
        <v/>
      </c>
      <c r="R36" s="36" t="str">
        <f>IF(OR(ISNUMBER(O36),ISNUMBER(P36),ISNUMBER(Q36)),IF(ISNUMBER(O36),O36,0)+IF(ISNUMBER(P36),P36,0)*(Dades!$H$435/1000)+IF(ISNUMBER(Q36),Q36,0)*(Dades!$H$436/1000),"")</f>
        <v/>
      </c>
    </row>
    <row r="37" spans="1:18" ht="18" customHeight="1" x14ac:dyDescent="0.25">
      <c r="A37" s="27"/>
      <c r="C37" s="17"/>
      <c r="E37" s="582" t="s">
        <v>1359</v>
      </c>
      <c r="F37" s="582"/>
      <c r="G37" s="582"/>
      <c r="H37" s="582"/>
      <c r="I37" s="215"/>
      <c r="J37" s="215"/>
      <c r="K37" s="215"/>
      <c r="L37" s="215"/>
      <c r="M37" s="215"/>
      <c r="P37" s="215"/>
      <c r="Q37" s="215"/>
      <c r="R37" s="37">
        <f>SUM(R15:R36)</f>
        <v>0</v>
      </c>
    </row>
    <row r="38" spans="1:18" ht="30.75" customHeight="1" x14ac:dyDescent="0.25">
      <c r="A38" s="27"/>
      <c r="C38" s="17"/>
      <c r="E38" s="181"/>
      <c r="F38" s="181"/>
      <c r="G38" s="181"/>
      <c r="H38" s="181"/>
      <c r="I38" s="181"/>
      <c r="J38" s="181"/>
      <c r="K38" s="181"/>
      <c r="L38" s="181"/>
      <c r="M38" s="181"/>
      <c r="N38" s="181"/>
      <c r="O38" s="181"/>
      <c r="P38" s="181"/>
      <c r="Q38" s="181"/>
      <c r="R38" s="181"/>
    </row>
    <row r="39" spans="1:18" s="22" customFormat="1" ht="18.75" customHeight="1" x14ac:dyDescent="0.25">
      <c r="B39" s="4"/>
      <c r="C39" s="4"/>
      <c r="D39" s="581" t="s">
        <v>1360</v>
      </c>
      <c r="E39" s="581"/>
      <c r="F39" s="581"/>
      <c r="G39" s="581"/>
      <c r="H39" s="581"/>
      <c r="I39" s="581"/>
      <c r="J39" s="581"/>
      <c r="K39" s="581"/>
      <c r="L39" s="581"/>
      <c r="M39" s="581"/>
      <c r="N39" s="581"/>
      <c r="O39" s="581"/>
      <c r="P39" s="581"/>
      <c r="Q39" s="581"/>
      <c r="R39" s="581"/>
    </row>
    <row r="40" spans="1:18" ht="13.5" customHeight="1" x14ac:dyDescent="0.3">
      <c r="D40" s="38"/>
      <c r="E40" s="38"/>
      <c r="F40" s="38"/>
      <c r="G40" s="38"/>
      <c r="H40" s="38"/>
      <c r="I40" s="38"/>
      <c r="J40" s="38"/>
      <c r="K40" s="38"/>
      <c r="L40" s="38"/>
      <c r="M40" s="38"/>
      <c r="N40" s="38"/>
      <c r="O40" s="38"/>
      <c r="P40" s="38"/>
      <c r="Q40" s="38"/>
      <c r="R40" s="38"/>
    </row>
    <row r="41" spans="1:18" ht="15" customHeight="1" x14ac:dyDescent="0.25">
      <c r="E41" s="578" t="s">
        <v>1265</v>
      </c>
      <c r="F41" s="578" t="s">
        <v>1194</v>
      </c>
      <c r="G41" s="578" t="s">
        <v>1361</v>
      </c>
      <c r="H41" s="578" t="s">
        <v>1362</v>
      </c>
      <c r="I41" s="572" t="s">
        <v>1363</v>
      </c>
      <c r="J41" s="573"/>
      <c r="K41" s="574"/>
      <c r="L41" s="579" t="s">
        <v>1357</v>
      </c>
    </row>
    <row r="42" spans="1:18" ht="40.5" customHeight="1" x14ac:dyDescent="0.25">
      <c r="E42" s="578"/>
      <c r="F42" s="578"/>
      <c r="G42" s="578"/>
      <c r="H42" s="578"/>
      <c r="I42" s="391" t="s">
        <v>1354</v>
      </c>
      <c r="J42" s="391" t="s">
        <v>1355</v>
      </c>
      <c r="K42" s="391" t="s">
        <v>1356</v>
      </c>
      <c r="L42" s="580"/>
    </row>
    <row r="43" spans="1:18" ht="14.25" hidden="1" customHeight="1" x14ac:dyDescent="0.25">
      <c r="E43" s="31" t="s">
        <v>1265</v>
      </c>
      <c r="F43" s="338" t="s">
        <v>878</v>
      </c>
      <c r="G43" s="32"/>
      <c r="H43" s="32"/>
      <c r="I43" s="31" t="s">
        <v>803</v>
      </c>
      <c r="J43" s="31" t="s">
        <v>804</v>
      </c>
      <c r="K43" s="31" t="s">
        <v>805</v>
      </c>
      <c r="L43" s="31" t="s">
        <v>7</v>
      </c>
    </row>
    <row r="44" spans="1:18" ht="15" customHeight="1" x14ac:dyDescent="0.25">
      <c r="E44" s="169"/>
      <c r="F44" s="216" t="str">
        <f>IF(E44="","",IF(VLOOKUP(E44,'0.1_Datos generales organiz.'!$E$44:$J$291,3,FALSE)="","Sí",VLOOKUP(E44,'0.1_Datos generales organiz.'!$E$44:$J$291,3,FALSE)))</f>
        <v/>
      </c>
      <c r="G44" s="170"/>
      <c r="H44" s="170"/>
      <c r="I44" s="364"/>
      <c r="J44" s="364"/>
      <c r="K44" s="364"/>
      <c r="L44" s="36" t="str">
        <f>IF(OR(ISNUMBER(I44),ISNUMBER(J44),ISNUMBER(K44)),IF(ISNUMBER(I44),I44,0)+IF(ISNUMBER(J44),J44,0)*(Dades!$H$435/1000)+IF(ISNUMBER(K44),K44,0)*(Dades!$H$436/1000),"")</f>
        <v/>
      </c>
      <c r="M44" s="354"/>
    </row>
    <row r="45" spans="1:18" x14ac:dyDescent="0.25">
      <c r="E45" s="169"/>
      <c r="F45" s="216" t="str">
        <f>IF(E45="","",IF(VLOOKUP(E45,'0.1_Datos generales organiz.'!$E$44:$J$291,3,FALSE)="","Sí",VLOOKUP(E45,'0.1_Datos generales organiz.'!$E$44:$J$291,3,FALSE)))</f>
        <v/>
      </c>
      <c r="G45" s="170"/>
      <c r="H45" s="170"/>
      <c r="I45" s="364"/>
      <c r="J45" s="364"/>
      <c r="K45" s="364"/>
      <c r="L45" s="36" t="str">
        <f>IF(OR(ISNUMBER(I45),ISNUMBER(J45),ISNUMBER(K45)),IF(ISNUMBER(I45),I45,0)+IF(ISNUMBER(J45),J45,0)*(Dades!$H$435/1000)+IF(ISNUMBER(K45),K45,0)*(Dades!$H$436/1000),"")</f>
        <v/>
      </c>
    </row>
    <row r="46" spans="1:18" x14ac:dyDescent="0.25">
      <c r="E46" s="169"/>
      <c r="F46" s="216" t="str">
        <f>IF(E46="","",IF(VLOOKUP(E46,'0.1_Datos generales organiz.'!$E$44:$J$291,3,FALSE)="","Sí",VLOOKUP(E46,'0.1_Datos generales organiz.'!$E$44:$J$291,3,FALSE)))</f>
        <v/>
      </c>
      <c r="G46" s="170"/>
      <c r="H46" s="170"/>
      <c r="I46" s="364"/>
      <c r="J46" s="364"/>
      <c r="K46" s="364"/>
      <c r="L46" s="36" t="str">
        <f>IF(OR(ISNUMBER(I46),ISNUMBER(J46),ISNUMBER(K46)),IF(ISNUMBER(I46),I46,0)+IF(ISNUMBER(J46),J46,0)*(Dades!$H$435/1000)+IF(ISNUMBER(K46),K46,0)*(Dades!$H$436/1000),"")</f>
        <v/>
      </c>
    </row>
    <row r="47" spans="1:18" ht="16.5" customHeight="1" x14ac:dyDescent="0.25">
      <c r="E47" s="169"/>
      <c r="F47" s="216" t="str">
        <f>IF(E47="","",IF(VLOOKUP(E47,'0.1_Datos generales organiz.'!$E$44:$J$291,3,FALSE)="","Sí",VLOOKUP(E47,'0.1_Datos generales organiz.'!$E$44:$J$291,3,FALSE)))</f>
        <v/>
      </c>
      <c r="G47" s="170"/>
      <c r="H47" s="170"/>
      <c r="I47" s="364"/>
      <c r="J47" s="364"/>
      <c r="K47" s="364"/>
      <c r="L47" s="36" t="str">
        <f>IF(OR(ISNUMBER(I47),ISNUMBER(J47),ISNUMBER(K47)),IF(ISNUMBER(I47),I47,0)+IF(ISNUMBER(J47),J47,0)*(Dades!$H$435/1000)+IF(ISNUMBER(K47),K47,0)*(Dades!$H$436/1000),"")</f>
        <v/>
      </c>
    </row>
    <row r="48" spans="1:18" x14ac:dyDescent="0.25">
      <c r="E48" s="169"/>
      <c r="F48" s="216" t="str">
        <f>IF(E48="","",IF(VLOOKUP(E48,'0.1_Datos generales organiz.'!$E$44:$J$291,3,FALSE)="","Sí",VLOOKUP(E48,'0.1_Datos generales organiz.'!$E$44:$J$291,3,FALSE)))</f>
        <v/>
      </c>
      <c r="G48" s="170"/>
      <c r="H48" s="170"/>
      <c r="I48" s="364"/>
      <c r="J48" s="364"/>
      <c r="K48" s="364"/>
      <c r="L48" s="36" t="str">
        <f>IF(OR(ISNUMBER(I48),ISNUMBER(J48),ISNUMBER(K48)),IF(ISNUMBER(I48),I48,0)+IF(ISNUMBER(J48),J48,0)*(Dades!$H$435/1000)+IF(ISNUMBER(K48),K48,0)*(Dades!$H$436/1000),"")</f>
        <v/>
      </c>
    </row>
    <row r="49" spans="5:12" x14ac:dyDescent="0.25">
      <c r="E49" s="169"/>
      <c r="F49" s="216" t="str">
        <f>IF(E49="","",IF(VLOOKUP(E49,'0.1_Datos generales organiz.'!$E$44:$J$291,3,FALSE)="","Sí",VLOOKUP(E49,'0.1_Datos generales organiz.'!$E$44:$J$291,3,FALSE)))</f>
        <v/>
      </c>
      <c r="G49" s="170"/>
      <c r="H49" s="170"/>
      <c r="I49" s="364"/>
      <c r="J49" s="364"/>
      <c r="K49" s="364"/>
      <c r="L49" s="36" t="str">
        <f>IF(OR(ISNUMBER(I49),ISNUMBER(J49),ISNUMBER(K49)),IF(ISNUMBER(I49),I49,0)+IF(ISNUMBER(J49),J49,0)*(Dades!$H$435/1000)+IF(ISNUMBER(K49),K49,0)*(Dades!$H$436/1000),"")</f>
        <v/>
      </c>
    </row>
    <row r="50" spans="5:12" x14ac:dyDescent="0.25">
      <c r="E50" s="169"/>
      <c r="F50" s="216" t="str">
        <f>IF(E50="","",IF(VLOOKUP(E50,'0.1_Datos generales organiz.'!$E$44:$J$291,3,FALSE)="","Sí",VLOOKUP(E50,'0.1_Datos generales organiz.'!$E$44:$J$291,3,FALSE)))</f>
        <v/>
      </c>
      <c r="G50" s="170"/>
      <c r="H50" s="170"/>
      <c r="I50" s="364"/>
      <c r="J50" s="364"/>
      <c r="K50" s="364"/>
      <c r="L50" s="36" t="str">
        <f>IF(OR(ISNUMBER(I50),ISNUMBER(J50),ISNUMBER(K50)),IF(ISNUMBER(I50),I50,0)+IF(ISNUMBER(J50),J50,0)*(Dades!$H$435/1000)+IF(ISNUMBER(K50),K50,0)*(Dades!$H$436/1000),"")</f>
        <v/>
      </c>
    </row>
    <row r="51" spans="5:12" x14ac:dyDescent="0.25">
      <c r="E51" s="169"/>
      <c r="F51" s="216" t="str">
        <f>IF(E51="","",IF(VLOOKUP(E51,'0.1_Datos generales organiz.'!$E$44:$J$291,3,FALSE)="","Sí",VLOOKUP(E51,'0.1_Datos generales organiz.'!$E$44:$J$291,3,FALSE)))</f>
        <v/>
      </c>
      <c r="G51" s="170"/>
      <c r="H51" s="170"/>
      <c r="I51" s="364"/>
      <c r="J51" s="364"/>
      <c r="K51" s="364"/>
      <c r="L51" s="36" t="str">
        <f>IF(OR(ISNUMBER(I51),ISNUMBER(J51),ISNUMBER(K51)),IF(ISNUMBER(I51),I51,0)+IF(ISNUMBER(J51),J51,0)*(Dades!$H$435/1000)+IF(ISNUMBER(K51),K51,0)*(Dades!$H$436/1000),"")</f>
        <v/>
      </c>
    </row>
    <row r="52" spans="5:12" ht="15" customHeight="1" x14ac:dyDescent="0.25">
      <c r="E52" s="169"/>
      <c r="F52" s="216" t="str">
        <f>IF(E52="","",IF(VLOOKUP(E52,'0.1_Datos generales organiz.'!$E$44:$J$291,3,FALSE)="","Sí",VLOOKUP(E52,'0.1_Datos generales organiz.'!$E$44:$J$291,3,FALSE)))</f>
        <v/>
      </c>
      <c r="G52" s="170"/>
      <c r="H52" s="170"/>
      <c r="I52" s="364"/>
      <c r="J52" s="364"/>
      <c r="K52" s="364"/>
      <c r="L52" s="36" t="str">
        <f>IF(OR(ISNUMBER(I52),ISNUMBER(J52),ISNUMBER(K52)),IF(ISNUMBER(I52),I52,0)+IF(ISNUMBER(J52),J52,0)*(Dades!$H$435/1000)+IF(ISNUMBER(K52),K52,0)*(Dades!$H$436/1000),"")</f>
        <v/>
      </c>
    </row>
    <row r="53" spans="5:12" x14ac:dyDescent="0.25">
      <c r="E53" s="169"/>
      <c r="F53" s="216" t="str">
        <f>IF(E53="","",IF(VLOOKUP(E53,'0.1_Datos generales organiz.'!$E$44:$J$291,3,FALSE)="","Sí",VLOOKUP(E53,'0.1_Datos generales organiz.'!$E$44:$J$291,3,FALSE)))</f>
        <v/>
      </c>
      <c r="G53" s="170"/>
      <c r="H53" s="170"/>
      <c r="I53" s="364"/>
      <c r="J53" s="364"/>
      <c r="K53" s="364"/>
      <c r="L53" s="36" t="str">
        <f>IF(OR(ISNUMBER(I53),ISNUMBER(J53),ISNUMBER(K53)),IF(ISNUMBER(I53),I53,0)+IF(ISNUMBER(J53),J53,0)*(Dades!$H$435/1000)+IF(ISNUMBER(K53),K53,0)*(Dades!$H$436/1000),"")</f>
        <v/>
      </c>
    </row>
    <row r="54" spans="5:12" ht="15" customHeight="1" x14ac:dyDescent="0.25">
      <c r="E54" s="169"/>
      <c r="F54" s="216" t="str">
        <f>IF(E54="","",IF(VLOOKUP(E54,'0.1_Datos generales organiz.'!$E$44:$J$291,3,FALSE)="","Sí",VLOOKUP(E54,'0.1_Datos generales organiz.'!$E$44:$J$291,3,FALSE)))</f>
        <v/>
      </c>
      <c r="G54" s="170"/>
      <c r="H54" s="170"/>
      <c r="I54" s="364"/>
      <c r="J54" s="364"/>
      <c r="K54" s="364"/>
      <c r="L54" s="36" t="str">
        <f>IF(OR(ISNUMBER(I54),ISNUMBER(J54),ISNUMBER(K54)),IF(ISNUMBER(I54),I54,0)+IF(ISNUMBER(J54),J54,0)*(Dades!$H$435/1000)+IF(ISNUMBER(K54),K54,0)*(Dades!$H$436/1000),"")</f>
        <v/>
      </c>
    </row>
    <row r="55" spans="5:12" x14ac:dyDescent="0.25">
      <c r="E55" s="169"/>
      <c r="F55" s="216" t="str">
        <f>IF(E55="","",IF(VLOOKUP(E55,'0.1_Datos generales organiz.'!$E$44:$J$291,3,FALSE)="","Sí",VLOOKUP(E55,'0.1_Datos generales organiz.'!$E$44:$J$291,3,FALSE)))</f>
        <v/>
      </c>
      <c r="G55" s="170"/>
      <c r="H55" s="170"/>
      <c r="I55" s="364"/>
      <c r="J55" s="364"/>
      <c r="K55" s="364"/>
      <c r="L55" s="36" t="str">
        <f>IF(OR(ISNUMBER(I55),ISNUMBER(J55),ISNUMBER(K55)),IF(ISNUMBER(I55),I55,0)+IF(ISNUMBER(J55),J55,0)*(Dades!$H$435/1000)+IF(ISNUMBER(K55),K55,0)*(Dades!$H$436/1000),"")</f>
        <v/>
      </c>
    </row>
    <row r="56" spans="5:12" x14ac:dyDescent="0.25">
      <c r="E56" s="169"/>
      <c r="F56" s="216" t="str">
        <f>IF(E56="","",IF(VLOOKUP(E56,'0.1_Datos generales organiz.'!$E$44:$J$291,3,FALSE)="","Sí",VLOOKUP(E56,'0.1_Datos generales organiz.'!$E$44:$J$291,3,FALSE)))</f>
        <v/>
      </c>
      <c r="G56" s="170"/>
      <c r="H56" s="170"/>
      <c r="I56" s="364"/>
      <c r="J56" s="364"/>
      <c r="K56" s="364"/>
      <c r="L56" s="36" t="str">
        <f>IF(OR(ISNUMBER(I56),ISNUMBER(J56),ISNUMBER(K56)),IF(ISNUMBER(I56),I56,0)+IF(ISNUMBER(J56),J56,0)*(Dades!$H$435/1000)+IF(ISNUMBER(K56),K56,0)*(Dades!$H$436/1000),"")</f>
        <v/>
      </c>
    </row>
    <row r="57" spans="5:12" ht="15" customHeight="1" x14ac:dyDescent="0.25">
      <c r="E57" s="169"/>
      <c r="F57" s="216" t="str">
        <f>IF(E57="","",IF(VLOOKUP(E57,'0.1_Datos generales organiz.'!$E$44:$J$291,3,FALSE)="","Sí",VLOOKUP(E57,'0.1_Datos generales organiz.'!$E$44:$J$291,3,FALSE)))</f>
        <v/>
      </c>
      <c r="G57" s="170"/>
      <c r="H57" s="170"/>
      <c r="I57" s="364"/>
      <c r="J57" s="364"/>
      <c r="K57" s="364"/>
      <c r="L57" s="36" t="str">
        <f>IF(OR(ISNUMBER(I57),ISNUMBER(J57),ISNUMBER(K57)),IF(ISNUMBER(I57),I57,0)+IF(ISNUMBER(J57),J57,0)*(Dades!$H$435/1000)+IF(ISNUMBER(K57),K57,0)*(Dades!$H$436/1000),"")</f>
        <v/>
      </c>
    </row>
    <row r="58" spans="5:12" x14ac:dyDescent="0.25">
      <c r="E58" s="169"/>
      <c r="F58" s="216" t="str">
        <f>IF(E58="","",IF(VLOOKUP(E58,'0.1_Datos generales organiz.'!$E$44:$J$291,3,FALSE)="","Sí",VLOOKUP(E58,'0.1_Datos generales organiz.'!$E$44:$J$291,3,FALSE)))</f>
        <v/>
      </c>
      <c r="G58" s="170"/>
      <c r="H58" s="170"/>
      <c r="I58" s="364"/>
      <c r="J58" s="364"/>
      <c r="K58" s="364"/>
      <c r="L58" s="36" t="str">
        <f>IF(OR(ISNUMBER(I58),ISNUMBER(J58),ISNUMBER(K58)),IF(ISNUMBER(I58),I58,0)+IF(ISNUMBER(J58),J58,0)*(Dades!$H$435/1000)+IF(ISNUMBER(K58),K58,0)*(Dades!$H$436/1000),"")</f>
        <v/>
      </c>
    </row>
    <row r="59" spans="5:12" x14ac:dyDescent="0.25">
      <c r="L59" s="37">
        <f>SUM(L44:L58)</f>
        <v>0</v>
      </c>
    </row>
    <row r="115" spans="6:18" ht="15" customHeight="1" x14ac:dyDescent="0.25"/>
    <row r="117" spans="6:18" ht="16.5" x14ac:dyDescent="0.25">
      <c r="F117" s="40"/>
      <c r="G117" s="40"/>
      <c r="H117" s="40"/>
      <c r="I117" s="40"/>
      <c r="J117" s="40"/>
      <c r="K117" s="40"/>
      <c r="L117" s="40"/>
      <c r="M117" s="40"/>
      <c r="N117" s="40"/>
      <c r="O117" s="40"/>
      <c r="P117" s="40"/>
      <c r="Q117" s="40"/>
      <c r="R117" s="40"/>
    </row>
    <row r="118" spans="6:18" ht="16.5" x14ac:dyDescent="0.25">
      <c r="F118" s="40"/>
      <c r="G118" s="40"/>
      <c r="H118" s="40"/>
      <c r="I118" s="40"/>
      <c r="J118" s="40"/>
      <c r="K118" s="40"/>
      <c r="L118" s="40"/>
      <c r="M118" s="40"/>
      <c r="N118" s="40"/>
      <c r="O118" s="40"/>
      <c r="P118" s="40"/>
      <c r="Q118" s="40"/>
      <c r="R118" s="40"/>
    </row>
  </sheetData>
  <sheetProtection sheet="1" objects="1" scenarios="1"/>
  <mergeCells count="23">
    <mergeCell ref="D39:R39"/>
    <mergeCell ref="I12:K12"/>
    <mergeCell ref="I41:K41"/>
    <mergeCell ref="E37:H37"/>
    <mergeCell ref="L12:N12"/>
    <mergeCell ref="E41:E42"/>
    <mergeCell ref="F41:F42"/>
    <mergeCell ref="G41:G42"/>
    <mergeCell ref="H41:H42"/>
    <mergeCell ref="L41:L42"/>
    <mergeCell ref="Q12:Q13"/>
    <mergeCell ref="P12:P13"/>
    <mergeCell ref="C1:S1"/>
    <mergeCell ref="E3:R4"/>
    <mergeCell ref="E7:R8"/>
    <mergeCell ref="E9:R9"/>
    <mergeCell ref="E12:E13"/>
    <mergeCell ref="F12:F13"/>
    <mergeCell ref="G12:G13"/>
    <mergeCell ref="H12:H13"/>
    <mergeCell ref="R12:R13"/>
    <mergeCell ref="O12:O13"/>
    <mergeCell ref="D10:R10"/>
  </mergeCells>
  <dataValidations count="5">
    <dataValidation type="decimal" allowBlank="1" showInputMessage="1" showErrorMessage="1" sqref="L15:N36" xr:uid="{00000000-0002-0000-0300-000000000000}">
      <formula1>0</formula1>
      <formula2>10</formula2>
    </dataValidation>
    <dataValidation type="decimal" operator="greaterThan" allowBlank="1" showInputMessage="1" showErrorMessage="1" sqref="H15:H36" xr:uid="{00000000-0002-0000-0300-000001000000}">
      <formula1>0</formula1>
      <formula2>0</formula2>
    </dataValidation>
    <dataValidation operator="equal" allowBlank="1" showInputMessage="1" showErrorMessage="1" sqref="H44:H58" xr:uid="{00000000-0002-0000-0300-000002000000}"/>
    <dataValidation type="decimal" operator="greaterThan" allowBlank="1" showInputMessage="1" showErrorMessage="1" sqref="I44:K58" xr:uid="{00000000-0002-0000-0300-000003000000}">
      <formula1>0</formula1>
    </dataValidation>
    <dataValidation type="list" showInputMessage="1" showErrorMessage="1" sqref="E15:E36 E44:E58" xr:uid="{00000000-0002-0000-0300-000004000000}">
      <formula1>CentrosES</formula1>
    </dataValidation>
  </dataValidations>
  <hyperlinks>
    <hyperlink ref="A4" location="'0.2_Plan de reducción'!C1" display="0.2 Plan de reducción" xr:uid="{00000000-0004-0000-0300-000000000000}"/>
    <hyperlink ref="A6" location="'1.2_Vehículos y maquinaria'!C1" display="1.2 Categoría 1: Vehículos y maquinaria" xr:uid="{00000000-0004-0000-0300-000001000000}"/>
    <hyperlink ref="A7" location="'1.3_Emisiones de proceso'!C1" display="1.3 Categoría 1: E. proceso y uso del suelo" xr:uid="{00000000-0004-0000-0300-000002000000}"/>
    <hyperlink ref="A8" location="'1.4_Emisiones fugitivas'!C1" display="1.4 Categoría 1: Emisiones fugitivas" xr:uid="{00000000-0004-0000-0300-000003000000}"/>
    <hyperlink ref="A9" location="'2.1_Categoría 2 Balears'!C1" display="2.1 Categoría 2 Registro balear" xr:uid="{00000000-0004-0000-0300-000004000000}"/>
    <hyperlink ref="A10" location="'2.2_Categoría 2 España'!C1" display="2.2 Categoría 2 Registro estatal" xr:uid="{00000000-0004-0000-0300-000005000000}"/>
    <hyperlink ref="A5" location="'1.1_Instalaciones fijas'!C1" display="1.1 Categoría 1: Instalaciones fijas" xr:uid="{00000000-0004-0000-0300-000006000000}"/>
    <hyperlink ref="A3" location="'0.1_Datos generales organiz.'!C1" display="0.1 Datos de la organización" xr:uid="{00000000-0004-0000-0300-000007000000}"/>
    <hyperlink ref="A11" location="'0.1_Datos generales organiz.'!C1" display="3. Categorías 3, 4, 5 y 6" xr:uid="{00000000-0004-0000-0300-000008000000}"/>
    <hyperlink ref="A12" location="'4.1_Resultados Balears'!C1" display="4.1 Resultados Registro balear" xr:uid="{00000000-0004-0000-0300-000009000000}"/>
    <hyperlink ref="A13" location="'4.2_Resultados España'!C1" display="4.2 Resultados Registro estatal" xr:uid="{00000000-0004-0000-0300-00000A000000}"/>
  </hyperlinks>
  <pageMargins left="0.74791666666666701" right="0.74791666666666701" top="0.98402777777777795" bottom="0.98402777777777795" header="0.51180555555555496" footer="0.51180555555555496"/>
  <pageSetup paperSize="9" scale="47" firstPageNumber="0" orientation="portrait" horizontalDpi="300" verticalDpi="300" r:id="rId1"/>
  <drawing r:id="rId2"/>
  <extLst>
    <ext xmlns:x14="http://schemas.microsoft.com/office/spreadsheetml/2009/9/main" uri="{CCE6A557-97BC-4b89-ADB6-D9C93CAAB3DF}">
      <x14:dataValidations xmlns:xm="http://schemas.microsoft.com/office/excel/2006/main" count="2">
        <x14:dataValidation type="list" operator="equal" allowBlank="1" showInputMessage="1" showErrorMessage="1" xr:uid="{00000000-0002-0000-0300-000005000000}">
          <x14:formula1>
            <xm:f>Dades!$C$88:$C$119</xm:f>
          </x14:formula1>
          <xm:sqref>G15:G36</xm:sqref>
        </x14:dataValidation>
        <x14:dataValidation type="list" operator="equal" allowBlank="1" showInputMessage="1" showErrorMessage="1" xr:uid="{00000000-0002-0000-0300-000006000000}">
          <x14:formula1>
            <xm:f>Dades!$C$127:$C$156</xm:f>
          </x14:formula1>
          <xm:sqref>G44:G58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MH142"/>
  <sheetViews>
    <sheetView showRowColHeaders="0" zoomScale="90" zoomScaleNormal="90" workbookViewId="0">
      <pane xSplit="1" topLeftCell="B1" activePane="topRight" state="frozen"/>
      <selection activeCell="C1" sqref="C1:M1"/>
      <selection pane="topRight" activeCell="C1" sqref="C1:T1"/>
    </sheetView>
  </sheetViews>
  <sheetFormatPr baseColWidth="10" defaultColWidth="9.140625" defaultRowHeight="15" x14ac:dyDescent="0.25"/>
  <cols>
    <col min="1" max="1" width="34.85546875" style="22" customWidth="1"/>
    <col min="2" max="2" width="1.7109375" style="4" customWidth="1"/>
    <col min="3" max="3" width="1" style="4" customWidth="1"/>
    <col min="4" max="4" width="1.42578125" style="17" customWidth="1"/>
    <col min="5" max="5" width="24.7109375" style="17" customWidth="1"/>
    <col min="6" max="6" width="22.28515625" style="17" customWidth="1"/>
    <col min="7" max="7" width="28.7109375" style="17" customWidth="1"/>
    <col min="8" max="8" width="14.85546875" style="17" customWidth="1"/>
    <col min="9" max="9" width="13.7109375" style="17" customWidth="1"/>
    <col min="10" max="10" width="14.85546875" style="17" customWidth="1"/>
    <col min="11" max="12" width="15.42578125" style="17" customWidth="1"/>
    <col min="13" max="15" width="15.85546875" style="17" customWidth="1"/>
    <col min="16" max="16" width="22.28515625" style="17" customWidth="1"/>
    <col min="17" max="17" width="16" style="17" customWidth="1"/>
    <col min="18" max="18" width="16.5703125" style="17" customWidth="1"/>
    <col min="19" max="19" width="15.5703125" style="17" customWidth="1"/>
    <col min="20" max="20" width="3.85546875" style="17" customWidth="1"/>
    <col min="21" max="1022" width="9.140625" style="17"/>
  </cols>
  <sheetData>
    <row r="1" spans="1:20" ht="40.700000000000003" customHeight="1" x14ac:dyDescent="0.25">
      <c r="B1" s="10"/>
      <c r="C1" s="545" t="s">
        <v>1444</v>
      </c>
      <c r="D1" s="545"/>
      <c r="E1" s="545"/>
      <c r="F1" s="545"/>
      <c r="G1" s="545"/>
      <c r="H1" s="545"/>
      <c r="I1" s="545"/>
      <c r="J1" s="545"/>
      <c r="K1" s="545"/>
      <c r="L1" s="545"/>
      <c r="M1" s="545"/>
      <c r="N1" s="545"/>
      <c r="O1" s="545"/>
      <c r="P1" s="545"/>
      <c r="Q1" s="545"/>
      <c r="R1" s="545"/>
      <c r="S1" s="545"/>
      <c r="T1" s="545"/>
    </row>
    <row r="2" spans="1:20" ht="40.700000000000003" customHeight="1" x14ac:dyDescent="0.25">
      <c r="B2" s="10"/>
    </row>
    <row r="3" spans="1:20" ht="16.5" customHeight="1" x14ac:dyDescent="0.25">
      <c r="A3" s="12" t="s">
        <v>1227</v>
      </c>
      <c r="B3" s="11"/>
      <c r="E3" s="575" t="s">
        <v>1445</v>
      </c>
      <c r="F3" s="575"/>
      <c r="G3" s="575"/>
      <c r="H3" s="575"/>
      <c r="I3" s="575"/>
      <c r="J3" s="575"/>
      <c r="K3" s="575"/>
      <c r="L3" s="575"/>
      <c r="M3" s="575"/>
      <c r="N3" s="575"/>
      <c r="O3" s="575"/>
      <c r="P3" s="575"/>
      <c r="Q3" s="575"/>
      <c r="R3" s="575"/>
      <c r="S3" s="575"/>
    </row>
    <row r="4" spans="1:20" ht="14.25" customHeight="1" x14ac:dyDescent="0.25">
      <c r="A4" s="12" t="s">
        <v>1228</v>
      </c>
      <c r="B4" s="11"/>
      <c r="E4" s="575"/>
      <c r="F4" s="575"/>
      <c r="G4" s="575"/>
      <c r="H4" s="575"/>
      <c r="I4" s="575"/>
      <c r="J4" s="575"/>
      <c r="K4" s="575"/>
      <c r="L4" s="575"/>
      <c r="M4" s="575"/>
      <c r="N4" s="575"/>
      <c r="O4" s="575"/>
      <c r="P4" s="575"/>
      <c r="Q4" s="575"/>
      <c r="R4" s="575"/>
      <c r="S4" s="575"/>
    </row>
    <row r="5" spans="1:20" ht="16.5" customHeight="1" x14ac:dyDescent="0.25">
      <c r="A5" s="12" t="s">
        <v>1229</v>
      </c>
      <c r="B5" s="11"/>
      <c r="E5" s="23" t="s">
        <v>1446</v>
      </c>
      <c r="H5" s="24"/>
      <c r="I5" s="24"/>
      <c r="J5" s="24"/>
      <c r="K5" s="24"/>
      <c r="L5" s="24"/>
      <c r="M5" s="24"/>
      <c r="N5" s="24"/>
      <c r="O5" s="24"/>
      <c r="P5" s="24"/>
      <c r="Q5" s="25"/>
      <c r="R5" s="25"/>
      <c r="S5" s="24"/>
    </row>
    <row r="6" spans="1:20" ht="16.5" customHeight="1" x14ac:dyDescent="0.25">
      <c r="A6" s="433" t="s">
        <v>1230</v>
      </c>
      <c r="B6" s="11"/>
      <c r="C6" s="26"/>
      <c r="D6" s="4"/>
      <c r="E6" s="23" t="s">
        <v>1447</v>
      </c>
    </row>
    <row r="7" spans="1:20" ht="16.5" customHeight="1" x14ac:dyDescent="0.25">
      <c r="A7" s="12" t="s">
        <v>1231</v>
      </c>
      <c r="B7" s="11"/>
      <c r="E7" s="249" t="s">
        <v>1448</v>
      </c>
      <c r="F7" s="248"/>
      <c r="G7" s="248"/>
      <c r="H7" s="248"/>
      <c r="I7" s="248"/>
      <c r="J7" s="248"/>
      <c r="K7" s="248"/>
      <c r="L7" s="248"/>
      <c r="M7" s="248"/>
      <c r="N7" s="248"/>
      <c r="O7" s="248"/>
      <c r="P7" s="248"/>
      <c r="Q7" s="248"/>
      <c r="R7" s="248"/>
      <c r="S7" s="248"/>
    </row>
    <row r="8" spans="1:20" ht="16.5" customHeight="1" x14ac:dyDescent="0.25">
      <c r="A8" s="12" t="s">
        <v>1232</v>
      </c>
      <c r="E8" s="585"/>
      <c r="F8" s="585"/>
      <c r="G8" s="585"/>
      <c r="H8" s="585"/>
      <c r="I8" s="585"/>
      <c r="J8" s="585"/>
      <c r="K8" s="585"/>
      <c r="L8" s="585"/>
      <c r="M8" s="585"/>
      <c r="N8" s="585"/>
      <c r="O8" s="585"/>
      <c r="P8" s="585"/>
      <c r="Q8" s="585"/>
      <c r="R8" s="585"/>
      <c r="S8" s="585"/>
    </row>
    <row r="9" spans="1:20" ht="16.5" customHeight="1" x14ac:dyDescent="0.25">
      <c r="A9" s="12" t="s">
        <v>1233</v>
      </c>
      <c r="E9" s="577"/>
      <c r="F9" s="577"/>
      <c r="G9" s="577"/>
      <c r="H9" s="577"/>
      <c r="I9" s="577"/>
      <c r="J9" s="577"/>
      <c r="K9" s="577"/>
      <c r="L9" s="577"/>
      <c r="M9" s="577"/>
      <c r="N9" s="577"/>
      <c r="O9" s="577"/>
      <c r="P9" s="577"/>
      <c r="Q9" s="577"/>
      <c r="R9" s="577"/>
      <c r="S9" s="577"/>
    </row>
    <row r="10" spans="1:20" s="22" customFormat="1" ht="20.100000000000001" customHeight="1" x14ac:dyDescent="0.25">
      <c r="A10" s="12" t="s">
        <v>1234</v>
      </c>
      <c r="B10" s="4"/>
      <c r="C10" s="4"/>
      <c r="D10" s="581" t="s">
        <v>1449</v>
      </c>
      <c r="E10" s="581"/>
      <c r="F10" s="581"/>
      <c r="G10" s="581"/>
      <c r="H10" s="581"/>
      <c r="I10" s="581"/>
      <c r="J10" s="581"/>
      <c r="K10" s="581"/>
      <c r="L10" s="581"/>
      <c r="M10" s="581"/>
      <c r="N10" s="581"/>
      <c r="O10" s="581"/>
      <c r="P10" s="581"/>
      <c r="Q10" s="581"/>
      <c r="R10" s="581"/>
      <c r="S10" s="581"/>
    </row>
    <row r="11" spans="1:20" ht="17.25" customHeight="1" x14ac:dyDescent="0.3">
      <c r="A11" s="12" t="s">
        <v>1235</v>
      </c>
      <c r="E11" s="29"/>
      <c r="F11" s="18"/>
      <c r="G11" s="18"/>
      <c r="H11" s="18"/>
      <c r="I11" s="18"/>
      <c r="J11" s="18"/>
      <c r="K11" s="18"/>
      <c r="L11" s="18"/>
      <c r="M11" s="18"/>
      <c r="N11" s="18"/>
      <c r="O11" s="18"/>
      <c r="P11" s="18"/>
      <c r="Q11" s="28"/>
      <c r="R11" s="28"/>
      <c r="S11" s="18"/>
    </row>
    <row r="12" spans="1:20" ht="17.25" customHeight="1" x14ac:dyDescent="0.25">
      <c r="A12" s="12" t="s">
        <v>1236</v>
      </c>
      <c r="E12" s="583" t="s">
        <v>1450</v>
      </c>
      <c r="F12" s="575"/>
      <c r="G12" s="575"/>
      <c r="H12" s="575"/>
      <c r="I12" s="575"/>
      <c r="J12" s="575"/>
      <c r="K12" s="575"/>
      <c r="L12" s="575"/>
      <c r="M12" s="575"/>
      <c r="N12" s="575"/>
      <c r="O12" s="575"/>
      <c r="P12" s="575"/>
      <c r="Q12" s="575"/>
      <c r="R12" s="575"/>
      <c r="S12" s="575"/>
    </row>
    <row r="13" spans="1:20" ht="17.25" customHeight="1" x14ac:dyDescent="0.25">
      <c r="A13" s="12" t="s">
        <v>1237</v>
      </c>
      <c r="E13" s="575"/>
      <c r="F13" s="575"/>
      <c r="G13" s="575"/>
      <c r="H13" s="575"/>
      <c r="I13" s="575"/>
      <c r="J13" s="575"/>
      <c r="K13" s="575"/>
      <c r="L13" s="575"/>
      <c r="M13" s="575"/>
      <c r="N13" s="575"/>
      <c r="O13" s="575"/>
      <c r="P13" s="575"/>
      <c r="Q13" s="575"/>
      <c r="R13" s="575"/>
      <c r="S13" s="575"/>
    </row>
    <row r="14" spans="1:20" ht="17.25" customHeight="1" x14ac:dyDescent="0.25">
      <c r="A14" s="12"/>
      <c r="E14" s="584" t="s">
        <v>1457</v>
      </c>
      <c r="F14" s="575"/>
      <c r="G14" s="575"/>
      <c r="H14" s="575"/>
      <c r="I14" s="575"/>
      <c r="J14" s="575"/>
      <c r="K14" s="575"/>
      <c r="L14" s="575"/>
      <c r="M14" s="575"/>
      <c r="N14" s="575"/>
      <c r="O14" s="575"/>
      <c r="P14" s="575"/>
      <c r="Q14" s="575"/>
      <c r="R14" s="575"/>
      <c r="S14" s="575"/>
    </row>
    <row r="15" spans="1:20" ht="17.25" customHeight="1" x14ac:dyDescent="0.25">
      <c r="A15" s="12"/>
      <c r="E15" s="575"/>
      <c r="F15" s="575"/>
      <c r="G15" s="575"/>
      <c r="H15" s="575"/>
      <c r="I15" s="575"/>
      <c r="J15" s="575"/>
      <c r="K15" s="575"/>
      <c r="L15" s="575"/>
      <c r="M15" s="575"/>
      <c r="N15" s="575"/>
      <c r="O15" s="575"/>
      <c r="P15" s="575"/>
      <c r="Q15" s="575"/>
      <c r="R15" s="575"/>
      <c r="S15" s="575"/>
    </row>
    <row r="16" spans="1:20" ht="17.25" customHeight="1" x14ac:dyDescent="0.25">
      <c r="A16" s="12"/>
      <c r="E16" s="584" t="s">
        <v>1451</v>
      </c>
      <c r="F16" s="575"/>
      <c r="G16" s="575"/>
      <c r="H16" s="575"/>
      <c r="I16" s="575"/>
      <c r="J16" s="575"/>
      <c r="K16" s="575"/>
      <c r="L16" s="575"/>
      <c r="M16" s="575"/>
      <c r="N16" s="575"/>
      <c r="O16" s="575"/>
      <c r="P16" s="575"/>
      <c r="Q16" s="575"/>
      <c r="R16" s="575"/>
      <c r="S16" s="575"/>
    </row>
    <row r="17" spans="1:19" ht="17.25" customHeight="1" x14ac:dyDescent="0.25">
      <c r="A17" s="12"/>
      <c r="E17" s="575"/>
      <c r="F17" s="575"/>
      <c r="G17" s="575"/>
      <c r="H17" s="575"/>
      <c r="I17" s="575"/>
      <c r="J17" s="575"/>
      <c r="K17" s="575"/>
      <c r="L17" s="575"/>
      <c r="M17" s="575"/>
      <c r="N17" s="575"/>
      <c r="O17" s="575"/>
      <c r="P17" s="575"/>
      <c r="Q17" s="575"/>
      <c r="R17" s="575"/>
      <c r="S17" s="575"/>
    </row>
    <row r="18" spans="1:19" ht="17.25" customHeight="1" x14ac:dyDescent="0.25">
      <c r="A18" s="12"/>
      <c r="E18" s="586" t="s">
        <v>1452</v>
      </c>
      <c r="F18" s="586"/>
      <c r="G18" s="586"/>
      <c r="H18" s="586"/>
      <c r="I18" s="586"/>
      <c r="J18" s="586"/>
      <c r="K18" s="586"/>
      <c r="L18" s="586"/>
      <c r="M18" s="586"/>
      <c r="N18" s="586"/>
      <c r="O18" s="586"/>
      <c r="P18" s="586"/>
      <c r="Q18" s="586"/>
      <c r="R18" s="586"/>
      <c r="S18" s="586"/>
    </row>
    <row r="19" spans="1:19" ht="17.25" customHeight="1" x14ac:dyDescent="0.25">
      <c r="A19" s="12"/>
      <c r="E19" s="586"/>
      <c r="F19" s="586"/>
      <c r="G19" s="586"/>
      <c r="H19" s="586"/>
      <c r="I19" s="586"/>
      <c r="J19" s="586"/>
      <c r="K19" s="586"/>
      <c r="L19" s="586"/>
      <c r="M19" s="586"/>
      <c r="N19" s="586"/>
      <c r="O19" s="586"/>
      <c r="P19" s="586"/>
      <c r="Q19" s="586"/>
      <c r="R19" s="586"/>
      <c r="S19" s="586"/>
    </row>
    <row r="20" spans="1:19" ht="18" customHeight="1" x14ac:dyDescent="0.25">
      <c r="A20" s="12"/>
      <c r="E20" s="578" t="s">
        <v>1453</v>
      </c>
      <c r="F20" s="578" t="s">
        <v>1194</v>
      </c>
      <c r="G20" s="579" t="s">
        <v>1454</v>
      </c>
      <c r="H20" s="578" t="s">
        <v>1350</v>
      </c>
      <c r="I20" s="578" t="s">
        <v>1351</v>
      </c>
      <c r="J20" s="572" t="s">
        <v>1455</v>
      </c>
      <c r="K20" s="573"/>
      <c r="L20" s="574"/>
      <c r="M20" s="572" t="s">
        <v>1353</v>
      </c>
      <c r="N20" s="573"/>
      <c r="O20" s="574"/>
      <c r="P20" s="579" t="s">
        <v>1354</v>
      </c>
      <c r="Q20" s="579" t="s">
        <v>1355</v>
      </c>
      <c r="R20" s="579" t="s">
        <v>1356</v>
      </c>
      <c r="S20" s="579" t="s">
        <v>1456</v>
      </c>
    </row>
    <row r="21" spans="1:19" ht="30.75" customHeight="1" x14ac:dyDescent="0.25">
      <c r="A21" s="12"/>
      <c r="E21" s="578"/>
      <c r="F21" s="578"/>
      <c r="G21" s="580"/>
      <c r="H21" s="578"/>
      <c r="I21" s="578"/>
      <c r="J21" s="391" t="s">
        <v>808</v>
      </c>
      <c r="K21" s="391" t="s">
        <v>809</v>
      </c>
      <c r="L21" s="391" t="s">
        <v>810</v>
      </c>
      <c r="M21" s="391" t="s">
        <v>808</v>
      </c>
      <c r="N21" s="391" t="s">
        <v>809</v>
      </c>
      <c r="O21" s="391" t="s">
        <v>810</v>
      </c>
      <c r="P21" s="580"/>
      <c r="Q21" s="580"/>
      <c r="R21" s="580"/>
      <c r="S21" s="580"/>
    </row>
    <row r="22" spans="1:19" s="30" customFormat="1" ht="14.25" hidden="1" customHeight="1" x14ac:dyDescent="0.25">
      <c r="A22" s="22"/>
      <c r="B22" s="4"/>
      <c r="C22" s="4"/>
      <c r="D22" s="22"/>
      <c r="E22" s="31" t="s">
        <v>1265</v>
      </c>
      <c r="F22" s="338" t="s">
        <v>878</v>
      </c>
      <c r="G22" s="33"/>
      <c r="H22" s="32"/>
      <c r="I22" s="33"/>
      <c r="J22" s="33"/>
      <c r="K22" s="33"/>
      <c r="L22" s="33"/>
      <c r="M22" s="33"/>
      <c r="N22" s="33"/>
      <c r="O22" s="33"/>
      <c r="P22" s="31" t="s">
        <v>803</v>
      </c>
      <c r="Q22" s="31" t="s">
        <v>804</v>
      </c>
      <c r="R22" s="31" t="s">
        <v>805</v>
      </c>
      <c r="S22" s="31" t="s">
        <v>7</v>
      </c>
    </row>
    <row r="23" spans="1:19" x14ac:dyDescent="0.25">
      <c r="A23" s="27"/>
      <c r="E23" s="169"/>
      <c r="F23" s="216" t="str">
        <f>IF(E23="","",IF(VLOOKUP(E23,'0.1_Datos generales organiz.'!$E$44:$J$291,3,FALSE)="","Sí",VLOOKUP(E23,'0.1_Datos generales organiz.'!$E$44:$J$291,3,FALSE)))</f>
        <v/>
      </c>
      <c r="G23" s="170"/>
      <c r="H23" s="170"/>
      <c r="I23" s="171"/>
      <c r="J23" s="35" t="str">
        <f>IF($H23="Otros (ud)","-",IFERROR(INDEX(Dades!$F$175:$BG$232,MATCH($H23&amp;$G23,Dades!$E$175:$E$232,0),MATCH(Dades!$F$2&amp;J$21,Dades!$F$39:$BG$39,0)),""))</f>
        <v/>
      </c>
      <c r="K23" s="35" t="str">
        <f>IF($H23="Otros (ud)","-",IFERROR(INDEX(Dades!$F$175:$BG$232,MATCH($H23&amp;$G23,Dades!$E$175:$E$232,0),MATCH(Dades!$F$2&amp;K$21,Dades!$F$39:$BG$39,0)),""))</f>
        <v/>
      </c>
      <c r="L23" s="35" t="str">
        <f>IF($H23="Otros (ud)","-",IFERROR(INDEX(Dades!$F$175:$BG$232,MATCH($H23&amp;$G23,Dades!$E$175:$E$232,0),MATCH(Dades!$F$2&amp;L$21,Dades!$F$39:$BG$39,0)),""))</f>
        <v/>
      </c>
      <c r="M23" s="172"/>
      <c r="N23" s="172"/>
      <c r="O23" s="172"/>
      <c r="P23" s="36" t="str">
        <f>IF(AND($G23&lt;&gt;"",$H23&lt;&gt;"",$I23&lt;&gt;""),$I23*IF(ISNUMBER(J23),J23,M23),"")</f>
        <v/>
      </c>
      <c r="Q23" s="36" t="str">
        <f t="shared" ref="Q23:R23" si="0">IF(AND($G23&lt;&gt;"",$H23&lt;&gt;"",$I23&lt;&gt;""),$I23*IF(ISNUMBER(K23),K23,N23),"")</f>
        <v/>
      </c>
      <c r="R23" s="36" t="str">
        <f t="shared" si="0"/>
        <v/>
      </c>
      <c r="S23" s="36" t="str">
        <f>IF(OR(ISNUMBER(P23),ISNUMBER(Q23),ISNUMBER(R23)),IF(ISNUMBER(P23),P23,0)+IF(ISNUMBER(Q23),Q23,0)*(Dades!$H$435/1000)+IF(ISNUMBER(R23),R23,0)*(Dades!$H$436/1000),"")</f>
        <v/>
      </c>
    </row>
    <row r="24" spans="1:19" ht="15.75" customHeight="1" x14ac:dyDescent="0.25">
      <c r="A24" s="27"/>
      <c r="E24" s="169"/>
      <c r="F24" s="216" t="str">
        <f>IF(E24="","",IF(VLOOKUP(E24,'0.1_Datos generales organiz.'!$E$44:$J$291,3,FALSE)="","Sí",VLOOKUP(E24,'0.1_Datos generales organiz.'!$E$44:$J$291,3,FALSE)))</f>
        <v/>
      </c>
      <c r="G24" s="170"/>
      <c r="H24" s="170"/>
      <c r="I24" s="171"/>
      <c r="J24" s="35" t="str">
        <f>IF($H24="Otros (ud)","-",IFERROR(INDEX(Dades!$F$175:$BG$232,MATCH($H24&amp;$G24,Dades!$E$175:$E$232,0),MATCH(Dades!$F$2&amp;J$21,Dades!$F$39:$BG$39,0)),""))</f>
        <v/>
      </c>
      <c r="K24" s="35" t="str">
        <f>IF($H24="Otros (ud)","-",IFERROR(INDEX(Dades!$F$175:$BG$232,MATCH($H24&amp;$G24,Dades!$E$175:$E$232,0),MATCH(Dades!$F$2&amp;K$21,Dades!$F$39:$BG$39,0)),""))</f>
        <v/>
      </c>
      <c r="L24" s="35" t="str">
        <f>IF($H24="Otros (ud)","-",IFERROR(INDEX(Dades!$F$175:$BG$232,MATCH($H24&amp;$G24,Dades!$E$175:$E$232,0),MATCH(Dades!$F$2&amp;L$21,Dades!$F$39:$BG$39,0)),""))</f>
        <v/>
      </c>
      <c r="M24" s="172"/>
      <c r="N24" s="172"/>
      <c r="O24" s="172"/>
      <c r="P24" s="36" t="str">
        <f t="shared" ref="P24:P44" si="1">IF(AND($G24&lt;&gt;"",$H24&lt;&gt;"",$I24&lt;&gt;""),$I24*IF(ISNUMBER(J24),J24,M24),"")</f>
        <v/>
      </c>
      <c r="Q24" s="36" t="str">
        <f t="shared" ref="Q24:Q44" si="2">IF(AND($G24&lt;&gt;"",$H24&lt;&gt;"",$I24&lt;&gt;""),$I24*IF(ISNUMBER(K24),K24,N24),"")</f>
        <v/>
      </c>
      <c r="R24" s="36" t="str">
        <f t="shared" ref="R24:R44" si="3">IF(AND($G24&lt;&gt;"",$H24&lt;&gt;"",$I24&lt;&gt;""),$I24*IF(ISNUMBER(L24),L24,O24),"")</f>
        <v/>
      </c>
      <c r="S24" s="36" t="str">
        <f>IF(OR(ISNUMBER(P24),ISNUMBER(Q24),ISNUMBER(R24)),IF(ISNUMBER(P24),P24,0)+IF(ISNUMBER(Q24),Q24,0)*(Dades!$H$435/1000)+IF(ISNUMBER(R24),R24,0)*(Dades!$H$436/1000),"")</f>
        <v/>
      </c>
    </row>
    <row r="25" spans="1:19" ht="15.75" customHeight="1" x14ac:dyDescent="0.25">
      <c r="A25" s="27"/>
      <c r="E25" s="169"/>
      <c r="F25" s="216" t="str">
        <f>IF(E25="","",IF(VLOOKUP(E25,'0.1_Datos generales organiz.'!$E$44:$J$291,3,FALSE)="","Sí",VLOOKUP(E25,'0.1_Datos generales organiz.'!$E$44:$J$291,3,FALSE)))</f>
        <v/>
      </c>
      <c r="G25" s="170"/>
      <c r="H25" s="170"/>
      <c r="I25" s="171"/>
      <c r="J25" s="35" t="str">
        <f>IF($H25="Otros (ud)","-",IFERROR(INDEX(Dades!$F$175:$BG$232,MATCH($H25&amp;$G25,Dades!$E$175:$E$232,0),MATCH(Dades!$F$2&amp;J$21,Dades!$F$39:$BG$39,0)),""))</f>
        <v/>
      </c>
      <c r="K25" s="35" t="str">
        <f>IF($H25="Otros (ud)","-",IFERROR(INDEX(Dades!$F$175:$BG$232,MATCH($H25&amp;$G25,Dades!$E$175:$E$232,0),MATCH(Dades!$F$2&amp;K$21,Dades!$F$39:$BG$39,0)),""))</f>
        <v/>
      </c>
      <c r="L25" s="35" t="str">
        <f>IF($H25="Otros (ud)","-",IFERROR(INDEX(Dades!$F$175:$BG$232,MATCH($H25&amp;$G25,Dades!$E$175:$E$232,0),MATCH(Dades!$F$2&amp;L$21,Dades!$F$39:$BG$39,0)),""))</f>
        <v/>
      </c>
      <c r="M25" s="172"/>
      <c r="N25" s="172"/>
      <c r="O25" s="172"/>
      <c r="P25" s="36" t="str">
        <f t="shared" si="1"/>
        <v/>
      </c>
      <c r="Q25" s="36" t="str">
        <f t="shared" si="2"/>
        <v/>
      </c>
      <c r="R25" s="36" t="str">
        <f t="shared" si="3"/>
        <v/>
      </c>
      <c r="S25" s="36" t="str">
        <f>IF(OR(ISNUMBER(P25),ISNUMBER(Q25),ISNUMBER(R25)),IF(ISNUMBER(P25),P25,0)+IF(ISNUMBER(Q25),Q25,0)*(Dades!$H$435/1000)+IF(ISNUMBER(R25),R25,0)*(Dades!$H$436/1000),"")</f>
        <v/>
      </c>
    </row>
    <row r="26" spans="1:19" ht="15.75" customHeight="1" x14ac:dyDescent="0.25">
      <c r="A26" s="27"/>
      <c r="E26" s="169"/>
      <c r="F26" s="216" t="str">
        <f>IF(E26="","",IF(VLOOKUP(E26,'0.1_Datos generales organiz.'!$E$44:$J$291,3,FALSE)="","Sí",VLOOKUP(E26,'0.1_Datos generales organiz.'!$E$44:$J$291,3,FALSE)))</f>
        <v/>
      </c>
      <c r="G26" s="170"/>
      <c r="H26" s="170"/>
      <c r="I26" s="171"/>
      <c r="J26" s="35" t="str">
        <f>IF($H26="Otros (ud)","-",IFERROR(INDEX(Dades!$F$175:$BG$232,MATCH($H26&amp;$G26,Dades!$E$175:$E$232,0),MATCH(Dades!$F$2&amp;J$21,Dades!$F$39:$BG$39,0)),""))</f>
        <v/>
      </c>
      <c r="K26" s="35" t="str">
        <f>IF($H26="Otros (ud)","-",IFERROR(INDEX(Dades!$F$175:$BG$232,MATCH($H26&amp;$G26,Dades!$E$175:$E$232,0),MATCH(Dades!$F$2&amp;K$21,Dades!$F$39:$BG$39,0)),""))</f>
        <v/>
      </c>
      <c r="L26" s="35" t="str">
        <f>IF($H26="Otros (ud)","-",IFERROR(INDEX(Dades!$F$175:$BG$232,MATCH($H26&amp;$G26,Dades!$E$175:$E$232,0),MATCH(Dades!$F$2&amp;L$21,Dades!$F$39:$BG$39,0)),""))</f>
        <v/>
      </c>
      <c r="M26" s="172"/>
      <c r="N26" s="172"/>
      <c r="O26" s="172"/>
      <c r="P26" s="36" t="str">
        <f t="shared" si="1"/>
        <v/>
      </c>
      <c r="Q26" s="36" t="str">
        <f t="shared" si="2"/>
        <v/>
      </c>
      <c r="R26" s="36" t="str">
        <f t="shared" si="3"/>
        <v/>
      </c>
      <c r="S26" s="36" t="str">
        <f>IF(OR(ISNUMBER(P26),ISNUMBER(Q26),ISNUMBER(R26)),IF(ISNUMBER(P26),P26,0)+IF(ISNUMBER(Q26),Q26,0)*(Dades!$H$435/1000)+IF(ISNUMBER(R26),R26,0)*(Dades!$H$436/1000),"")</f>
        <v/>
      </c>
    </row>
    <row r="27" spans="1:19" ht="15.75" customHeight="1" x14ac:dyDescent="0.25">
      <c r="A27" s="27"/>
      <c r="E27" s="169"/>
      <c r="F27" s="216" t="str">
        <f>IF(E27="","",IF(VLOOKUP(E27,'0.1_Datos generales organiz.'!$E$44:$J$291,3,FALSE)="","Sí",VLOOKUP(E27,'0.1_Datos generales organiz.'!$E$44:$J$291,3,FALSE)))</f>
        <v/>
      </c>
      <c r="G27" s="170"/>
      <c r="H27" s="170"/>
      <c r="I27" s="171"/>
      <c r="J27" s="35" t="str">
        <f>IF($H27="Otros (ud)","-",IFERROR(INDEX(Dades!$F$175:$BG$232,MATCH($H27&amp;$G27,Dades!$E$175:$E$232,0),MATCH(Dades!$F$2&amp;J$21,Dades!$F$39:$BG$39,0)),""))</f>
        <v/>
      </c>
      <c r="K27" s="35" t="str">
        <f>IF($H27="Otros (ud)","-",IFERROR(INDEX(Dades!$F$175:$BG$232,MATCH($H27&amp;$G27,Dades!$E$175:$E$232,0),MATCH(Dades!$F$2&amp;K$21,Dades!$F$39:$BG$39,0)),""))</f>
        <v/>
      </c>
      <c r="L27" s="35" t="str">
        <f>IF($H27="Otros (ud)","-",IFERROR(INDEX(Dades!$F$175:$BG$232,MATCH($H27&amp;$G27,Dades!$E$175:$E$232,0),MATCH(Dades!$F$2&amp;L$21,Dades!$F$39:$BG$39,0)),""))</f>
        <v/>
      </c>
      <c r="M27" s="172"/>
      <c r="N27" s="172"/>
      <c r="O27" s="172"/>
      <c r="P27" s="36" t="str">
        <f t="shared" si="1"/>
        <v/>
      </c>
      <c r="Q27" s="36" t="str">
        <f t="shared" si="2"/>
        <v/>
      </c>
      <c r="R27" s="36" t="str">
        <f t="shared" si="3"/>
        <v/>
      </c>
      <c r="S27" s="36" t="str">
        <f>IF(OR(ISNUMBER(P27),ISNUMBER(Q27),ISNUMBER(R27)),IF(ISNUMBER(P27),P27,0)+IF(ISNUMBER(Q27),Q27,0)*(Dades!$H$435/1000)+IF(ISNUMBER(R27),R27,0)*(Dades!$H$436/1000),"")</f>
        <v/>
      </c>
    </row>
    <row r="28" spans="1:19" ht="15.75" customHeight="1" x14ac:dyDescent="0.25">
      <c r="A28" s="27"/>
      <c r="E28" s="169"/>
      <c r="F28" s="216" t="str">
        <f>IF(E28="","",IF(VLOOKUP(E28,'0.1_Datos generales organiz.'!$E$44:$J$291,3,FALSE)="","Sí",VLOOKUP(E28,'0.1_Datos generales organiz.'!$E$44:$J$291,3,FALSE)))</f>
        <v/>
      </c>
      <c r="G28" s="170"/>
      <c r="H28" s="170"/>
      <c r="I28" s="171"/>
      <c r="J28" s="35" t="str">
        <f>IF($H28="Otros (ud)","-",IFERROR(INDEX(Dades!$F$175:$BG$232,MATCH($H28&amp;$G28,Dades!$E$175:$E$232,0),MATCH(Dades!$F$2&amp;J$21,Dades!$F$39:$BG$39,0)),""))</f>
        <v/>
      </c>
      <c r="K28" s="35" t="str">
        <f>IF($H28="Otros (ud)","-",IFERROR(INDEX(Dades!$F$175:$BG$232,MATCH($H28&amp;$G28,Dades!$E$175:$E$232,0),MATCH(Dades!$F$2&amp;K$21,Dades!$F$39:$BG$39,0)),""))</f>
        <v/>
      </c>
      <c r="L28" s="35" t="str">
        <f>IF($H28="Otros (ud)","-",IFERROR(INDEX(Dades!$F$175:$BG$232,MATCH($H28&amp;$G28,Dades!$E$175:$E$232,0),MATCH(Dades!$F$2&amp;L$21,Dades!$F$39:$BG$39,0)),""))</f>
        <v/>
      </c>
      <c r="M28" s="172"/>
      <c r="N28" s="172"/>
      <c r="O28" s="172"/>
      <c r="P28" s="36" t="str">
        <f t="shared" si="1"/>
        <v/>
      </c>
      <c r="Q28" s="36" t="str">
        <f t="shared" si="2"/>
        <v/>
      </c>
      <c r="R28" s="36" t="str">
        <f t="shared" si="3"/>
        <v/>
      </c>
      <c r="S28" s="36" t="str">
        <f>IF(OR(ISNUMBER(P28),ISNUMBER(Q28),ISNUMBER(R28)),IF(ISNUMBER(P28),P28,0)+IF(ISNUMBER(Q28),Q28,0)*(Dades!$H$435/1000)+IF(ISNUMBER(R28),R28,0)*(Dades!$H$436/1000),"")</f>
        <v/>
      </c>
    </row>
    <row r="29" spans="1:19" ht="15.75" customHeight="1" x14ac:dyDescent="0.25">
      <c r="A29" s="27"/>
      <c r="E29" s="169"/>
      <c r="F29" s="216" t="str">
        <f>IF(E29="","",IF(VLOOKUP(E29,'0.1_Datos generales organiz.'!$E$44:$J$291,3,FALSE)="","Sí",VLOOKUP(E29,'0.1_Datos generales organiz.'!$E$44:$J$291,3,FALSE)))</f>
        <v/>
      </c>
      <c r="G29" s="170"/>
      <c r="H29" s="170"/>
      <c r="I29" s="171"/>
      <c r="J29" s="35" t="str">
        <f>IF($H29="Otros (ud)","-",IFERROR(INDEX(Dades!$F$175:$BG$232,MATCH($H29&amp;$G29,Dades!$E$175:$E$232,0),MATCH(Dades!$F$2&amp;J$21,Dades!$F$39:$BG$39,0)),""))</f>
        <v/>
      </c>
      <c r="K29" s="35" t="str">
        <f>IF($H29="Otros (ud)","-",IFERROR(INDEX(Dades!$F$175:$BG$232,MATCH($H29&amp;$G29,Dades!$E$175:$E$232,0),MATCH(Dades!$F$2&amp;K$21,Dades!$F$39:$BG$39,0)),""))</f>
        <v/>
      </c>
      <c r="L29" s="35" t="str">
        <f>IF($H29="Otros (ud)","-",IFERROR(INDEX(Dades!$F$175:$BG$232,MATCH($H29&amp;$G29,Dades!$E$175:$E$232,0),MATCH(Dades!$F$2&amp;L$21,Dades!$F$39:$BG$39,0)),""))</f>
        <v/>
      </c>
      <c r="M29" s="172"/>
      <c r="N29" s="172"/>
      <c r="O29" s="172"/>
      <c r="P29" s="36" t="str">
        <f t="shared" si="1"/>
        <v/>
      </c>
      <c r="Q29" s="36" t="str">
        <f t="shared" si="2"/>
        <v/>
      </c>
      <c r="R29" s="36" t="str">
        <f t="shared" si="3"/>
        <v/>
      </c>
      <c r="S29" s="36" t="str">
        <f>IF(OR(ISNUMBER(P29),ISNUMBER(Q29),ISNUMBER(R29)),IF(ISNUMBER(P29),P29,0)+IF(ISNUMBER(Q29),Q29,0)*(Dades!$H$435/1000)+IF(ISNUMBER(R29),R29,0)*(Dades!$H$436/1000),"")</f>
        <v/>
      </c>
    </row>
    <row r="30" spans="1:19" ht="15.75" customHeight="1" x14ac:dyDescent="0.25">
      <c r="A30" s="27"/>
      <c r="E30" s="169"/>
      <c r="F30" s="216" t="str">
        <f>IF(E30="","",IF(VLOOKUP(E30,'0.1_Datos generales organiz.'!$E$44:$J$291,3,FALSE)="","Sí",VLOOKUP(E30,'0.1_Datos generales organiz.'!$E$44:$J$291,3,FALSE)))</f>
        <v/>
      </c>
      <c r="G30" s="170"/>
      <c r="H30" s="170"/>
      <c r="I30" s="171"/>
      <c r="J30" s="35" t="str">
        <f>IF($H30="Otros (ud)","-",IFERROR(INDEX(Dades!$F$175:$BG$232,MATCH($H30&amp;$G30,Dades!$E$175:$E$232,0),MATCH(Dades!$F$2&amp;J$21,Dades!$F$39:$BG$39,0)),""))</f>
        <v/>
      </c>
      <c r="K30" s="35" t="str">
        <f>IF($H30="Otros (ud)","-",IFERROR(INDEX(Dades!$F$175:$BG$232,MATCH($H30&amp;$G30,Dades!$E$175:$E$232,0),MATCH(Dades!$F$2&amp;K$21,Dades!$F$39:$BG$39,0)),""))</f>
        <v/>
      </c>
      <c r="L30" s="35" t="str">
        <f>IF($H30="Otros (ud)","-",IFERROR(INDEX(Dades!$F$175:$BG$232,MATCH($H30&amp;$G30,Dades!$E$175:$E$232,0),MATCH(Dades!$F$2&amp;L$21,Dades!$F$39:$BG$39,0)),""))</f>
        <v/>
      </c>
      <c r="M30" s="172"/>
      <c r="N30" s="172"/>
      <c r="O30" s="172"/>
      <c r="P30" s="36" t="str">
        <f t="shared" si="1"/>
        <v/>
      </c>
      <c r="Q30" s="36" t="str">
        <f t="shared" si="2"/>
        <v/>
      </c>
      <c r="R30" s="36" t="str">
        <f t="shared" si="3"/>
        <v/>
      </c>
      <c r="S30" s="36" t="str">
        <f>IF(OR(ISNUMBER(P30),ISNUMBER(Q30),ISNUMBER(R30)),IF(ISNUMBER(P30),P30,0)+IF(ISNUMBER(Q30),Q30,0)*(Dades!$H$435/1000)+IF(ISNUMBER(R30),R30,0)*(Dades!$H$436/1000),"")</f>
        <v/>
      </c>
    </row>
    <row r="31" spans="1:19" ht="15.75" customHeight="1" x14ac:dyDescent="0.25">
      <c r="A31" s="27"/>
      <c r="E31" s="169"/>
      <c r="F31" s="216" t="str">
        <f>IF(E31="","",IF(VLOOKUP(E31,'0.1_Datos generales organiz.'!$E$44:$J$291,3,FALSE)="","Sí",VLOOKUP(E31,'0.1_Datos generales organiz.'!$E$44:$J$291,3,FALSE)))</f>
        <v/>
      </c>
      <c r="G31" s="170"/>
      <c r="H31" s="170"/>
      <c r="I31" s="171"/>
      <c r="J31" s="35" t="str">
        <f>IF($H31="Otros (ud)","-",IFERROR(INDEX(Dades!$F$175:$BG$232,MATCH($H31&amp;$G31,Dades!$E$175:$E$232,0),MATCH(Dades!$F$2&amp;J$21,Dades!$F$39:$BG$39,0)),""))</f>
        <v/>
      </c>
      <c r="K31" s="35" t="str">
        <f>IF($H31="Otros (ud)","-",IFERROR(INDEX(Dades!$F$175:$BG$232,MATCH($H31&amp;$G31,Dades!$E$175:$E$232,0),MATCH(Dades!$F$2&amp;K$21,Dades!$F$39:$BG$39,0)),""))</f>
        <v/>
      </c>
      <c r="L31" s="35" t="str">
        <f>IF($H31="Otros (ud)","-",IFERROR(INDEX(Dades!$F$175:$BG$232,MATCH($H31&amp;$G31,Dades!$E$175:$E$232,0),MATCH(Dades!$F$2&amp;L$21,Dades!$F$39:$BG$39,0)),""))</f>
        <v/>
      </c>
      <c r="M31" s="172"/>
      <c r="N31" s="172"/>
      <c r="O31" s="172"/>
      <c r="P31" s="36" t="str">
        <f t="shared" si="1"/>
        <v/>
      </c>
      <c r="Q31" s="36" t="str">
        <f t="shared" si="2"/>
        <v/>
      </c>
      <c r="R31" s="36" t="str">
        <f t="shared" si="3"/>
        <v/>
      </c>
      <c r="S31" s="36" t="str">
        <f>IF(OR(ISNUMBER(P31),ISNUMBER(Q31),ISNUMBER(R31)),IF(ISNUMBER(P31),P31,0)+IF(ISNUMBER(Q31),Q31,0)*(Dades!$H$435/1000)+IF(ISNUMBER(R31),R31,0)*(Dades!$H$436/1000),"")</f>
        <v/>
      </c>
    </row>
    <row r="32" spans="1:19" ht="15.75" customHeight="1" x14ac:dyDescent="0.25">
      <c r="A32" s="27"/>
      <c r="E32" s="169"/>
      <c r="F32" s="216" t="str">
        <f>IF(E32="","",IF(VLOOKUP(E32,'0.1_Datos generales organiz.'!$E$44:$J$291,3,FALSE)="","Sí",VLOOKUP(E32,'0.1_Datos generales organiz.'!$E$44:$J$291,3,FALSE)))</f>
        <v/>
      </c>
      <c r="G32" s="170"/>
      <c r="H32" s="170"/>
      <c r="I32" s="171"/>
      <c r="J32" s="35" t="str">
        <f>IF($H32="Otros (ud)","-",IFERROR(INDEX(Dades!$F$175:$BG$232,MATCH($H32&amp;$G32,Dades!$E$175:$E$232,0),MATCH(Dades!$F$2&amp;J$21,Dades!$F$39:$BG$39,0)),""))</f>
        <v/>
      </c>
      <c r="K32" s="35" t="str">
        <f>IF($H32="Otros (ud)","-",IFERROR(INDEX(Dades!$F$175:$BG$232,MATCH($H32&amp;$G32,Dades!$E$175:$E$232,0),MATCH(Dades!$F$2&amp;K$21,Dades!$F$39:$BG$39,0)),""))</f>
        <v/>
      </c>
      <c r="L32" s="35" t="str">
        <f>IF($H32="Otros (ud)","-",IFERROR(INDEX(Dades!$F$175:$BG$232,MATCH($H32&amp;$G32,Dades!$E$175:$E$232,0),MATCH(Dades!$F$2&amp;L$21,Dades!$F$39:$BG$39,0)),""))</f>
        <v/>
      </c>
      <c r="M32" s="172"/>
      <c r="N32" s="172"/>
      <c r="O32" s="172"/>
      <c r="P32" s="36" t="str">
        <f t="shared" si="1"/>
        <v/>
      </c>
      <c r="Q32" s="36" t="str">
        <f t="shared" si="2"/>
        <v/>
      </c>
      <c r="R32" s="36" t="str">
        <f t="shared" si="3"/>
        <v/>
      </c>
      <c r="S32" s="36" t="str">
        <f>IF(OR(ISNUMBER(P32),ISNUMBER(Q32),ISNUMBER(R32)),IF(ISNUMBER(P32),P32,0)+IF(ISNUMBER(Q32),Q32,0)*(Dades!$H$435/1000)+IF(ISNUMBER(R32),R32,0)*(Dades!$H$436/1000),"")</f>
        <v/>
      </c>
    </row>
    <row r="33" spans="1:21" ht="15.75" customHeight="1" x14ac:dyDescent="0.25">
      <c r="A33" s="27"/>
      <c r="E33" s="169"/>
      <c r="F33" s="216" t="str">
        <f>IF(E33="","",IF(VLOOKUP(E33,'0.1_Datos generales organiz.'!$E$44:$J$291,3,FALSE)="","Sí",VLOOKUP(E33,'0.1_Datos generales organiz.'!$E$44:$J$291,3,FALSE)))</f>
        <v/>
      </c>
      <c r="G33" s="170"/>
      <c r="H33" s="170"/>
      <c r="I33" s="171"/>
      <c r="J33" s="35" t="str">
        <f>IF($H33="Otros (ud)","-",IFERROR(INDEX(Dades!$F$175:$BG$232,MATCH($H33&amp;$G33,Dades!$E$175:$E$232,0),MATCH(Dades!$F$2&amp;J$21,Dades!$F$39:$BG$39,0)),""))</f>
        <v/>
      </c>
      <c r="K33" s="35" t="str">
        <f>IF($H33="Otros (ud)","-",IFERROR(INDEX(Dades!$F$175:$BG$232,MATCH($H33&amp;$G33,Dades!$E$175:$E$232,0),MATCH(Dades!$F$2&amp;K$21,Dades!$F$39:$BG$39,0)),""))</f>
        <v/>
      </c>
      <c r="L33" s="35" t="str">
        <f>IF($H33="Otros (ud)","-",IFERROR(INDEX(Dades!$F$175:$BG$232,MATCH($H33&amp;$G33,Dades!$E$175:$E$232,0),MATCH(Dades!$F$2&amp;L$21,Dades!$F$39:$BG$39,0)),""))</f>
        <v/>
      </c>
      <c r="M33" s="172"/>
      <c r="N33" s="172"/>
      <c r="O33" s="172"/>
      <c r="P33" s="36" t="str">
        <f t="shared" si="1"/>
        <v/>
      </c>
      <c r="Q33" s="36" t="str">
        <f t="shared" si="2"/>
        <v/>
      </c>
      <c r="R33" s="36" t="str">
        <f t="shared" si="3"/>
        <v/>
      </c>
      <c r="S33" s="36" t="str">
        <f>IF(OR(ISNUMBER(P33),ISNUMBER(Q33),ISNUMBER(R33)),IF(ISNUMBER(P33),P33,0)+IF(ISNUMBER(Q33),Q33,0)*(Dades!$H$435/1000)+IF(ISNUMBER(R33),R33,0)*(Dades!$H$436/1000),"")</f>
        <v/>
      </c>
    </row>
    <row r="34" spans="1:21" ht="15.75" customHeight="1" x14ac:dyDescent="0.25">
      <c r="A34" s="27"/>
      <c r="E34" s="169"/>
      <c r="F34" s="216" t="str">
        <f>IF(E34="","",IF(VLOOKUP(E34,'0.1_Datos generales organiz.'!$E$44:$J$291,3,FALSE)="","Sí",VLOOKUP(E34,'0.1_Datos generales organiz.'!$E$44:$J$291,3,FALSE)))</f>
        <v/>
      </c>
      <c r="G34" s="170"/>
      <c r="H34" s="170"/>
      <c r="I34" s="171"/>
      <c r="J34" s="35" t="str">
        <f>IF($H34="Otros (ud)","-",IFERROR(INDEX(Dades!$F$175:$BG$232,MATCH($H34&amp;$G34,Dades!$E$175:$E$232,0),MATCH(Dades!$F$2&amp;J$21,Dades!$F$39:$BG$39,0)),""))</f>
        <v/>
      </c>
      <c r="K34" s="35" t="str">
        <f>IF($H34="Otros (ud)","-",IFERROR(INDEX(Dades!$F$175:$BG$232,MATCH($H34&amp;$G34,Dades!$E$175:$E$232,0),MATCH(Dades!$F$2&amp;K$21,Dades!$F$39:$BG$39,0)),""))</f>
        <v/>
      </c>
      <c r="L34" s="35" t="str">
        <f>IF($H34="Otros (ud)","-",IFERROR(INDEX(Dades!$F$175:$BG$232,MATCH($H34&amp;$G34,Dades!$E$175:$E$232,0),MATCH(Dades!$F$2&amp;L$21,Dades!$F$39:$BG$39,0)),""))</f>
        <v/>
      </c>
      <c r="M34" s="172"/>
      <c r="N34" s="172"/>
      <c r="O34" s="172"/>
      <c r="P34" s="36" t="str">
        <f t="shared" si="1"/>
        <v/>
      </c>
      <c r="Q34" s="36" t="str">
        <f t="shared" si="2"/>
        <v/>
      </c>
      <c r="R34" s="36" t="str">
        <f t="shared" si="3"/>
        <v/>
      </c>
      <c r="S34" s="36" t="str">
        <f>IF(OR(ISNUMBER(P34),ISNUMBER(Q34),ISNUMBER(R34)),IF(ISNUMBER(P34),P34,0)+IF(ISNUMBER(Q34),Q34,0)*(Dades!$H$435/1000)+IF(ISNUMBER(R34),R34,0)*(Dades!$H$436/1000),"")</f>
        <v/>
      </c>
    </row>
    <row r="35" spans="1:21" ht="15.75" customHeight="1" x14ac:dyDescent="0.25">
      <c r="A35" s="27"/>
      <c r="E35" s="169"/>
      <c r="F35" s="216" t="str">
        <f>IF(E35="","",IF(VLOOKUP(E35,'0.1_Datos generales organiz.'!$E$44:$J$291,3,FALSE)="","Sí",VLOOKUP(E35,'0.1_Datos generales organiz.'!$E$44:$J$291,3,FALSE)))</f>
        <v/>
      </c>
      <c r="G35" s="170"/>
      <c r="H35" s="170"/>
      <c r="I35" s="171"/>
      <c r="J35" s="35" t="str">
        <f>IF($H35="Otros (ud)","-",IFERROR(INDEX(Dades!$F$175:$BG$232,MATCH($H35&amp;$G35,Dades!$E$175:$E$232,0),MATCH(Dades!$F$2&amp;J$21,Dades!$F$39:$BG$39,0)),""))</f>
        <v/>
      </c>
      <c r="K35" s="35" t="str">
        <f>IF($H35="Otros (ud)","-",IFERROR(INDEX(Dades!$F$175:$BG$232,MATCH($H35&amp;$G35,Dades!$E$175:$E$232,0),MATCH(Dades!$F$2&amp;K$21,Dades!$F$39:$BG$39,0)),""))</f>
        <v/>
      </c>
      <c r="L35" s="35" t="str">
        <f>IF($H35="Otros (ud)","-",IFERROR(INDEX(Dades!$F$175:$BG$232,MATCH($H35&amp;$G35,Dades!$E$175:$E$232,0),MATCH(Dades!$F$2&amp;L$21,Dades!$F$39:$BG$39,0)),""))</f>
        <v/>
      </c>
      <c r="M35" s="172"/>
      <c r="N35" s="172"/>
      <c r="O35" s="172"/>
      <c r="P35" s="36" t="str">
        <f t="shared" si="1"/>
        <v/>
      </c>
      <c r="Q35" s="36" t="str">
        <f t="shared" si="2"/>
        <v/>
      </c>
      <c r="R35" s="36" t="str">
        <f t="shared" si="3"/>
        <v/>
      </c>
      <c r="S35" s="36" t="str">
        <f>IF(OR(ISNUMBER(P35),ISNUMBER(Q35),ISNUMBER(R35)),IF(ISNUMBER(P35),P35,0)+IF(ISNUMBER(Q35),Q35,0)*(Dades!$H$435/1000)+IF(ISNUMBER(R35),R35,0)*(Dades!$H$436/1000),"")</f>
        <v/>
      </c>
    </row>
    <row r="36" spans="1:21" ht="15.75" customHeight="1" x14ac:dyDescent="0.25">
      <c r="A36" s="27"/>
      <c r="E36" s="169"/>
      <c r="F36" s="216" t="str">
        <f>IF(E36="","",IF(VLOOKUP(E36,'0.1_Datos generales organiz.'!$E$44:$J$291,3,FALSE)="","Sí",VLOOKUP(E36,'0.1_Datos generales organiz.'!$E$44:$J$291,3,FALSE)))</f>
        <v/>
      </c>
      <c r="G36" s="170"/>
      <c r="H36" s="170"/>
      <c r="I36" s="171"/>
      <c r="J36" s="35" t="str">
        <f>IF($H36="Otros (ud)","-",IFERROR(INDEX(Dades!$F$175:$BG$232,MATCH($H36&amp;$G36,Dades!$E$175:$E$232,0),MATCH(Dades!$F$2&amp;J$21,Dades!$F$39:$BG$39,0)),""))</f>
        <v/>
      </c>
      <c r="K36" s="35" t="str">
        <f>IF($H36="Otros (ud)","-",IFERROR(INDEX(Dades!$F$175:$BG$232,MATCH($H36&amp;$G36,Dades!$E$175:$E$232,0),MATCH(Dades!$F$2&amp;K$21,Dades!$F$39:$BG$39,0)),""))</f>
        <v/>
      </c>
      <c r="L36" s="35" t="str">
        <f>IF($H36="Otros (ud)","-",IFERROR(INDEX(Dades!$F$175:$BG$232,MATCH($H36&amp;$G36,Dades!$E$175:$E$232,0),MATCH(Dades!$F$2&amp;L$21,Dades!$F$39:$BG$39,0)),""))</f>
        <v/>
      </c>
      <c r="M36" s="172"/>
      <c r="N36" s="172"/>
      <c r="O36" s="172"/>
      <c r="P36" s="36" t="str">
        <f t="shared" si="1"/>
        <v/>
      </c>
      <c r="Q36" s="36" t="str">
        <f t="shared" si="2"/>
        <v/>
      </c>
      <c r="R36" s="36" t="str">
        <f t="shared" si="3"/>
        <v/>
      </c>
      <c r="S36" s="36" t="str">
        <f>IF(OR(ISNUMBER(P36),ISNUMBER(Q36),ISNUMBER(R36)),IF(ISNUMBER(P36),P36,0)+IF(ISNUMBER(Q36),Q36,0)*(Dades!$H$435/1000)+IF(ISNUMBER(R36),R36,0)*(Dades!$H$436/1000),"")</f>
        <v/>
      </c>
    </row>
    <row r="37" spans="1:21" ht="15.75" customHeight="1" x14ac:dyDescent="0.25">
      <c r="A37" s="27"/>
      <c r="E37" s="169"/>
      <c r="F37" s="216" t="str">
        <f>IF(E37="","",IF(VLOOKUP(E37,'0.1_Datos generales organiz.'!$E$44:$J$291,3,FALSE)="","Sí",VLOOKUP(E37,'0.1_Datos generales organiz.'!$E$44:$J$291,3,FALSE)))</f>
        <v/>
      </c>
      <c r="G37" s="170"/>
      <c r="H37" s="170"/>
      <c r="I37" s="171"/>
      <c r="J37" s="35" t="str">
        <f>IF($H37="Otros (ud)","-",IFERROR(INDEX(Dades!$F$175:$BG$232,MATCH($H37&amp;$G37,Dades!$E$175:$E$232,0),MATCH(Dades!$F$2&amp;J$21,Dades!$F$39:$BG$39,0)),""))</f>
        <v/>
      </c>
      <c r="K37" s="35" t="str">
        <f>IF($H37="Otros (ud)","-",IFERROR(INDEX(Dades!$F$175:$BG$232,MATCH($H37&amp;$G37,Dades!$E$175:$E$232,0),MATCH(Dades!$F$2&amp;K$21,Dades!$F$39:$BG$39,0)),""))</f>
        <v/>
      </c>
      <c r="L37" s="35" t="str">
        <f>IF($H37="Otros (ud)","-",IFERROR(INDEX(Dades!$F$175:$BG$232,MATCH($H37&amp;$G37,Dades!$E$175:$E$232,0),MATCH(Dades!$F$2&amp;L$21,Dades!$F$39:$BG$39,0)),""))</f>
        <v/>
      </c>
      <c r="M37" s="172"/>
      <c r="N37" s="172"/>
      <c r="O37" s="172"/>
      <c r="P37" s="36" t="str">
        <f t="shared" si="1"/>
        <v/>
      </c>
      <c r="Q37" s="36" t="str">
        <f t="shared" si="2"/>
        <v/>
      </c>
      <c r="R37" s="36" t="str">
        <f t="shared" si="3"/>
        <v/>
      </c>
      <c r="S37" s="36" t="str">
        <f>IF(OR(ISNUMBER(P37),ISNUMBER(Q37),ISNUMBER(R37)),IF(ISNUMBER(P37),P37,0)+IF(ISNUMBER(Q37),Q37,0)*(Dades!$H$435/1000)+IF(ISNUMBER(R37),R37,0)*(Dades!$H$436/1000),"")</f>
        <v/>
      </c>
    </row>
    <row r="38" spans="1:21" ht="15.75" customHeight="1" x14ac:dyDescent="0.25">
      <c r="A38" s="27"/>
      <c r="E38" s="169"/>
      <c r="F38" s="216" t="str">
        <f>IF(E38="","",IF(VLOOKUP(E38,'0.1_Datos generales organiz.'!$E$44:$J$291,3,FALSE)="","Sí",VLOOKUP(E38,'0.1_Datos generales organiz.'!$E$44:$J$291,3,FALSE)))</f>
        <v/>
      </c>
      <c r="G38" s="170"/>
      <c r="H38" s="170"/>
      <c r="I38" s="171"/>
      <c r="J38" s="35" t="str">
        <f>IF($H38="Otros (ud)","-",IFERROR(INDEX(Dades!$F$175:$BG$232,MATCH($H38&amp;$G38,Dades!$E$175:$E$232,0),MATCH(Dades!$F$2&amp;J$21,Dades!$F$39:$BG$39,0)),""))</f>
        <v/>
      </c>
      <c r="K38" s="35" t="str">
        <f>IF($H38="Otros (ud)","-",IFERROR(INDEX(Dades!$F$175:$BG$232,MATCH($H38&amp;$G38,Dades!$E$175:$E$232,0),MATCH(Dades!$F$2&amp;K$21,Dades!$F$39:$BG$39,0)),""))</f>
        <v/>
      </c>
      <c r="L38" s="35" t="str">
        <f>IF($H38="Otros (ud)","-",IFERROR(INDEX(Dades!$F$175:$BG$232,MATCH($H38&amp;$G38,Dades!$E$175:$E$232,0),MATCH(Dades!$F$2&amp;L$21,Dades!$F$39:$BG$39,0)),""))</f>
        <v/>
      </c>
      <c r="M38" s="172"/>
      <c r="N38" s="172"/>
      <c r="O38" s="172"/>
      <c r="P38" s="36" t="str">
        <f t="shared" si="1"/>
        <v/>
      </c>
      <c r="Q38" s="36" t="str">
        <f t="shared" si="2"/>
        <v/>
      </c>
      <c r="R38" s="36" t="str">
        <f t="shared" si="3"/>
        <v/>
      </c>
      <c r="S38" s="36" t="str">
        <f>IF(OR(ISNUMBER(P38),ISNUMBER(Q38),ISNUMBER(R38)),IF(ISNUMBER(P38),P38,0)+IF(ISNUMBER(Q38),Q38,0)*(Dades!$H$435/1000)+IF(ISNUMBER(R38),R38,0)*(Dades!$H$436/1000),"")</f>
        <v/>
      </c>
    </row>
    <row r="39" spans="1:21" ht="15.75" customHeight="1" x14ac:dyDescent="0.25">
      <c r="A39" s="437"/>
      <c r="E39" s="169"/>
      <c r="F39" s="216" t="str">
        <f>IF(E39="","",IF(VLOOKUP(E39,'0.1_Datos generales organiz.'!$E$44:$J$291,3,FALSE)="","Sí",VLOOKUP(E39,'0.1_Datos generales organiz.'!$E$44:$J$291,3,FALSE)))</f>
        <v/>
      </c>
      <c r="G39" s="170"/>
      <c r="H39" s="170"/>
      <c r="I39" s="171"/>
      <c r="J39" s="35" t="str">
        <f>IF($H39="Otros (ud)","-",IFERROR(INDEX(Dades!$F$175:$BG$232,MATCH($H39&amp;$G39,Dades!$E$175:$E$232,0),MATCH(Dades!$F$2&amp;J$21,Dades!$F$39:$BG$39,0)),""))</f>
        <v/>
      </c>
      <c r="K39" s="35" t="str">
        <f>IF($H39="Otros (ud)","-",IFERROR(INDEX(Dades!$F$175:$BG$232,MATCH($H39&amp;$G39,Dades!$E$175:$E$232,0),MATCH(Dades!$F$2&amp;K$21,Dades!$F$39:$BG$39,0)),""))</f>
        <v/>
      </c>
      <c r="L39" s="35" t="str">
        <f>IF($H39="Otros (ud)","-",IFERROR(INDEX(Dades!$F$175:$BG$232,MATCH($H39&amp;$G39,Dades!$E$175:$E$232,0),MATCH(Dades!$F$2&amp;L$21,Dades!$F$39:$BG$39,0)),""))</f>
        <v/>
      </c>
      <c r="M39" s="172"/>
      <c r="N39" s="172"/>
      <c r="O39" s="172"/>
      <c r="P39" s="36" t="str">
        <f t="shared" si="1"/>
        <v/>
      </c>
      <c r="Q39" s="36" t="str">
        <f t="shared" si="2"/>
        <v/>
      </c>
      <c r="R39" s="36" t="str">
        <f t="shared" si="3"/>
        <v/>
      </c>
      <c r="S39" s="36" t="str">
        <f>IF(OR(ISNUMBER(P39),ISNUMBER(Q39),ISNUMBER(R39)),IF(ISNUMBER(P39),P39,0)+IF(ISNUMBER(Q39),Q39,0)*(Dades!$H$435/1000)+IF(ISNUMBER(R39),R39,0)*(Dades!$H$436/1000),"")</f>
        <v/>
      </c>
    </row>
    <row r="40" spans="1:21" ht="15.75" customHeight="1" x14ac:dyDescent="0.25">
      <c r="A40" s="27"/>
      <c r="E40" s="169"/>
      <c r="F40" s="216" t="str">
        <f>IF(E40="","",IF(VLOOKUP(E40,'0.1_Datos generales organiz.'!$E$44:$J$291,3,FALSE)="","Sí",VLOOKUP(E40,'0.1_Datos generales organiz.'!$E$44:$J$291,3,FALSE)))</f>
        <v/>
      </c>
      <c r="G40" s="170"/>
      <c r="H40" s="170"/>
      <c r="I40" s="171"/>
      <c r="J40" s="35" t="str">
        <f>IF($H40="Otros (ud)","-",IFERROR(INDEX(Dades!$F$175:$BG$232,MATCH($H40&amp;$G40,Dades!$E$175:$E$232,0),MATCH(Dades!$F$2&amp;J$21,Dades!$F$39:$BG$39,0)),""))</f>
        <v/>
      </c>
      <c r="K40" s="35" t="str">
        <f>IF($H40="Otros (ud)","-",IFERROR(INDEX(Dades!$F$175:$BG$232,MATCH($H40&amp;$G40,Dades!$E$175:$E$232,0),MATCH(Dades!$F$2&amp;K$21,Dades!$F$39:$BG$39,0)),""))</f>
        <v/>
      </c>
      <c r="L40" s="35" t="str">
        <f>IF($H40="Otros (ud)","-",IFERROR(INDEX(Dades!$F$175:$BG$232,MATCH($H40&amp;$G40,Dades!$E$175:$E$232,0),MATCH(Dades!$F$2&amp;L$21,Dades!$F$39:$BG$39,0)),""))</f>
        <v/>
      </c>
      <c r="M40" s="172"/>
      <c r="N40" s="172"/>
      <c r="O40" s="172"/>
      <c r="P40" s="36" t="str">
        <f t="shared" si="1"/>
        <v/>
      </c>
      <c r="Q40" s="36" t="str">
        <f t="shared" si="2"/>
        <v/>
      </c>
      <c r="R40" s="36" t="str">
        <f t="shared" si="3"/>
        <v/>
      </c>
      <c r="S40" s="36" t="str">
        <f>IF(OR(ISNUMBER(P40),ISNUMBER(Q40),ISNUMBER(R40)),IF(ISNUMBER(P40),P40,0)+IF(ISNUMBER(Q40),Q40,0)*(Dades!$H$435/1000)+IF(ISNUMBER(R40),R40,0)*(Dades!$H$436/1000),"")</f>
        <v/>
      </c>
    </row>
    <row r="41" spans="1:21" ht="15.75" customHeight="1" x14ac:dyDescent="0.25">
      <c r="A41" s="27"/>
      <c r="E41" s="169"/>
      <c r="F41" s="216" t="str">
        <f>IF(E41="","",IF(VLOOKUP(E41,'0.1_Datos generales organiz.'!$E$44:$J$291,3,FALSE)="","Sí",VLOOKUP(E41,'0.1_Datos generales organiz.'!$E$44:$J$291,3,FALSE)))</f>
        <v/>
      </c>
      <c r="G41" s="170"/>
      <c r="H41" s="170"/>
      <c r="I41" s="171"/>
      <c r="J41" s="35" t="str">
        <f>IF($H41="Otros (ud)","-",IFERROR(INDEX(Dades!$F$175:$BG$232,MATCH($H41&amp;$G41,Dades!$E$175:$E$232,0),MATCH(Dades!$F$2&amp;J$21,Dades!$F$39:$BG$39,0)),""))</f>
        <v/>
      </c>
      <c r="K41" s="35" t="str">
        <f>IF($H41="Otros (ud)","-",IFERROR(INDEX(Dades!$F$175:$BG$232,MATCH($H41&amp;$G41,Dades!$E$175:$E$232,0),MATCH(Dades!$F$2&amp;K$21,Dades!$F$39:$BG$39,0)),""))</f>
        <v/>
      </c>
      <c r="L41" s="35" t="str">
        <f>IF($H41="Otros (ud)","-",IFERROR(INDEX(Dades!$F$175:$BG$232,MATCH($H41&amp;$G41,Dades!$E$175:$E$232,0),MATCH(Dades!$F$2&amp;L$21,Dades!$F$39:$BG$39,0)),""))</f>
        <v/>
      </c>
      <c r="M41" s="172"/>
      <c r="N41" s="172"/>
      <c r="O41" s="172"/>
      <c r="P41" s="36" t="str">
        <f t="shared" si="1"/>
        <v/>
      </c>
      <c r="Q41" s="36" t="str">
        <f t="shared" si="2"/>
        <v/>
      </c>
      <c r="R41" s="36" t="str">
        <f t="shared" si="3"/>
        <v/>
      </c>
      <c r="S41" s="36" t="str">
        <f>IF(OR(ISNUMBER(P41),ISNUMBER(Q41),ISNUMBER(R41)),IF(ISNUMBER(P41),P41,0)+IF(ISNUMBER(Q41),Q41,0)*(Dades!$H$435/1000)+IF(ISNUMBER(R41),R41,0)*(Dades!$H$436/1000),"")</f>
        <v/>
      </c>
    </row>
    <row r="42" spans="1:21" ht="15.75" customHeight="1" x14ac:dyDescent="0.25">
      <c r="A42" s="27"/>
      <c r="E42" s="169"/>
      <c r="F42" s="216" t="str">
        <f>IF(E42="","",IF(VLOOKUP(E42,'0.1_Datos generales organiz.'!$E$44:$J$291,3,FALSE)="","Sí",VLOOKUP(E42,'0.1_Datos generales organiz.'!$E$44:$J$291,3,FALSE)))</f>
        <v/>
      </c>
      <c r="G42" s="170"/>
      <c r="H42" s="170"/>
      <c r="I42" s="171"/>
      <c r="J42" s="35" t="str">
        <f>IF($H42="Otros (ud)","-",IFERROR(INDEX(Dades!$F$175:$BG$232,MATCH($H42&amp;$G42,Dades!$E$175:$E$232,0),MATCH(Dades!$F$2&amp;J$21,Dades!$F$39:$BG$39,0)),""))</f>
        <v/>
      </c>
      <c r="K42" s="35" t="str">
        <f>IF($H42="Otros (ud)","-",IFERROR(INDEX(Dades!$F$175:$BG$232,MATCH($H42&amp;$G42,Dades!$E$175:$E$232,0),MATCH(Dades!$F$2&amp;K$21,Dades!$F$39:$BG$39,0)),""))</f>
        <v/>
      </c>
      <c r="L42" s="35" t="str">
        <f>IF($H42="Otros (ud)","-",IFERROR(INDEX(Dades!$F$175:$BG$232,MATCH($H42&amp;$G42,Dades!$E$175:$E$232,0),MATCH(Dades!$F$2&amp;L$21,Dades!$F$39:$BG$39,0)),""))</f>
        <v/>
      </c>
      <c r="M42" s="172"/>
      <c r="N42" s="172"/>
      <c r="O42" s="172"/>
      <c r="P42" s="36" t="str">
        <f t="shared" si="1"/>
        <v/>
      </c>
      <c r="Q42" s="36" t="str">
        <f t="shared" si="2"/>
        <v/>
      </c>
      <c r="R42" s="36" t="str">
        <f t="shared" si="3"/>
        <v/>
      </c>
      <c r="S42" s="36" t="str">
        <f>IF(OR(ISNUMBER(P42),ISNUMBER(Q42),ISNUMBER(R42)),IF(ISNUMBER(P42),P42,0)+IF(ISNUMBER(Q42),Q42,0)*(Dades!$H$435/1000)+IF(ISNUMBER(R42),R42,0)*(Dades!$H$436/1000),"")</f>
        <v/>
      </c>
    </row>
    <row r="43" spans="1:21" ht="15.75" customHeight="1" x14ac:dyDescent="0.25">
      <c r="A43" s="27"/>
      <c r="E43" s="169"/>
      <c r="F43" s="216" t="str">
        <f>IF(E43="","",IF(VLOOKUP(E43,'0.1_Datos generales organiz.'!$E$44:$J$291,3,FALSE)="","Sí",VLOOKUP(E43,'0.1_Datos generales organiz.'!$E$44:$J$291,3,FALSE)))</f>
        <v/>
      </c>
      <c r="G43" s="170"/>
      <c r="H43" s="170"/>
      <c r="I43" s="171"/>
      <c r="J43" s="35" t="str">
        <f>IF($H43="Otros (ud)","-",IFERROR(INDEX(Dades!$F$175:$BG$232,MATCH($H43&amp;$G43,Dades!$E$175:$E$232,0),MATCH(Dades!$F$2&amp;J$21,Dades!$F$39:$BG$39,0)),""))</f>
        <v/>
      </c>
      <c r="K43" s="35" t="str">
        <f>IF($H43="Otros (ud)","-",IFERROR(INDEX(Dades!$F$175:$BG$232,MATCH($H43&amp;$G43,Dades!$E$175:$E$232,0),MATCH(Dades!$F$2&amp;K$21,Dades!$F$39:$BG$39,0)),""))</f>
        <v/>
      </c>
      <c r="L43" s="35" t="str">
        <f>IF($H43="Otros (ud)","-",IFERROR(INDEX(Dades!$F$175:$BG$232,MATCH($H43&amp;$G43,Dades!$E$175:$E$232,0),MATCH(Dades!$F$2&amp;L$21,Dades!$F$39:$BG$39,0)),""))</f>
        <v/>
      </c>
      <c r="M43" s="172"/>
      <c r="N43" s="172"/>
      <c r="O43" s="172"/>
      <c r="P43" s="36" t="str">
        <f t="shared" si="1"/>
        <v/>
      </c>
      <c r="Q43" s="36" t="str">
        <f t="shared" si="2"/>
        <v/>
      </c>
      <c r="R43" s="36" t="str">
        <f t="shared" si="3"/>
        <v/>
      </c>
      <c r="S43" s="36" t="str">
        <f>IF(OR(ISNUMBER(P43),ISNUMBER(Q43),ISNUMBER(R43)),IF(ISNUMBER(P43),P43,0)+IF(ISNUMBER(Q43),Q43,0)*(Dades!$H$435/1000)+IF(ISNUMBER(R43),R43,0)*(Dades!$H$436/1000),"")</f>
        <v/>
      </c>
    </row>
    <row r="44" spans="1:21" x14ac:dyDescent="0.25">
      <c r="A44" s="27"/>
      <c r="E44" s="169"/>
      <c r="F44" s="216" t="str">
        <f>IF(E44="","",IF(VLOOKUP(E44,'0.1_Datos generales organiz.'!$E$44:$J$291,3,FALSE)="","Sí",VLOOKUP(E44,'0.1_Datos generales organiz.'!$E$44:$J$291,3,FALSE)))</f>
        <v/>
      </c>
      <c r="G44" s="170"/>
      <c r="H44" s="170"/>
      <c r="I44" s="171"/>
      <c r="J44" s="35" t="str">
        <f>IF($H44="Otros (ud)","-",IFERROR(INDEX(Dades!$F$175:$BG$232,MATCH($H44&amp;$G44,Dades!$E$175:$E$232,0),MATCH(Dades!$F$2&amp;J$21,Dades!$F$39:$BG$39,0)),""))</f>
        <v/>
      </c>
      <c r="K44" s="35" t="str">
        <f>IF($H44="Otros (ud)","-",IFERROR(INDEX(Dades!$F$175:$BG$232,MATCH($H44&amp;$G44,Dades!$E$175:$E$232,0),MATCH(Dades!$F$2&amp;K$21,Dades!$F$39:$BG$39,0)),""))</f>
        <v/>
      </c>
      <c r="L44" s="35" t="str">
        <f>IF($H44="Otros (ud)","-",IFERROR(INDEX(Dades!$F$175:$BG$232,MATCH($H44&amp;$G44,Dades!$E$175:$E$232,0),MATCH(Dades!$F$2&amp;L$21,Dades!$F$39:$BG$39,0)),""))</f>
        <v/>
      </c>
      <c r="M44" s="172"/>
      <c r="N44" s="172"/>
      <c r="O44" s="172"/>
      <c r="P44" s="36" t="str">
        <f t="shared" si="1"/>
        <v/>
      </c>
      <c r="Q44" s="36" t="str">
        <f t="shared" si="2"/>
        <v/>
      </c>
      <c r="R44" s="36" t="str">
        <f t="shared" si="3"/>
        <v/>
      </c>
      <c r="S44" s="36" t="str">
        <f>IF(OR(ISNUMBER(P44),ISNUMBER(Q44),ISNUMBER(R44)),IF(ISNUMBER(P44),P44,0)+IF(ISNUMBER(Q44),Q44,0)*(Dades!$H$435/1000)+IF(ISNUMBER(R44),R44,0)*(Dades!$H$436/1000),"")</f>
        <v/>
      </c>
    </row>
    <row r="45" spans="1:21" ht="18" customHeight="1" x14ac:dyDescent="0.25">
      <c r="A45" s="27"/>
      <c r="E45" s="582" t="s">
        <v>1359</v>
      </c>
      <c r="F45" s="582"/>
      <c r="G45" s="582"/>
      <c r="H45" s="582"/>
      <c r="I45" s="582"/>
      <c r="J45" s="251"/>
      <c r="K45" s="250"/>
      <c r="L45" s="250"/>
      <c r="M45" s="252"/>
      <c r="P45" s="253"/>
      <c r="S45" s="37">
        <f>SUM(S23:S44)</f>
        <v>0</v>
      </c>
    </row>
    <row r="46" spans="1:21" ht="33.75" customHeight="1" x14ac:dyDescent="0.25">
      <c r="A46" s="27"/>
      <c r="C46" s="17"/>
      <c r="E46" s="586" t="s">
        <v>1458</v>
      </c>
      <c r="F46" s="586"/>
      <c r="G46" s="586"/>
      <c r="H46" s="586"/>
      <c r="I46" s="586"/>
      <c r="J46" s="586"/>
      <c r="K46" s="586"/>
      <c r="L46" s="586"/>
      <c r="M46" s="586"/>
      <c r="N46" s="586"/>
      <c r="O46" s="586"/>
      <c r="P46" s="586"/>
      <c r="Q46" s="586"/>
      <c r="R46" s="586"/>
      <c r="S46" s="586"/>
    </row>
    <row r="47" spans="1:21" ht="9.9499999999999993" customHeight="1" x14ac:dyDescent="0.3">
      <c r="D47" s="38"/>
      <c r="E47" s="586"/>
      <c r="F47" s="586"/>
      <c r="G47" s="586"/>
      <c r="H47" s="586"/>
      <c r="I47" s="586"/>
      <c r="J47" s="586"/>
      <c r="K47" s="586"/>
      <c r="L47" s="586"/>
      <c r="M47" s="586"/>
      <c r="N47" s="586"/>
      <c r="O47" s="586"/>
      <c r="P47" s="586"/>
      <c r="Q47" s="586"/>
      <c r="R47" s="586"/>
      <c r="S47" s="586"/>
    </row>
    <row r="48" spans="1:21" s="30" customFormat="1" ht="33.75" customHeight="1" x14ac:dyDescent="0.25">
      <c r="A48" s="22"/>
      <c r="B48" s="4"/>
      <c r="C48" s="4"/>
      <c r="D48" s="22"/>
      <c r="E48" s="578" t="s">
        <v>1453</v>
      </c>
      <c r="F48" s="578" t="s">
        <v>1194</v>
      </c>
      <c r="G48" s="579" t="s">
        <v>1454</v>
      </c>
      <c r="H48" s="578" t="s">
        <v>1350</v>
      </c>
      <c r="I48" s="578" t="s">
        <v>1459</v>
      </c>
      <c r="J48" s="572" t="s">
        <v>1455</v>
      </c>
      <c r="K48" s="573"/>
      <c r="L48" s="574"/>
      <c r="M48" s="572" t="s">
        <v>1353</v>
      </c>
      <c r="N48" s="573"/>
      <c r="O48" s="574"/>
      <c r="P48" s="579" t="s">
        <v>1354</v>
      </c>
      <c r="Q48" s="579" t="s">
        <v>1355</v>
      </c>
      <c r="R48" s="579" t="s">
        <v>1356</v>
      </c>
      <c r="S48" s="579" t="s">
        <v>1460</v>
      </c>
      <c r="T48" s="166"/>
      <c r="U48" s="166"/>
    </row>
    <row r="49" spans="1:21" s="30" customFormat="1" ht="12.75" customHeight="1" x14ac:dyDescent="0.25">
      <c r="A49" s="22"/>
      <c r="B49" s="4"/>
      <c r="C49" s="4"/>
      <c r="D49" s="22"/>
      <c r="E49" s="578"/>
      <c r="F49" s="578"/>
      <c r="G49" s="580"/>
      <c r="H49" s="578"/>
      <c r="I49" s="578"/>
      <c r="J49" s="391" t="s">
        <v>808</v>
      </c>
      <c r="K49" s="391" t="s">
        <v>809</v>
      </c>
      <c r="L49" s="391" t="s">
        <v>810</v>
      </c>
      <c r="M49" s="391" t="s">
        <v>808</v>
      </c>
      <c r="N49" s="391" t="s">
        <v>809</v>
      </c>
      <c r="O49" s="391" t="s">
        <v>810</v>
      </c>
      <c r="P49" s="580"/>
      <c r="Q49" s="580"/>
      <c r="R49" s="580"/>
      <c r="S49" s="580"/>
      <c r="T49" s="166"/>
      <c r="U49" s="166"/>
    </row>
    <row r="50" spans="1:21" s="38" customFormat="1" ht="20.25" hidden="1" customHeight="1" x14ac:dyDescent="0.3">
      <c r="A50" s="22"/>
      <c r="B50" s="4"/>
      <c r="C50" s="4"/>
      <c r="D50" s="22"/>
      <c r="E50" s="31" t="s">
        <v>1265</v>
      </c>
      <c r="F50" s="338" t="s">
        <v>878</v>
      </c>
      <c r="G50" s="33"/>
      <c r="H50" s="32"/>
      <c r="I50" s="33"/>
      <c r="J50" s="33"/>
      <c r="K50" s="33"/>
      <c r="L50" s="33"/>
      <c r="M50" s="33"/>
      <c r="N50" s="33"/>
      <c r="O50" s="33"/>
      <c r="P50" s="31" t="s">
        <v>803</v>
      </c>
      <c r="Q50" s="31" t="s">
        <v>804</v>
      </c>
      <c r="R50" s="31" t="s">
        <v>805</v>
      </c>
      <c r="S50" s="31" t="s">
        <v>7</v>
      </c>
      <c r="T50" s="255"/>
      <c r="U50" s="255"/>
    </row>
    <row r="51" spans="1:21" s="38" customFormat="1" ht="15" customHeight="1" x14ac:dyDescent="0.3">
      <c r="A51" s="22"/>
      <c r="B51" s="4"/>
      <c r="C51" s="4"/>
      <c r="D51" s="22"/>
      <c r="E51" s="169"/>
      <c r="F51" s="216" t="str">
        <f>IF(E51="","",IF(VLOOKUP(E51,'0.1_Datos generales organiz.'!$E$44:$J$291,3,FALSE)="","Sí",VLOOKUP(E51,'0.1_Datos generales organiz.'!$E$44:$J$291,3,FALSE)))</f>
        <v/>
      </c>
      <c r="G51" s="170"/>
      <c r="H51" s="170"/>
      <c r="I51" s="171"/>
      <c r="J51" s="35" t="str">
        <f>IF($H51="Otros (ud)","-",IFERROR(INDEX(Dades!$F$278:$BG$291,MATCH($H51&amp;$G51,Dades!$E$278:$E$291,0),MATCH(Dades!$F$2&amp;J$49,Dades!$F$39:$BG$39,0)),""))</f>
        <v/>
      </c>
      <c r="K51" s="35" t="str">
        <f>IF($H51="Otros (ud)","-",IFERROR(INDEX(Dades!$F$278:$BG$291,MATCH($H51&amp;$G51,Dades!$E$278:$E$291,0),MATCH(Dades!$F$2&amp;K$49,Dades!$F$39:$BG$39,0)),""))</f>
        <v/>
      </c>
      <c r="L51" s="35" t="str">
        <f>IF($H51="Otros (ud)","-",IFERROR(INDEX(Dades!$F$278:$BG$291,MATCH($H51&amp;$G51,Dades!$E$278:$E$291,0),MATCH(Dades!$F$2&amp;L$49,Dades!$F$39:$BG$39,0)),""))</f>
        <v/>
      </c>
      <c r="M51" s="172"/>
      <c r="N51" s="172"/>
      <c r="O51" s="172"/>
      <c r="P51" s="36" t="str">
        <f>IF(AND($G51&lt;&gt;"",$H51&lt;&gt;"",$I51&lt;&gt;""),$I51*IF(ISNUMBER(J51),J51,M51),"")</f>
        <v/>
      </c>
      <c r="Q51" s="36" t="str">
        <f t="shared" ref="Q51:Q70" si="4">IF(AND($G51&lt;&gt;"",$H51&lt;&gt;"",$I51&lt;&gt;""),$I51*IF(ISNUMBER(K51),K51,N51),"")</f>
        <v/>
      </c>
      <c r="R51" s="36" t="str">
        <f t="shared" ref="R51:R70" si="5">IF(AND($G51&lt;&gt;"",$H51&lt;&gt;"",$I51&lt;&gt;""),$I51*IF(ISNUMBER(L51),L51,O51),"")</f>
        <v/>
      </c>
      <c r="S51" s="36" t="str">
        <f>IF(OR(ISNUMBER(P51),ISNUMBER(Q51),ISNUMBER(R51)),IF(ISNUMBER(P51),P51,0)+IF(ISNUMBER(Q51),Q51,0)*(Dades!$H$435/1000)+IF(ISNUMBER(R51),R51,0)*(Dades!$H$436/1000),"")</f>
        <v/>
      </c>
      <c r="T51" s="255"/>
      <c r="U51" s="255"/>
    </row>
    <row r="52" spans="1:21" s="38" customFormat="1" ht="15" customHeight="1" x14ac:dyDescent="0.3">
      <c r="A52" s="22"/>
      <c r="B52" s="4"/>
      <c r="C52" s="4"/>
      <c r="D52" s="22"/>
      <c r="E52" s="169"/>
      <c r="F52" s="216" t="str">
        <f>IF(E52="","",IF(VLOOKUP(E52,'0.1_Datos generales organiz.'!$E$44:$J$291,3,FALSE)="","Sí",VLOOKUP(E52,'0.1_Datos generales organiz.'!$E$44:$J$291,3,FALSE)))</f>
        <v/>
      </c>
      <c r="G52" s="170"/>
      <c r="H52" s="170"/>
      <c r="I52" s="171"/>
      <c r="J52" s="35" t="str">
        <f>IF($H52="Otros (ud)","-",IFERROR(INDEX(Dades!$F$278:$BG$291,MATCH($H52&amp;$G52,Dades!$E$278:$E$291,0),MATCH(Dades!$F$2&amp;J$49,Dades!$F$39:$BG$39,0)),""))</f>
        <v/>
      </c>
      <c r="K52" s="35" t="str">
        <f>IF($H52="Otros (ud)","-",IFERROR(INDEX(Dades!$F$278:$BG$291,MATCH($H52&amp;$G52,Dades!$E$278:$E$291,0),MATCH(Dades!$F$2&amp;K$49,Dades!$F$39:$BG$39,0)),""))</f>
        <v/>
      </c>
      <c r="L52" s="35" t="str">
        <f>IF($H52="Otros (ud)","-",IFERROR(INDEX(Dades!$F$278:$BG$291,MATCH($H52&amp;$G52,Dades!$E$278:$E$291,0),MATCH(Dades!$F$2&amp;L$49,Dades!$F$39:$BG$39,0)),""))</f>
        <v/>
      </c>
      <c r="M52" s="172"/>
      <c r="N52" s="172"/>
      <c r="O52" s="172"/>
      <c r="P52" s="36" t="str">
        <f t="shared" ref="P52:P70" si="6">IF(AND($G52&lt;&gt;"",$H52&lt;&gt;"",$I52&lt;&gt;""),$I52*IF(ISNUMBER(J52),J52,M52),"")</f>
        <v/>
      </c>
      <c r="Q52" s="36" t="str">
        <f t="shared" si="4"/>
        <v/>
      </c>
      <c r="R52" s="36" t="str">
        <f t="shared" si="5"/>
        <v/>
      </c>
      <c r="S52" s="36" t="str">
        <f>IF(OR(ISNUMBER(P52),ISNUMBER(Q52),ISNUMBER(R52)),IF(ISNUMBER(P52),P52,0)+IF(ISNUMBER(Q52),Q52,0)*(Dades!$H$435/1000)+IF(ISNUMBER(R52),R52,0)*(Dades!$H$436/1000),"")</f>
        <v/>
      </c>
      <c r="T52" s="255"/>
      <c r="U52" s="255"/>
    </row>
    <row r="53" spans="1:21" s="38" customFormat="1" ht="15" customHeight="1" x14ac:dyDescent="0.3">
      <c r="A53" s="22"/>
      <c r="B53" s="4"/>
      <c r="C53" s="4"/>
      <c r="D53" s="22"/>
      <c r="E53" s="169"/>
      <c r="F53" s="216" t="str">
        <f>IF(E53="","",IF(VLOOKUP(E53,'0.1_Datos generales organiz.'!$E$44:$J$291,3,FALSE)="","Sí",VLOOKUP(E53,'0.1_Datos generales organiz.'!$E$44:$J$291,3,FALSE)))</f>
        <v/>
      </c>
      <c r="G53" s="170"/>
      <c r="H53" s="170"/>
      <c r="I53" s="171"/>
      <c r="J53" s="35" t="str">
        <f>IF($H53="Otros (ud)","-",IFERROR(INDEX(Dades!$F$278:$BG$291,MATCH($H53&amp;$G53,Dades!$E$278:$E$291,0),MATCH(Dades!$F$2&amp;J$49,Dades!$F$39:$BG$39,0)),""))</f>
        <v/>
      </c>
      <c r="K53" s="35" t="str">
        <f>IF($H53="Otros (ud)","-",IFERROR(INDEX(Dades!$F$278:$BG$291,MATCH($H53&amp;$G53,Dades!$E$278:$E$291,0),MATCH(Dades!$F$2&amp;K$49,Dades!$F$39:$BG$39,0)),""))</f>
        <v/>
      </c>
      <c r="L53" s="35" t="str">
        <f>IF($H53="Otros (ud)","-",IFERROR(INDEX(Dades!$F$278:$BG$291,MATCH($H53&amp;$G53,Dades!$E$278:$E$291,0),MATCH(Dades!$F$2&amp;L$49,Dades!$F$39:$BG$39,0)),""))</f>
        <v/>
      </c>
      <c r="M53" s="172"/>
      <c r="N53" s="172"/>
      <c r="O53" s="172"/>
      <c r="P53" s="36" t="str">
        <f t="shared" si="6"/>
        <v/>
      </c>
      <c r="Q53" s="36" t="str">
        <f t="shared" si="4"/>
        <v/>
      </c>
      <c r="R53" s="36" t="str">
        <f t="shared" si="5"/>
        <v/>
      </c>
      <c r="S53" s="36" t="str">
        <f>IF(OR(ISNUMBER(P53),ISNUMBER(Q53),ISNUMBER(R53)),IF(ISNUMBER(P53),P53,0)+IF(ISNUMBER(Q53),Q53,0)*(Dades!$H$435/1000)+IF(ISNUMBER(R53),R53,0)*(Dades!$H$436/1000),"")</f>
        <v/>
      </c>
      <c r="T53" s="255"/>
      <c r="U53" s="255"/>
    </row>
    <row r="54" spans="1:21" s="38" customFormat="1" ht="15" customHeight="1" x14ac:dyDescent="0.3">
      <c r="A54" s="22"/>
      <c r="B54" s="4"/>
      <c r="C54" s="4"/>
      <c r="D54" s="22"/>
      <c r="E54" s="169"/>
      <c r="F54" s="216" t="str">
        <f>IF(E54="","",IF(VLOOKUP(E54,'0.1_Datos generales organiz.'!$E$44:$J$291,3,FALSE)="","Sí",VLOOKUP(E54,'0.1_Datos generales organiz.'!$E$44:$J$291,3,FALSE)))</f>
        <v/>
      </c>
      <c r="G54" s="170"/>
      <c r="H54" s="170"/>
      <c r="I54" s="171"/>
      <c r="J54" s="35" t="str">
        <f>IF($H54="Otros (ud)","-",IFERROR(INDEX(Dades!$F$278:$BG$291,MATCH($H54&amp;$G54,Dades!$E$278:$E$291,0),MATCH(Dades!$F$2&amp;J$49,Dades!$F$39:$BG$39,0)),""))</f>
        <v/>
      </c>
      <c r="K54" s="35" t="str">
        <f>IF($H54="Otros (ud)","-",IFERROR(INDEX(Dades!$F$278:$BG$291,MATCH($H54&amp;$G54,Dades!$E$278:$E$291,0),MATCH(Dades!$F$2&amp;K$49,Dades!$F$39:$BG$39,0)),""))</f>
        <v/>
      </c>
      <c r="L54" s="35" t="str">
        <f>IF($H54="Otros (ud)","-",IFERROR(INDEX(Dades!$F$278:$BG$291,MATCH($H54&amp;$G54,Dades!$E$278:$E$291,0),MATCH(Dades!$F$2&amp;L$49,Dades!$F$39:$BG$39,0)),""))</f>
        <v/>
      </c>
      <c r="M54" s="172"/>
      <c r="N54" s="172"/>
      <c r="O54" s="172"/>
      <c r="P54" s="36" t="str">
        <f t="shared" si="6"/>
        <v/>
      </c>
      <c r="Q54" s="36" t="str">
        <f t="shared" si="4"/>
        <v/>
      </c>
      <c r="R54" s="36" t="str">
        <f t="shared" si="5"/>
        <v/>
      </c>
      <c r="S54" s="36" t="str">
        <f>IF(OR(ISNUMBER(P54),ISNUMBER(Q54),ISNUMBER(R54)),IF(ISNUMBER(P54),P54,0)+IF(ISNUMBER(Q54),Q54,0)*(Dades!$H$435/1000)+IF(ISNUMBER(R54),R54,0)*(Dades!$H$436/1000),"")</f>
        <v/>
      </c>
      <c r="T54" s="255"/>
      <c r="U54" s="255"/>
    </row>
    <row r="55" spans="1:21" s="38" customFormat="1" ht="15" customHeight="1" x14ac:dyDescent="0.3">
      <c r="A55" s="22"/>
      <c r="B55" s="4"/>
      <c r="C55" s="4"/>
      <c r="D55" s="22"/>
      <c r="E55" s="169"/>
      <c r="F55" s="216" t="str">
        <f>IF(E55="","",IF(VLOOKUP(E55,'0.1_Datos generales organiz.'!$E$44:$J$291,3,FALSE)="","Sí",VLOOKUP(E55,'0.1_Datos generales organiz.'!$E$44:$J$291,3,FALSE)))</f>
        <v/>
      </c>
      <c r="G55" s="170"/>
      <c r="H55" s="170"/>
      <c r="I55" s="171"/>
      <c r="J55" s="35" t="str">
        <f>IF($H55="Otros (ud)","-",IFERROR(INDEX(Dades!$F$278:$BG$291,MATCH($H55&amp;$G55,Dades!$E$278:$E$291,0),MATCH(Dades!$F$2&amp;J$49,Dades!$F$39:$BG$39,0)),""))</f>
        <v/>
      </c>
      <c r="K55" s="35" t="str">
        <f>IF($H55="Otros (ud)","-",IFERROR(INDEX(Dades!$F$278:$BG$291,MATCH($H55&amp;$G55,Dades!$E$278:$E$291,0),MATCH(Dades!$F$2&amp;K$49,Dades!$F$39:$BG$39,0)),""))</f>
        <v/>
      </c>
      <c r="L55" s="35" t="str">
        <f>IF($H55="Otros (ud)","-",IFERROR(INDEX(Dades!$F$278:$BG$291,MATCH($H55&amp;$G55,Dades!$E$278:$E$291,0),MATCH(Dades!$F$2&amp;L$49,Dades!$F$39:$BG$39,0)),""))</f>
        <v/>
      </c>
      <c r="M55" s="172"/>
      <c r="N55" s="172"/>
      <c r="O55" s="172"/>
      <c r="P55" s="36" t="str">
        <f t="shared" si="6"/>
        <v/>
      </c>
      <c r="Q55" s="36" t="str">
        <f t="shared" si="4"/>
        <v/>
      </c>
      <c r="R55" s="36" t="str">
        <f t="shared" si="5"/>
        <v/>
      </c>
      <c r="S55" s="36" t="str">
        <f>IF(OR(ISNUMBER(P55),ISNUMBER(Q55),ISNUMBER(R55)),IF(ISNUMBER(P55),P55,0)+IF(ISNUMBER(Q55),Q55,0)*(Dades!$H$435/1000)+IF(ISNUMBER(R55),R55,0)*(Dades!$H$436/1000),"")</f>
        <v/>
      </c>
      <c r="T55" s="255"/>
      <c r="U55" s="255"/>
    </row>
    <row r="56" spans="1:21" s="38" customFormat="1" ht="15" customHeight="1" x14ac:dyDescent="0.3">
      <c r="A56" s="22"/>
      <c r="B56" s="4"/>
      <c r="C56" s="4"/>
      <c r="D56" s="22"/>
      <c r="E56" s="169"/>
      <c r="F56" s="216" t="str">
        <f>IF(E56="","",IF(VLOOKUP(E56,'0.1_Datos generales organiz.'!$E$44:$J$291,3,FALSE)="","Sí",VLOOKUP(E56,'0.1_Datos generales organiz.'!$E$44:$J$291,3,FALSE)))</f>
        <v/>
      </c>
      <c r="G56" s="170"/>
      <c r="H56" s="170"/>
      <c r="I56" s="171"/>
      <c r="J56" s="35" t="str">
        <f>IF($H56="Otros (ud)","-",IFERROR(INDEX(Dades!$F$278:$BG$291,MATCH($H56&amp;$G56,Dades!$E$278:$E$291,0),MATCH(Dades!$F$2&amp;J$49,Dades!$F$39:$BG$39,0)),""))</f>
        <v/>
      </c>
      <c r="K56" s="35" t="str">
        <f>IF($H56="Otros (ud)","-",IFERROR(INDEX(Dades!$F$278:$BG$291,MATCH($H56&amp;$G56,Dades!$E$278:$E$291,0),MATCH(Dades!$F$2&amp;K$49,Dades!$F$39:$BG$39,0)),""))</f>
        <v/>
      </c>
      <c r="L56" s="35" t="str">
        <f>IF($H56="Otros (ud)","-",IFERROR(INDEX(Dades!$F$278:$BG$291,MATCH($H56&amp;$G56,Dades!$E$278:$E$291,0),MATCH(Dades!$F$2&amp;L$49,Dades!$F$39:$BG$39,0)),""))</f>
        <v/>
      </c>
      <c r="M56" s="172"/>
      <c r="N56" s="172"/>
      <c r="O56" s="172"/>
      <c r="P56" s="36" t="str">
        <f t="shared" si="6"/>
        <v/>
      </c>
      <c r="Q56" s="36" t="str">
        <f t="shared" si="4"/>
        <v/>
      </c>
      <c r="R56" s="36" t="str">
        <f t="shared" si="5"/>
        <v/>
      </c>
      <c r="S56" s="36" t="str">
        <f>IF(OR(ISNUMBER(P56),ISNUMBER(Q56),ISNUMBER(R56)),IF(ISNUMBER(P56),P56,0)+IF(ISNUMBER(Q56),Q56,0)*(Dades!$H$435/1000)+IF(ISNUMBER(R56),R56,0)*(Dades!$H$436/1000),"")</f>
        <v/>
      </c>
      <c r="T56" s="255"/>
      <c r="U56" s="255"/>
    </row>
    <row r="57" spans="1:21" s="38" customFormat="1" ht="15" customHeight="1" x14ac:dyDescent="0.3">
      <c r="A57" s="22"/>
      <c r="B57" s="4"/>
      <c r="C57" s="4"/>
      <c r="D57" s="22"/>
      <c r="E57" s="169"/>
      <c r="F57" s="216" t="str">
        <f>IF(E57="","",IF(VLOOKUP(E57,'0.1_Datos generales organiz.'!$E$44:$J$291,3,FALSE)="","Sí",VLOOKUP(E57,'0.1_Datos generales organiz.'!$E$44:$J$291,3,FALSE)))</f>
        <v/>
      </c>
      <c r="G57" s="170"/>
      <c r="H57" s="170"/>
      <c r="I57" s="171"/>
      <c r="J57" s="35" t="str">
        <f>IF($H57="Otros (ud)","-",IFERROR(INDEX(Dades!$F$278:$BG$291,MATCH($H57&amp;$G57,Dades!$E$278:$E$291,0),MATCH(Dades!$F$2&amp;J$49,Dades!$F$39:$BG$39,0)),""))</f>
        <v/>
      </c>
      <c r="K57" s="35" t="str">
        <f>IF($H57="Otros (ud)","-",IFERROR(INDEX(Dades!$F$278:$BG$291,MATCH($H57&amp;$G57,Dades!$E$278:$E$291,0),MATCH(Dades!$F$2&amp;K$49,Dades!$F$39:$BG$39,0)),""))</f>
        <v/>
      </c>
      <c r="L57" s="35" t="str">
        <f>IF($H57="Otros (ud)","-",IFERROR(INDEX(Dades!$F$278:$BG$291,MATCH($H57&amp;$G57,Dades!$E$278:$E$291,0),MATCH(Dades!$F$2&amp;L$49,Dades!$F$39:$BG$39,0)),""))</f>
        <v/>
      </c>
      <c r="M57" s="172"/>
      <c r="N57" s="172"/>
      <c r="O57" s="172"/>
      <c r="P57" s="36" t="str">
        <f t="shared" si="6"/>
        <v/>
      </c>
      <c r="Q57" s="36" t="str">
        <f t="shared" si="4"/>
        <v/>
      </c>
      <c r="R57" s="36" t="str">
        <f t="shared" si="5"/>
        <v/>
      </c>
      <c r="S57" s="36" t="str">
        <f>IF(OR(ISNUMBER(P57),ISNUMBER(Q57),ISNUMBER(R57)),IF(ISNUMBER(P57),P57,0)+IF(ISNUMBER(Q57),Q57,0)*(Dades!$H$435/1000)+IF(ISNUMBER(R57),R57,0)*(Dades!$H$436/1000),"")</f>
        <v/>
      </c>
      <c r="T57" s="255"/>
      <c r="U57" s="255"/>
    </row>
    <row r="58" spans="1:21" s="38" customFormat="1" ht="15" customHeight="1" x14ac:dyDescent="0.3">
      <c r="A58" s="22"/>
      <c r="B58" s="4"/>
      <c r="C58" s="4"/>
      <c r="D58" s="22"/>
      <c r="E58" s="169"/>
      <c r="F58" s="216" t="str">
        <f>IF(E58="","",IF(VLOOKUP(E58,'0.1_Datos generales organiz.'!$E$44:$J$291,3,FALSE)="","Sí",VLOOKUP(E58,'0.1_Datos generales organiz.'!$E$44:$J$291,3,FALSE)))</f>
        <v/>
      </c>
      <c r="G58" s="170"/>
      <c r="H58" s="170"/>
      <c r="I58" s="171"/>
      <c r="J58" s="35" t="str">
        <f>IF($H58="Otros (ud)","-",IFERROR(INDEX(Dades!$F$278:$BG$291,MATCH($H58&amp;$G58,Dades!$E$278:$E$291,0),MATCH(Dades!$F$2&amp;J$49,Dades!$F$39:$BG$39,0)),""))</f>
        <v/>
      </c>
      <c r="K58" s="35" t="str">
        <f>IF($H58="Otros (ud)","-",IFERROR(INDEX(Dades!$F$278:$BG$291,MATCH($H58&amp;$G58,Dades!$E$278:$E$291,0),MATCH(Dades!$F$2&amp;K$49,Dades!$F$39:$BG$39,0)),""))</f>
        <v/>
      </c>
      <c r="L58" s="35" t="str">
        <f>IF($H58="Otros (ud)","-",IFERROR(INDEX(Dades!$F$278:$BG$291,MATCH($H58&amp;$G58,Dades!$E$278:$E$291,0),MATCH(Dades!$F$2&amp;L$49,Dades!$F$39:$BG$39,0)),""))</f>
        <v/>
      </c>
      <c r="M58" s="172"/>
      <c r="N58" s="172"/>
      <c r="O58" s="172"/>
      <c r="P58" s="36" t="str">
        <f t="shared" si="6"/>
        <v/>
      </c>
      <c r="Q58" s="36" t="str">
        <f t="shared" si="4"/>
        <v/>
      </c>
      <c r="R58" s="36" t="str">
        <f t="shared" si="5"/>
        <v/>
      </c>
      <c r="S58" s="36" t="str">
        <f>IF(OR(ISNUMBER(P58),ISNUMBER(Q58),ISNUMBER(R58)),IF(ISNUMBER(P58),P58,0)+IF(ISNUMBER(Q58),Q58,0)*(Dades!$H$435/1000)+IF(ISNUMBER(R58),R58,0)*(Dades!$H$436/1000),"")</f>
        <v/>
      </c>
      <c r="T58" s="255"/>
      <c r="U58" s="255"/>
    </row>
    <row r="59" spans="1:21" s="38" customFormat="1" ht="15" customHeight="1" x14ac:dyDescent="0.3">
      <c r="A59" s="22"/>
      <c r="B59" s="4"/>
      <c r="C59" s="4"/>
      <c r="D59" s="22"/>
      <c r="E59" s="169"/>
      <c r="F59" s="216" t="str">
        <f>IF(E59="","",IF(VLOOKUP(E59,'0.1_Datos generales organiz.'!$E$44:$J$291,3,FALSE)="","Sí",VLOOKUP(E59,'0.1_Datos generales organiz.'!$E$44:$J$291,3,FALSE)))</f>
        <v/>
      </c>
      <c r="G59" s="170"/>
      <c r="H59" s="170"/>
      <c r="I59" s="171"/>
      <c r="J59" s="35" t="str">
        <f>IF($H59="Otros (ud)","-",IFERROR(INDEX(Dades!$F$278:$BG$291,MATCH($H59&amp;$G59,Dades!$E$278:$E$291,0),MATCH(Dades!$F$2&amp;J$49,Dades!$F$39:$BG$39,0)),""))</f>
        <v/>
      </c>
      <c r="K59" s="35" t="str">
        <f>IF($H59="Otros (ud)","-",IFERROR(INDEX(Dades!$F$278:$BG$291,MATCH($H59&amp;$G59,Dades!$E$278:$E$291,0),MATCH(Dades!$F$2&amp;K$49,Dades!$F$39:$BG$39,0)),""))</f>
        <v/>
      </c>
      <c r="L59" s="35" t="str">
        <f>IF($H59="Otros (ud)","-",IFERROR(INDEX(Dades!$F$278:$BG$291,MATCH($H59&amp;$G59,Dades!$E$278:$E$291,0),MATCH(Dades!$F$2&amp;L$49,Dades!$F$39:$BG$39,0)),""))</f>
        <v/>
      </c>
      <c r="M59" s="172"/>
      <c r="N59" s="172"/>
      <c r="O59" s="172"/>
      <c r="P59" s="36" t="str">
        <f t="shared" si="6"/>
        <v/>
      </c>
      <c r="Q59" s="36" t="str">
        <f t="shared" si="4"/>
        <v/>
      </c>
      <c r="R59" s="36" t="str">
        <f t="shared" si="5"/>
        <v/>
      </c>
      <c r="S59" s="36" t="str">
        <f>IF(OR(ISNUMBER(P59),ISNUMBER(Q59),ISNUMBER(R59)),IF(ISNUMBER(P59),P59,0)+IF(ISNUMBER(Q59),Q59,0)*(Dades!$H$435/1000)+IF(ISNUMBER(R59),R59,0)*(Dades!$H$436/1000),"")</f>
        <v/>
      </c>
      <c r="T59" s="255"/>
      <c r="U59" s="255"/>
    </row>
    <row r="60" spans="1:21" s="38" customFormat="1" ht="15" customHeight="1" x14ac:dyDescent="0.3">
      <c r="A60" s="22"/>
      <c r="B60" s="4"/>
      <c r="C60" s="4"/>
      <c r="D60" s="22"/>
      <c r="E60" s="169"/>
      <c r="F60" s="216" t="str">
        <f>IF(E60="","",IF(VLOOKUP(E60,'0.1_Datos generales organiz.'!$E$44:$J$291,3,FALSE)="","Sí",VLOOKUP(E60,'0.1_Datos generales organiz.'!$E$44:$J$291,3,FALSE)))</f>
        <v/>
      </c>
      <c r="G60" s="170"/>
      <c r="H60" s="170"/>
      <c r="I60" s="171"/>
      <c r="J60" s="35" t="str">
        <f>IF($H60="Otros (ud)","-",IFERROR(INDEX(Dades!$F$278:$BG$291,MATCH($H60&amp;$G60,Dades!$E$278:$E$291,0),MATCH(Dades!$F$2&amp;J$49,Dades!$F$39:$BG$39,0)),""))</f>
        <v/>
      </c>
      <c r="K60" s="35" t="str">
        <f>IF($H60="Otros (ud)","-",IFERROR(INDEX(Dades!$F$278:$BG$291,MATCH($H60&amp;$G60,Dades!$E$278:$E$291,0),MATCH(Dades!$F$2&amp;K$49,Dades!$F$39:$BG$39,0)),""))</f>
        <v/>
      </c>
      <c r="L60" s="35" t="str">
        <f>IF($H60="Otros (ud)","-",IFERROR(INDEX(Dades!$F$278:$BG$291,MATCH($H60&amp;$G60,Dades!$E$278:$E$291,0),MATCH(Dades!$F$2&amp;L$49,Dades!$F$39:$BG$39,0)),""))</f>
        <v/>
      </c>
      <c r="M60" s="172"/>
      <c r="N60" s="172"/>
      <c r="O60" s="172"/>
      <c r="P60" s="36" t="str">
        <f t="shared" si="6"/>
        <v/>
      </c>
      <c r="Q60" s="36" t="str">
        <f t="shared" si="4"/>
        <v/>
      </c>
      <c r="R60" s="36" t="str">
        <f t="shared" si="5"/>
        <v/>
      </c>
      <c r="S60" s="36" t="str">
        <f>IF(OR(ISNUMBER(P60),ISNUMBER(Q60),ISNUMBER(R60)),IF(ISNUMBER(P60),P60,0)+IF(ISNUMBER(Q60),Q60,0)*(Dades!$H$435/1000)+IF(ISNUMBER(R60),R60,0)*(Dades!$H$436/1000),"")</f>
        <v/>
      </c>
    </row>
    <row r="61" spans="1:21" s="38" customFormat="1" ht="15" customHeight="1" x14ac:dyDescent="0.3">
      <c r="A61" s="22"/>
      <c r="B61" s="4"/>
      <c r="C61" s="4"/>
      <c r="D61" s="22"/>
      <c r="E61" s="169"/>
      <c r="F61" s="216" t="str">
        <f>IF(E61="","",IF(VLOOKUP(E61,'0.1_Datos generales organiz.'!$E$44:$J$291,3,FALSE)="","Sí",VLOOKUP(E61,'0.1_Datos generales organiz.'!$E$44:$J$291,3,FALSE)))</f>
        <v/>
      </c>
      <c r="G61" s="170"/>
      <c r="H61" s="170"/>
      <c r="I61" s="171"/>
      <c r="J61" s="35" t="str">
        <f>IF($H61="Otros (ud)","-",IFERROR(INDEX(Dades!$F$278:$BG$291,MATCH($H61&amp;$G61,Dades!$E$278:$E$291,0),MATCH(Dades!$F$2&amp;J$49,Dades!$F$39:$BG$39,0)),""))</f>
        <v/>
      </c>
      <c r="K61" s="35" t="str">
        <f>IF($H61="Otros (ud)","-",IFERROR(INDEX(Dades!$F$278:$BG$291,MATCH($H61&amp;$G61,Dades!$E$278:$E$291,0),MATCH(Dades!$F$2&amp;K$49,Dades!$F$39:$BG$39,0)),""))</f>
        <v/>
      </c>
      <c r="L61" s="35" t="str">
        <f>IF($H61="Otros (ud)","-",IFERROR(INDEX(Dades!$F$278:$BG$291,MATCH($H61&amp;$G61,Dades!$E$278:$E$291,0),MATCH(Dades!$F$2&amp;L$49,Dades!$F$39:$BG$39,0)),""))</f>
        <v/>
      </c>
      <c r="M61" s="172"/>
      <c r="N61" s="172"/>
      <c r="O61" s="172"/>
      <c r="P61" s="36" t="str">
        <f t="shared" si="6"/>
        <v/>
      </c>
      <c r="Q61" s="36" t="str">
        <f t="shared" si="4"/>
        <v/>
      </c>
      <c r="R61" s="36" t="str">
        <f t="shared" si="5"/>
        <v/>
      </c>
      <c r="S61" s="36" t="str">
        <f>IF(OR(ISNUMBER(P61),ISNUMBER(Q61),ISNUMBER(R61)),IF(ISNUMBER(P61),P61,0)+IF(ISNUMBER(Q61),Q61,0)*(Dades!$H$435/1000)+IF(ISNUMBER(R61),R61,0)*(Dades!$H$436/1000),"")</f>
        <v/>
      </c>
    </row>
    <row r="62" spans="1:21" s="38" customFormat="1" ht="15" customHeight="1" x14ac:dyDescent="0.3">
      <c r="A62" s="22"/>
      <c r="B62" s="4"/>
      <c r="C62" s="4"/>
      <c r="D62" s="22"/>
      <c r="E62" s="169"/>
      <c r="F62" s="216" t="str">
        <f>IF(E62="","",IF(VLOOKUP(E62,'0.1_Datos generales organiz.'!$E$44:$J$291,3,FALSE)="","Sí",VLOOKUP(E62,'0.1_Datos generales organiz.'!$E$44:$J$291,3,FALSE)))</f>
        <v/>
      </c>
      <c r="G62" s="170"/>
      <c r="H62" s="170"/>
      <c r="I62" s="171"/>
      <c r="J62" s="35" t="str">
        <f>IF($H62="Otros (ud)","-",IFERROR(INDEX(Dades!$F$278:$BG$291,MATCH($H62&amp;$G62,Dades!$E$278:$E$291,0),MATCH(Dades!$F$2&amp;J$49,Dades!$F$39:$BG$39,0)),""))</f>
        <v/>
      </c>
      <c r="K62" s="35" t="str">
        <f>IF($H62="Otros (ud)","-",IFERROR(INDEX(Dades!$F$278:$BG$291,MATCH($H62&amp;$G62,Dades!$E$278:$E$291,0),MATCH(Dades!$F$2&amp;K$49,Dades!$F$39:$BG$39,0)),""))</f>
        <v/>
      </c>
      <c r="L62" s="35" t="str">
        <f>IF($H62="Otros (ud)","-",IFERROR(INDEX(Dades!$F$278:$BG$291,MATCH($H62&amp;$G62,Dades!$E$278:$E$291,0),MATCH(Dades!$F$2&amp;L$49,Dades!$F$39:$BG$39,0)),""))</f>
        <v/>
      </c>
      <c r="M62" s="172"/>
      <c r="N62" s="172"/>
      <c r="O62" s="172"/>
      <c r="P62" s="36" t="str">
        <f t="shared" si="6"/>
        <v/>
      </c>
      <c r="Q62" s="36" t="str">
        <f t="shared" si="4"/>
        <v/>
      </c>
      <c r="R62" s="36" t="str">
        <f t="shared" si="5"/>
        <v/>
      </c>
      <c r="S62" s="36" t="str">
        <f>IF(OR(ISNUMBER(P62),ISNUMBER(Q62),ISNUMBER(R62)),IF(ISNUMBER(P62),P62,0)+IF(ISNUMBER(Q62),Q62,0)*(Dades!$H$435/1000)+IF(ISNUMBER(R62),R62,0)*(Dades!$H$436/1000),"")</f>
        <v/>
      </c>
    </row>
    <row r="63" spans="1:21" s="38" customFormat="1" ht="15" customHeight="1" x14ac:dyDescent="0.3">
      <c r="A63" s="22"/>
      <c r="B63" s="4"/>
      <c r="C63" s="4"/>
      <c r="D63" s="22"/>
      <c r="E63" s="169"/>
      <c r="F63" s="216" t="str">
        <f>IF(E63="","",IF(VLOOKUP(E63,'0.1_Datos generales organiz.'!$E$44:$J$291,3,FALSE)="","Sí",VLOOKUP(E63,'0.1_Datos generales organiz.'!$E$44:$J$291,3,FALSE)))</f>
        <v/>
      </c>
      <c r="G63" s="170"/>
      <c r="H63" s="170"/>
      <c r="I63" s="171"/>
      <c r="J63" s="35" t="str">
        <f>IF($H63="Otros (ud)","-",IFERROR(INDEX(Dades!$F$278:$BG$291,MATCH($H63&amp;$G63,Dades!$E$278:$E$291,0),MATCH(Dades!$F$2&amp;J$49,Dades!$F$39:$BG$39,0)),""))</f>
        <v/>
      </c>
      <c r="K63" s="35" t="str">
        <f>IF($H63="Otros (ud)","-",IFERROR(INDEX(Dades!$F$278:$BG$291,MATCH($H63&amp;$G63,Dades!$E$278:$E$291,0),MATCH(Dades!$F$2&amp;K$49,Dades!$F$39:$BG$39,0)),""))</f>
        <v/>
      </c>
      <c r="L63" s="35" t="str">
        <f>IF($H63="Otros (ud)","-",IFERROR(INDEX(Dades!$F$278:$BG$291,MATCH($H63&amp;$G63,Dades!$E$278:$E$291,0),MATCH(Dades!$F$2&amp;L$49,Dades!$F$39:$BG$39,0)),""))</f>
        <v/>
      </c>
      <c r="M63" s="172"/>
      <c r="N63" s="172"/>
      <c r="O63" s="172"/>
      <c r="P63" s="36" t="str">
        <f t="shared" si="6"/>
        <v/>
      </c>
      <c r="Q63" s="36" t="str">
        <f t="shared" si="4"/>
        <v/>
      </c>
      <c r="R63" s="36" t="str">
        <f t="shared" si="5"/>
        <v/>
      </c>
      <c r="S63" s="36" t="str">
        <f>IF(OR(ISNUMBER(P63),ISNUMBER(Q63),ISNUMBER(R63)),IF(ISNUMBER(P63),P63,0)+IF(ISNUMBER(Q63),Q63,0)*(Dades!$H$435/1000)+IF(ISNUMBER(R63),R63,0)*(Dades!$H$436/1000),"")</f>
        <v/>
      </c>
    </row>
    <row r="64" spans="1:21" s="38" customFormat="1" ht="15" customHeight="1" x14ac:dyDescent="0.3">
      <c r="A64" s="22"/>
      <c r="B64" s="4"/>
      <c r="C64" s="4"/>
      <c r="D64" s="22"/>
      <c r="E64" s="169"/>
      <c r="F64" s="216" t="str">
        <f>IF(E64="","",IF(VLOOKUP(E64,'0.1_Datos generales organiz.'!$E$44:$J$291,3,FALSE)="","Sí",VLOOKUP(E64,'0.1_Datos generales organiz.'!$E$44:$J$291,3,FALSE)))</f>
        <v/>
      </c>
      <c r="G64" s="170"/>
      <c r="H64" s="170"/>
      <c r="I64" s="171"/>
      <c r="J64" s="35" t="str">
        <f>IF($H64="Otros (ud)","-",IFERROR(INDEX(Dades!$F$278:$BG$291,MATCH($H64&amp;$G64,Dades!$E$278:$E$291,0),MATCH(Dades!$F$2&amp;J$49,Dades!$F$39:$BG$39,0)),""))</f>
        <v/>
      </c>
      <c r="K64" s="35" t="str">
        <f>IF($H64="Otros (ud)","-",IFERROR(INDEX(Dades!$F$278:$BG$291,MATCH($H64&amp;$G64,Dades!$E$278:$E$291,0),MATCH(Dades!$F$2&amp;K$49,Dades!$F$39:$BG$39,0)),""))</f>
        <v/>
      </c>
      <c r="L64" s="35" t="str">
        <f>IF($H64="Otros (ud)","-",IFERROR(INDEX(Dades!$F$278:$BG$291,MATCH($H64&amp;$G64,Dades!$E$278:$E$291,0),MATCH(Dades!$F$2&amp;L$49,Dades!$F$39:$BG$39,0)),""))</f>
        <v/>
      </c>
      <c r="M64" s="172"/>
      <c r="N64" s="172"/>
      <c r="O64" s="172"/>
      <c r="P64" s="36" t="str">
        <f t="shared" si="6"/>
        <v/>
      </c>
      <c r="Q64" s="36" t="str">
        <f t="shared" si="4"/>
        <v/>
      </c>
      <c r="R64" s="36" t="str">
        <f t="shared" si="5"/>
        <v/>
      </c>
      <c r="S64" s="36" t="str">
        <f>IF(OR(ISNUMBER(P64),ISNUMBER(Q64),ISNUMBER(R64)),IF(ISNUMBER(P64),P64,0)+IF(ISNUMBER(Q64),Q64,0)*(Dades!$H$435/1000)+IF(ISNUMBER(R64),R64,0)*(Dades!$H$436/1000),"")</f>
        <v/>
      </c>
    </row>
    <row r="65" spans="1:19" s="38" customFormat="1" ht="15.75" customHeight="1" x14ac:dyDescent="0.3">
      <c r="A65" s="22"/>
      <c r="B65" s="4"/>
      <c r="C65" s="4"/>
      <c r="D65" s="22"/>
      <c r="E65" s="169"/>
      <c r="F65" s="216" t="str">
        <f>IF(E65="","",IF(VLOOKUP(E65,'0.1_Datos generales organiz.'!$E$44:$J$291,3,FALSE)="","Sí",VLOOKUP(E65,'0.1_Datos generales organiz.'!$E$44:$J$291,3,FALSE)))</f>
        <v/>
      </c>
      <c r="G65" s="170"/>
      <c r="H65" s="170"/>
      <c r="I65" s="171"/>
      <c r="J65" s="35" t="str">
        <f>IF($H65="Otros (ud)","-",IFERROR(INDEX(Dades!$F$278:$BG$291,MATCH($H65&amp;$G65,Dades!$E$278:$E$291,0),MATCH(Dades!$F$2&amp;J$49,Dades!$F$39:$BG$39,0)),""))</f>
        <v/>
      </c>
      <c r="K65" s="35" t="str">
        <f>IF($H65="Otros (ud)","-",IFERROR(INDEX(Dades!$F$278:$BG$291,MATCH($H65&amp;$G65,Dades!$E$278:$E$291,0),MATCH(Dades!$F$2&amp;K$49,Dades!$F$39:$BG$39,0)),""))</f>
        <v/>
      </c>
      <c r="L65" s="35" t="str">
        <f>IF($H65="Otros (ud)","-",IFERROR(INDEX(Dades!$F$278:$BG$291,MATCH($H65&amp;$G65,Dades!$E$278:$E$291,0),MATCH(Dades!$F$2&amp;L$49,Dades!$F$39:$BG$39,0)),""))</f>
        <v/>
      </c>
      <c r="M65" s="172"/>
      <c r="N65" s="172"/>
      <c r="O65" s="172"/>
      <c r="P65" s="36" t="str">
        <f t="shared" si="6"/>
        <v/>
      </c>
      <c r="Q65" s="36" t="str">
        <f t="shared" si="4"/>
        <v/>
      </c>
      <c r="R65" s="36" t="str">
        <f t="shared" si="5"/>
        <v/>
      </c>
      <c r="S65" s="36" t="str">
        <f>IF(OR(ISNUMBER(P65),ISNUMBER(Q65),ISNUMBER(R65)),IF(ISNUMBER(P65),P65,0)+IF(ISNUMBER(Q65),Q65,0)*(Dades!$H$435/1000)+IF(ISNUMBER(R65),R65,0)*(Dades!$H$436/1000),"")</f>
        <v/>
      </c>
    </row>
    <row r="66" spans="1:19" s="38" customFormat="1" ht="15" customHeight="1" x14ac:dyDescent="0.3">
      <c r="A66" s="22"/>
      <c r="B66" s="4"/>
      <c r="C66" s="4"/>
      <c r="D66" s="22"/>
      <c r="E66" s="169"/>
      <c r="F66" s="216" t="str">
        <f>IF(E66="","",IF(VLOOKUP(E66,'0.1_Datos generales organiz.'!$E$44:$J$291,3,FALSE)="","Sí",VLOOKUP(E66,'0.1_Datos generales organiz.'!$E$44:$J$291,3,FALSE)))</f>
        <v/>
      </c>
      <c r="G66" s="170"/>
      <c r="H66" s="170"/>
      <c r="I66" s="171"/>
      <c r="J66" s="35" t="str">
        <f>IF($H66="Otros (ud)","-",IFERROR(INDEX(Dades!$F$278:$BG$291,MATCH($H66&amp;$G66,Dades!$E$278:$E$291,0),MATCH(Dades!$F$2&amp;J$49,Dades!$F$39:$BG$39,0)),""))</f>
        <v/>
      </c>
      <c r="K66" s="35" t="str">
        <f>IF($H66="Otros (ud)","-",IFERROR(INDEX(Dades!$F$278:$BG$291,MATCH($H66&amp;$G66,Dades!$E$278:$E$291,0),MATCH(Dades!$F$2&amp;K$49,Dades!$F$39:$BG$39,0)),""))</f>
        <v/>
      </c>
      <c r="L66" s="35" t="str">
        <f>IF($H66="Otros (ud)","-",IFERROR(INDEX(Dades!$F$278:$BG$291,MATCH($H66&amp;$G66,Dades!$E$278:$E$291,0),MATCH(Dades!$F$2&amp;L$49,Dades!$F$39:$BG$39,0)),""))</f>
        <v/>
      </c>
      <c r="M66" s="172"/>
      <c r="N66" s="172"/>
      <c r="O66" s="172"/>
      <c r="P66" s="36" t="str">
        <f t="shared" si="6"/>
        <v/>
      </c>
      <c r="Q66" s="36" t="str">
        <f t="shared" si="4"/>
        <v/>
      </c>
      <c r="R66" s="36" t="str">
        <f t="shared" si="5"/>
        <v/>
      </c>
      <c r="S66" s="36" t="str">
        <f>IF(OR(ISNUMBER(P66),ISNUMBER(Q66),ISNUMBER(R66)),IF(ISNUMBER(P66),P66,0)+IF(ISNUMBER(Q66),Q66,0)*(Dades!$H$435/1000)+IF(ISNUMBER(R66),R66,0)*(Dades!$H$436/1000),"")</f>
        <v/>
      </c>
    </row>
    <row r="67" spans="1:19" s="38" customFormat="1" ht="15" customHeight="1" x14ac:dyDescent="0.3">
      <c r="A67" s="22"/>
      <c r="B67" s="4"/>
      <c r="C67" s="4"/>
      <c r="D67" s="22"/>
      <c r="E67" s="169"/>
      <c r="F67" s="216" t="str">
        <f>IF(E67="","",IF(VLOOKUP(E67,'0.1_Datos generales organiz.'!$E$44:$J$291,3,FALSE)="","Sí",VLOOKUP(E67,'0.1_Datos generales organiz.'!$E$44:$J$291,3,FALSE)))</f>
        <v/>
      </c>
      <c r="G67" s="170"/>
      <c r="H67" s="170"/>
      <c r="I67" s="171"/>
      <c r="J67" s="35" t="str">
        <f>IF($H67="Otros (ud)","-",IFERROR(INDEX(Dades!$F$278:$BG$291,MATCH($H67&amp;$G67,Dades!$E$278:$E$291,0),MATCH(Dades!$F$2&amp;J$49,Dades!$F$39:$BG$39,0)),""))</f>
        <v/>
      </c>
      <c r="K67" s="35" t="str">
        <f>IF($H67="Otros (ud)","-",IFERROR(INDEX(Dades!$F$278:$BG$291,MATCH($H67&amp;$G67,Dades!$E$278:$E$291,0),MATCH(Dades!$F$2&amp;K$49,Dades!$F$39:$BG$39,0)),""))</f>
        <v/>
      </c>
      <c r="L67" s="35" t="str">
        <f>IF($H67="Otros (ud)","-",IFERROR(INDEX(Dades!$F$278:$BG$291,MATCH($H67&amp;$G67,Dades!$E$278:$E$291,0),MATCH(Dades!$F$2&amp;L$49,Dades!$F$39:$BG$39,0)),""))</f>
        <v/>
      </c>
      <c r="M67" s="172"/>
      <c r="N67" s="172"/>
      <c r="O67" s="172"/>
      <c r="P67" s="36" t="str">
        <f t="shared" si="6"/>
        <v/>
      </c>
      <c r="Q67" s="36" t="str">
        <f t="shared" si="4"/>
        <v/>
      </c>
      <c r="R67" s="36" t="str">
        <f t="shared" si="5"/>
        <v/>
      </c>
      <c r="S67" s="36" t="str">
        <f>IF(OR(ISNUMBER(P67),ISNUMBER(Q67),ISNUMBER(R67)),IF(ISNUMBER(P67),P67,0)+IF(ISNUMBER(Q67),Q67,0)*(Dades!$H$435/1000)+IF(ISNUMBER(R67),R67,0)*(Dades!$H$436/1000),"")</f>
        <v/>
      </c>
    </row>
    <row r="68" spans="1:19" s="38" customFormat="1" ht="13.5" customHeight="1" x14ac:dyDescent="0.3">
      <c r="A68" s="22"/>
      <c r="B68" s="4"/>
      <c r="C68" s="4"/>
      <c r="D68" s="22"/>
      <c r="E68" s="169"/>
      <c r="F68" s="216" t="str">
        <f>IF(E68="","",IF(VLOOKUP(E68,'0.1_Datos generales organiz.'!$E$44:$J$291,3,FALSE)="","Sí",VLOOKUP(E68,'0.1_Datos generales organiz.'!$E$44:$J$291,3,FALSE)))</f>
        <v/>
      </c>
      <c r="G68" s="170"/>
      <c r="H68" s="170"/>
      <c r="I68" s="171"/>
      <c r="J68" s="35" t="str">
        <f>IF($H68="Otros (ud)","-",IFERROR(INDEX(Dades!$F$278:$BG$291,MATCH($H68&amp;$G68,Dades!$E$278:$E$291,0),MATCH(Dades!$F$2&amp;J$49,Dades!$F$39:$BG$39,0)),""))</f>
        <v/>
      </c>
      <c r="K68" s="35" t="str">
        <f>IF($H68="Otros (ud)","-",IFERROR(INDEX(Dades!$F$278:$BG$291,MATCH($H68&amp;$G68,Dades!$E$278:$E$291,0),MATCH(Dades!$F$2&amp;K$49,Dades!$F$39:$BG$39,0)),""))</f>
        <v/>
      </c>
      <c r="L68" s="35" t="str">
        <f>IF($H68="Otros (ud)","-",IFERROR(INDEX(Dades!$F$278:$BG$291,MATCH($H68&amp;$G68,Dades!$E$278:$E$291,0),MATCH(Dades!$F$2&amp;L$49,Dades!$F$39:$BG$39,0)),""))</f>
        <v/>
      </c>
      <c r="M68" s="172"/>
      <c r="N68" s="172"/>
      <c r="O68" s="172"/>
      <c r="P68" s="36" t="str">
        <f t="shared" si="6"/>
        <v/>
      </c>
      <c r="Q68" s="36" t="str">
        <f t="shared" si="4"/>
        <v/>
      </c>
      <c r="R68" s="36" t="str">
        <f t="shared" si="5"/>
        <v/>
      </c>
      <c r="S68" s="36" t="str">
        <f>IF(OR(ISNUMBER(P68),ISNUMBER(Q68),ISNUMBER(R68)),IF(ISNUMBER(P68),P68,0)+IF(ISNUMBER(Q68),Q68,0)*(Dades!$H$435/1000)+IF(ISNUMBER(R68),R68,0)*(Dades!$H$436/1000),"")</f>
        <v/>
      </c>
    </row>
    <row r="69" spans="1:19" s="38" customFormat="1" ht="16.5" x14ac:dyDescent="0.3">
      <c r="A69" s="22"/>
      <c r="B69" s="4"/>
      <c r="C69" s="4"/>
      <c r="D69" s="22"/>
      <c r="E69" s="169"/>
      <c r="F69" s="216" t="str">
        <f>IF(E69="","",IF(VLOOKUP(E69,'0.1_Datos generales organiz.'!$E$44:$J$291,3,FALSE)="","Sí",VLOOKUP(E69,'0.1_Datos generales organiz.'!$E$44:$J$291,3,FALSE)))</f>
        <v/>
      </c>
      <c r="G69" s="170"/>
      <c r="H69" s="170"/>
      <c r="I69" s="171"/>
      <c r="J69" s="35" t="str">
        <f>IF($H69="Otros (ud)","-",IFERROR(INDEX(Dades!$F$278:$BG$291,MATCH($H69&amp;$G69,Dades!$E$278:$E$291,0),MATCH(Dades!$F$2&amp;J$49,Dades!$F$39:$BG$39,0)),""))</f>
        <v/>
      </c>
      <c r="K69" s="35" t="str">
        <f>IF($H69="Otros (ud)","-",IFERROR(INDEX(Dades!$F$278:$BG$291,MATCH($H69&amp;$G69,Dades!$E$278:$E$291,0),MATCH(Dades!$F$2&amp;K$49,Dades!$F$39:$BG$39,0)),""))</f>
        <v/>
      </c>
      <c r="L69" s="35" t="str">
        <f>IF($H69="Otros (ud)","-",IFERROR(INDEX(Dades!$F$278:$BG$291,MATCH($H69&amp;$G69,Dades!$E$278:$E$291,0),MATCH(Dades!$F$2&amp;L$49,Dades!$F$39:$BG$39,0)),""))</f>
        <v/>
      </c>
      <c r="M69" s="172"/>
      <c r="N69" s="172"/>
      <c r="O69" s="172"/>
      <c r="P69" s="36" t="str">
        <f t="shared" si="6"/>
        <v/>
      </c>
      <c r="Q69" s="36" t="str">
        <f t="shared" si="4"/>
        <v/>
      </c>
      <c r="R69" s="36" t="str">
        <f t="shared" si="5"/>
        <v/>
      </c>
      <c r="S69" s="36" t="str">
        <f>IF(OR(ISNUMBER(P69),ISNUMBER(Q69),ISNUMBER(R69)),IF(ISNUMBER(P69),P69,0)+IF(ISNUMBER(Q69),Q69,0)*(Dades!$H$435/1000)+IF(ISNUMBER(R69),R69,0)*(Dades!$H$436/1000),"")</f>
        <v/>
      </c>
    </row>
    <row r="70" spans="1:19" x14ac:dyDescent="0.25">
      <c r="D70" s="22"/>
      <c r="E70" s="169"/>
      <c r="F70" s="216" t="str">
        <f>IF(E70="","",IF(VLOOKUP(E70,'0.1_Datos generales organiz.'!$E$44:$J$291,3,FALSE)="","Sí",VLOOKUP(E70,'0.1_Datos generales organiz.'!$E$44:$J$291,3,FALSE)))</f>
        <v/>
      </c>
      <c r="G70" s="170"/>
      <c r="H70" s="170"/>
      <c r="I70" s="171"/>
      <c r="J70" s="35" t="str">
        <f>IF($H70="Otros (ud)","-",IFERROR(INDEX(Dades!$F$278:$BG$291,MATCH($H70&amp;$G70,Dades!$E$278:$E$291,0),MATCH(Dades!$F$2&amp;J$49,Dades!$F$39:$BG$39,0)),""))</f>
        <v/>
      </c>
      <c r="K70" s="35" t="str">
        <f>IF($H70="Otros (ud)","-",IFERROR(INDEX(Dades!$F$278:$BG$291,MATCH($H70&amp;$G70,Dades!$E$278:$E$291,0),MATCH(Dades!$F$2&amp;K$49,Dades!$F$39:$BG$39,0)),""))</f>
        <v/>
      </c>
      <c r="L70" s="35" t="str">
        <f>IF($H70="Otros (ud)","-",IFERROR(INDEX(Dades!$F$278:$BG$291,MATCH($H70&amp;$G70,Dades!$E$278:$E$291,0),MATCH(Dades!$F$2&amp;L$49,Dades!$F$39:$BG$39,0)),""))</f>
        <v/>
      </c>
      <c r="M70" s="172"/>
      <c r="N70" s="172"/>
      <c r="O70" s="172"/>
      <c r="P70" s="36" t="str">
        <f t="shared" si="6"/>
        <v/>
      </c>
      <c r="Q70" s="36" t="str">
        <f t="shared" si="4"/>
        <v/>
      </c>
      <c r="R70" s="36" t="str">
        <f t="shared" si="5"/>
        <v/>
      </c>
      <c r="S70" s="36" t="str">
        <f>IF(OR(ISNUMBER(P70),ISNUMBER(Q70),ISNUMBER(R70)),IF(ISNUMBER(P70),P70,0)+IF(ISNUMBER(Q70),Q70,0)*(Dades!$H$435/1000)+IF(ISNUMBER(R70),R70,0)*(Dades!$H$436/1000),"")</f>
        <v/>
      </c>
    </row>
    <row r="71" spans="1:19" ht="17.25" customHeight="1" x14ac:dyDescent="0.25">
      <c r="F71" s="22"/>
      <c r="M71" s="254"/>
      <c r="N71" s="254"/>
      <c r="O71" s="256"/>
      <c r="P71" s="256"/>
      <c r="Q71" s="254"/>
      <c r="S71" s="37">
        <f>SUM(S51:S70)</f>
        <v>0</v>
      </c>
    </row>
    <row r="72" spans="1:19" x14ac:dyDescent="0.25">
      <c r="E72" s="39"/>
      <c r="M72" s="254"/>
      <c r="N72" s="254"/>
      <c r="O72" s="254"/>
      <c r="P72" s="254"/>
      <c r="Q72" s="254"/>
    </row>
    <row r="73" spans="1:19" ht="15.75" x14ac:dyDescent="0.25">
      <c r="D73" s="581" t="s">
        <v>1461</v>
      </c>
      <c r="E73" s="581"/>
      <c r="F73" s="581"/>
      <c r="G73" s="581"/>
      <c r="H73" s="581"/>
      <c r="I73" s="581"/>
      <c r="J73" s="581"/>
      <c r="K73" s="581"/>
      <c r="L73" s="581"/>
      <c r="M73" s="581"/>
      <c r="N73" s="581"/>
      <c r="O73" s="581"/>
      <c r="P73" s="581"/>
      <c r="Q73" s="581"/>
      <c r="R73" s="581"/>
      <c r="S73" s="581"/>
    </row>
    <row r="74" spans="1:19" ht="15" customHeight="1" x14ac:dyDescent="0.25"/>
    <row r="75" spans="1:19" ht="15" customHeight="1" x14ac:dyDescent="0.25">
      <c r="E75" s="583" t="s">
        <v>1462</v>
      </c>
      <c r="F75" s="575"/>
      <c r="G75" s="575"/>
      <c r="H75" s="575"/>
      <c r="I75" s="575"/>
      <c r="J75" s="575"/>
      <c r="K75" s="575"/>
      <c r="L75" s="575"/>
      <c r="M75" s="575"/>
      <c r="N75" s="575"/>
      <c r="O75" s="575"/>
      <c r="P75" s="575"/>
      <c r="Q75" s="575"/>
      <c r="R75" s="575"/>
      <c r="S75" s="575"/>
    </row>
    <row r="76" spans="1:19" ht="15" customHeight="1" x14ac:dyDescent="0.25">
      <c r="E76" s="575"/>
      <c r="F76" s="575"/>
      <c r="G76" s="575"/>
      <c r="H76" s="575"/>
      <c r="I76" s="575"/>
      <c r="J76" s="575"/>
      <c r="K76" s="575"/>
      <c r="L76" s="575"/>
      <c r="M76" s="575"/>
      <c r="N76" s="575"/>
      <c r="O76" s="575"/>
      <c r="P76" s="575"/>
      <c r="Q76" s="575"/>
      <c r="R76" s="575"/>
      <c r="S76" s="575"/>
    </row>
    <row r="77" spans="1:19" ht="16.5" customHeight="1" x14ac:dyDescent="0.25">
      <c r="E77" s="583" t="s">
        <v>1464</v>
      </c>
      <c r="F77" s="575"/>
      <c r="G77" s="575"/>
      <c r="H77" s="575"/>
      <c r="I77" s="575"/>
      <c r="J77" s="575"/>
      <c r="K77" s="575"/>
      <c r="L77" s="575"/>
      <c r="M77" s="575"/>
      <c r="N77" s="575"/>
      <c r="O77" s="575"/>
      <c r="P77" s="575"/>
      <c r="Q77" s="575"/>
      <c r="R77" s="575"/>
      <c r="S77" s="575"/>
    </row>
    <row r="78" spans="1:19" ht="15" customHeight="1" x14ac:dyDescent="0.25">
      <c r="E78" s="575"/>
      <c r="F78" s="575"/>
      <c r="G78" s="575"/>
      <c r="H78" s="575"/>
      <c r="I78" s="575"/>
      <c r="J78" s="575"/>
      <c r="K78" s="575"/>
      <c r="L78" s="575"/>
      <c r="M78" s="575"/>
      <c r="N78" s="575"/>
      <c r="O78" s="575"/>
      <c r="P78" s="575"/>
      <c r="Q78" s="575"/>
      <c r="R78" s="575"/>
      <c r="S78" s="575"/>
    </row>
    <row r="80" spans="1:19" ht="15" customHeight="1" x14ac:dyDescent="0.25">
      <c r="E80" s="578" t="s">
        <v>1453</v>
      </c>
      <c r="F80" s="578" t="s">
        <v>1194</v>
      </c>
      <c r="G80" s="579" t="s">
        <v>844</v>
      </c>
      <c r="H80" s="578" t="s">
        <v>1350</v>
      </c>
      <c r="I80" s="578" t="s">
        <v>1351</v>
      </c>
      <c r="J80" s="572" t="s">
        <v>1455</v>
      </c>
      <c r="K80" s="573"/>
      <c r="L80" s="574"/>
      <c r="M80" s="572" t="s">
        <v>1463</v>
      </c>
      <c r="N80" s="573"/>
      <c r="O80" s="574"/>
      <c r="P80" s="579" t="s">
        <v>1354</v>
      </c>
      <c r="Q80" s="579" t="s">
        <v>1355</v>
      </c>
      <c r="R80" s="579" t="s">
        <v>1356</v>
      </c>
      <c r="S80" s="579" t="s">
        <v>1357</v>
      </c>
    </row>
    <row r="81" spans="4:19" ht="9.75" customHeight="1" x14ac:dyDescent="0.25">
      <c r="E81" s="578"/>
      <c r="F81" s="578"/>
      <c r="G81" s="580"/>
      <c r="H81" s="578"/>
      <c r="I81" s="578"/>
      <c r="J81" s="391" t="s">
        <v>808</v>
      </c>
      <c r="K81" s="391" t="s">
        <v>809</v>
      </c>
      <c r="L81" s="391" t="s">
        <v>810</v>
      </c>
      <c r="M81" s="391" t="s">
        <v>808</v>
      </c>
      <c r="N81" s="391" t="s">
        <v>809</v>
      </c>
      <c r="O81" s="391" t="s">
        <v>810</v>
      </c>
      <c r="P81" s="580"/>
      <c r="Q81" s="580"/>
      <c r="R81" s="580"/>
      <c r="S81" s="580"/>
    </row>
    <row r="82" spans="4:19" ht="10.5" hidden="1" customHeight="1" x14ac:dyDescent="0.25">
      <c r="E82" s="31" t="s">
        <v>1265</v>
      </c>
      <c r="F82" s="338" t="s">
        <v>878</v>
      </c>
      <c r="G82" s="33"/>
      <c r="H82" s="32"/>
      <c r="I82" s="33"/>
      <c r="J82" s="33"/>
      <c r="K82" s="33"/>
      <c r="L82" s="33"/>
      <c r="M82" s="33"/>
      <c r="N82" s="33"/>
      <c r="O82" s="33"/>
      <c r="P82" s="31" t="s">
        <v>803</v>
      </c>
      <c r="Q82" s="31" t="s">
        <v>804</v>
      </c>
      <c r="R82" s="31" t="s">
        <v>805</v>
      </c>
      <c r="S82" s="31" t="s">
        <v>7</v>
      </c>
    </row>
    <row r="83" spans="4:19" ht="15" customHeight="1" x14ac:dyDescent="0.25">
      <c r="E83" s="169"/>
      <c r="F83" s="216" t="str">
        <f>IF(E83="","",IF(VLOOKUP(E83,'0.1_Datos generales organiz.'!$E$44:$J$291,3,FALSE)="","Sí",VLOOKUP(E83,'0.1_Datos generales organiz.'!$E$44:$J$291,3,FALSE)))</f>
        <v/>
      </c>
      <c r="G83" s="170"/>
      <c r="H83" s="170"/>
      <c r="I83" s="171"/>
      <c r="J83" s="35" t="str">
        <f>IF($H83="Otros (ud)","-",IFERROR(INDEX(Dades!$F$321:$BG$325,MATCH($G83&amp;$H83,Dades!$E$321:$E$325,0),MATCH(Dades!$F$2&amp;J$81,Dades!$F$320:$BG$320,0)),""))</f>
        <v/>
      </c>
      <c r="K83" s="35" t="str">
        <f>IF($H83="Otros (ud)","-",IFERROR(INDEX(Dades!$F$321:$BG$325,MATCH($G83&amp;$H83,Dades!$E$321:$E$325,0),MATCH(Dades!$F$2&amp;K$81,Dades!$F$320:$BG$320,0)),""))</f>
        <v/>
      </c>
      <c r="L83" s="35" t="str">
        <f>IF($H83="Otros (ud)","-",IFERROR(INDEX(Dades!$F$321:$BG$325,MATCH($G83&amp;$H83,Dades!$E$321:$E$325,0),MATCH(Dades!$F$2&amp;L$81,Dades!$F$320:$BG$320,0)),""))</f>
        <v/>
      </c>
      <c r="M83" s="172"/>
      <c r="N83" s="172"/>
      <c r="O83" s="172"/>
      <c r="P83" s="36" t="str">
        <f>IF(AND($G83&lt;&gt;"",$H83&lt;&gt;"",$I83&lt;&gt;""),$I83*IF(ISNUMBER(J83),J83,M83),"")</f>
        <v/>
      </c>
      <c r="Q83" s="36" t="str">
        <f t="shared" ref="Q83:Q92" si="7">IF(AND($G83&lt;&gt;"",$H83&lt;&gt;"",$I83&lt;&gt;""),$I83*IF(ISNUMBER(K83),K83,N83),"")</f>
        <v/>
      </c>
      <c r="R83" s="36" t="str">
        <f t="shared" ref="R83:R92" si="8">IF(AND($G83&lt;&gt;"",$H83&lt;&gt;"",$I83&lt;&gt;""),$I83*IF(ISNUMBER(L83),L83,O83),"")</f>
        <v/>
      </c>
      <c r="S83" s="36" t="str">
        <f>IF(OR(ISNUMBER(P83),ISNUMBER(Q83),ISNUMBER(R83)),IF(ISNUMBER(P83),P83,0)+IF(ISNUMBER(Q83),Q83,0)*(Dades!$H$435/1000)+IF(ISNUMBER(R83),R83,0)*(Dades!$H$436/1000),"")</f>
        <v/>
      </c>
    </row>
    <row r="84" spans="4:19" x14ac:dyDescent="0.25">
      <c r="E84" s="169"/>
      <c r="F84" s="216" t="str">
        <f>IF(E84="","",IF(VLOOKUP(E84,'0.1_Datos generales organiz.'!$E$44:$J$291,3,FALSE)="","Sí",VLOOKUP(E84,'0.1_Datos generales organiz.'!$E$44:$J$291,3,FALSE)))</f>
        <v/>
      </c>
      <c r="G84" s="170"/>
      <c r="H84" s="170"/>
      <c r="I84" s="171"/>
      <c r="J84" s="35" t="str">
        <f>IF($H84="Otros (ud)","-",IFERROR(INDEX(Dades!$F$321:$BG$325,MATCH($G84&amp;$H84,Dades!$E$321:$E$325,0),MATCH(Dades!$F$2&amp;J$81,Dades!$F$320:$BG$320,0)),""))</f>
        <v/>
      </c>
      <c r="K84" s="35" t="str">
        <f>IF($H84="Otros (ud)","-",IFERROR(INDEX(Dades!$F$321:$BG$325,MATCH($G84&amp;$H84,Dades!$E$321:$E$325,0),MATCH(Dades!$F$2&amp;K$81,Dades!$F$320:$BG$320,0)),""))</f>
        <v/>
      </c>
      <c r="L84" s="35" t="str">
        <f>IF($H84="Otros (ud)","-",IFERROR(INDEX(Dades!$F$321:$BG$325,MATCH($G84&amp;$H84,Dades!$E$321:$E$325,0),MATCH(Dades!$F$2&amp;L$81,Dades!$F$320:$BG$320,0)),""))</f>
        <v/>
      </c>
      <c r="M84" s="172"/>
      <c r="N84" s="172"/>
      <c r="O84" s="172"/>
      <c r="P84" s="36" t="str">
        <f t="shared" ref="P84:P92" si="9">IF(AND($G84&lt;&gt;"",$H84&lt;&gt;"",$I84&lt;&gt;""),$I84*IF(ISNUMBER(J84),J84,M84),"")</f>
        <v/>
      </c>
      <c r="Q84" s="36" t="str">
        <f t="shared" si="7"/>
        <v/>
      </c>
      <c r="R84" s="36" t="str">
        <f t="shared" si="8"/>
        <v/>
      </c>
      <c r="S84" s="36" t="str">
        <f>IF(OR(ISNUMBER(P84),ISNUMBER(Q84),ISNUMBER(R84)),IF(ISNUMBER(P84),P84,0)+IF(ISNUMBER(Q84),Q84,0)*(Dades!$H$435/1000)+IF(ISNUMBER(R84),R84,0)*(Dades!$H$436/1000),"")</f>
        <v/>
      </c>
    </row>
    <row r="85" spans="4:19" x14ac:dyDescent="0.25">
      <c r="E85" s="169"/>
      <c r="F85" s="216" t="str">
        <f>IF(E85="","",IF(VLOOKUP(E85,'0.1_Datos generales organiz.'!$E$44:$J$291,3,FALSE)="","Sí",VLOOKUP(E85,'0.1_Datos generales organiz.'!$E$44:$J$291,3,FALSE)))</f>
        <v/>
      </c>
      <c r="G85" s="170"/>
      <c r="H85" s="170"/>
      <c r="I85" s="171"/>
      <c r="J85" s="35" t="str">
        <f>IF($H85="Otros (ud)","-",IFERROR(INDEX(Dades!$F$321:$BG$325,MATCH($G85&amp;$H85,Dades!$E$321:$E$325,0),MATCH(Dades!$F$2&amp;J$81,Dades!$F$320:$BG$320,0)),""))</f>
        <v/>
      </c>
      <c r="K85" s="35" t="str">
        <f>IF($H85="Otros (ud)","-",IFERROR(INDEX(Dades!$F$321:$BG$325,MATCH($G85&amp;$H85,Dades!$E$321:$E$325,0),MATCH(Dades!$F$2&amp;K$81,Dades!$F$320:$BG$320,0)),""))</f>
        <v/>
      </c>
      <c r="L85" s="35" t="str">
        <f>IF($H85="Otros (ud)","-",IFERROR(INDEX(Dades!$F$321:$BG$325,MATCH($G85&amp;$H85,Dades!$E$321:$E$325,0),MATCH(Dades!$F$2&amp;L$81,Dades!$F$320:$BG$320,0)),""))</f>
        <v/>
      </c>
      <c r="M85" s="172"/>
      <c r="N85" s="172"/>
      <c r="O85" s="172"/>
      <c r="P85" s="36" t="str">
        <f t="shared" si="9"/>
        <v/>
      </c>
      <c r="Q85" s="36" t="str">
        <f t="shared" si="7"/>
        <v/>
      </c>
      <c r="R85" s="36" t="str">
        <f t="shared" si="8"/>
        <v/>
      </c>
      <c r="S85" s="36" t="str">
        <f>IF(OR(ISNUMBER(P85),ISNUMBER(Q85),ISNUMBER(R85)),IF(ISNUMBER(P85),P85,0)+IF(ISNUMBER(Q85),Q85,0)*(Dades!$H$435/1000)+IF(ISNUMBER(R85),R85,0)*(Dades!$H$436/1000),"")</f>
        <v/>
      </c>
    </row>
    <row r="86" spans="4:19" ht="15" customHeight="1" x14ac:dyDescent="0.25">
      <c r="E86" s="169"/>
      <c r="F86" s="216" t="str">
        <f>IF(E86="","",IF(VLOOKUP(E86,'0.1_Datos generales organiz.'!$E$44:$J$291,3,FALSE)="","Sí",VLOOKUP(E86,'0.1_Datos generales organiz.'!$E$44:$J$291,3,FALSE)))</f>
        <v/>
      </c>
      <c r="G86" s="170"/>
      <c r="H86" s="170"/>
      <c r="I86" s="171"/>
      <c r="J86" s="35" t="str">
        <f>IF($H86="Otros (ud)","-",IFERROR(INDEX(Dades!$F$321:$BG$325,MATCH($G86&amp;$H86,Dades!$E$321:$E$325,0),MATCH(Dades!$F$2&amp;J$81,Dades!$F$320:$BG$320,0)),""))</f>
        <v/>
      </c>
      <c r="K86" s="35" t="str">
        <f>IF($H86="Otros (ud)","-",IFERROR(INDEX(Dades!$F$321:$BG$325,MATCH($G86&amp;$H86,Dades!$E$321:$E$325,0),MATCH(Dades!$F$2&amp;K$81,Dades!$F$320:$BG$320,0)),""))</f>
        <v/>
      </c>
      <c r="L86" s="35" t="str">
        <f>IF($H86="Otros (ud)","-",IFERROR(INDEX(Dades!$F$321:$BG$325,MATCH($G86&amp;$H86,Dades!$E$321:$E$325,0),MATCH(Dades!$F$2&amp;L$81,Dades!$F$320:$BG$320,0)),""))</f>
        <v/>
      </c>
      <c r="M86" s="172"/>
      <c r="N86" s="172"/>
      <c r="O86" s="172"/>
      <c r="P86" s="36" t="str">
        <f t="shared" si="9"/>
        <v/>
      </c>
      <c r="Q86" s="36" t="str">
        <f t="shared" si="7"/>
        <v/>
      </c>
      <c r="R86" s="36" t="str">
        <f t="shared" si="8"/>
        <v/>
      </c>
      <c r="S86" s="36" t="str">
        <f>IF(OR(ISNUMBER(P86),ISNUMBER(Q86),ISNUMBER(R86)),IF(ISNUMBER(P86),P86,0)+IF(ISNUMBER(Q86),Q86,0)*(Dades!$H$435/1000)+IF(ISNUMBER(R86),R86,0)*(Dades!$H$436/1000),"")</f>
        <v/>
      </c>
    </row>
    <row r="87" spans="4:19" x14ac:dyDescent="0.25">
      <c r="E87" s="169"/>
      <c r="F87" s="216" t="str">
        <f>IF(E87="","",IF(VLOOKUP(E87,'0.1_Datos generales organiz.'!$E$44:$J$291,3,FALSE)="","Sí",VLOOKUP(E87,'0.1_Datos generales organiz.'!$E$44:$J$291,3,FALSE)))</f>
        <v/>
      </c>
      <c r="G87" s="170"/>
      <c r="H87" s="170"/>
      <c r="I87" s="171"/>
      <c r="J87" s="35" t="str">
        <f>IF($H87="Otros (ud)","-",IFERROR(INDEX(Dades!$F$321:$BG$325,MATCH($G87&amp;$H87,Dades!$E$321:$E$325,0),MATCH(Dades!$F$2&amp;J$81,Dades!$F$320:$BG$320,0)),""))</f>
        <v/>
      </c>
      <c r="K87" s="35" t="str">
        <f>IF($H87="Otros (ud)","-",IFERROR(INDEX(Dades!$F$321:$BG$325,MATCH($G87&amp;$H87,Dades!$E$321:$E$325,0),MATCH(Dades!$F$2&amp;K$81,Dades!$F$320:$BG$320,0)),""))</f>
        <v/>
      </c>
      <c r="L87" s="35" t="str">
        <f>IF($H87="Otros (ud)","-",IFERROR(INDEX(Dades!$F$321:$BG$325,MATCH($G87&amp;$H87,Dades!$E$321:$E$325,0),MATCH(Dades!$F$2&amp;L$81,Dades!$F$320:$BG$320,0)),""))</f>
        <v/>
      </c>
      <c r="M87" s="172"/>
      <c r="N87" s="172"/>
      <c r="O87" s="172"/>
      <c r="P87" s="36" t="str">
        <f t="shared" si="9"/>
        <v/>
      </c>
      <c r="Q87" s="36" t="str">
        <f t="shared" si="7"/>
        <v/>
      </c>
      <c r="R87" s="36" t="str">
        <f t="shared" si="8"/>
        <v/>
      </c>
      <c r="S87" s="36" t="str">
        <f>IF(OR(ISNUMBER(P87),ISNUMBER(Q87),ISNUMBER(R87)),IF(ISNUMBER(P87),P87,0)+IF(ISNUMBER(Q87),Q87,0)*(Dades!$H$435/1000)+IF(ISNUMBER(R87),R87,0)*(Dades!$H$436/1000),"")</f>
        <v/>
      </c>
    </row>
    <row r="88" spans="4:19" x14ac:dyDescent="0.25">
      <c r="E88" s="169"/>
      <c r="F88" s="216" t="str">
        <f>IF(E88="","",IF(VLOOKUP(E88,'0.1_Datos generales organiz.'!$E$44:$J$291,3,FALSE)="","Sí",VLOOKUP(E88,'0.1_Datos generales organiz.'!$E$44:$J$291,3,FALSE)))</f>
        <v/>
      </c>
      <c r="G88" s="170"/>
      <c r="H88" s="170"/>
      <c r="I88" s="171"/>
      <c r="J88" s="35" t="str">
        <f>IF($H88="Otros (ud)","-",IFERROR(INDEX(Dades!$F$321:$BG$325,MATCH($G88&amp;$H88,Dades!$E$321:$E$325,0),MATCH(Dades!$F$2&amp;J$81,Dades!$F$320:$BG$320,0)),""))</f>
        <v/>
      </c>
      <c r="K88" s="35" t="str">
        <f>IF($H88="Otros (ud)","-",IFERROR(INDEX(Dades!$F$321:$BG$325,MATCH($G88&amp;$H88,Dades!$E$321:$E$325,0),MATCH(Dades!$F$2&amp;K$81,Dades!$F$320:$BG$320,0)),""))</f>
        <v/>
      </c>
      <c r="L88" s="35" t="str">
        <f>IF($H88="Otros (ud)","-",IFERROR(INDEX(Dades!$F$321:$BG$325,MATCH($G88&amp;$H88,Dades!$E$321:$E$325,0),MATCH(Dades!$F$2&amp;L$81,Dades!$F$320:$BG$320,0)),""))</f>
        <v/>
      </c>
      <c r="M88" s="172"/>
      <c r="N88" s="172"/>
      <c r="O88" s="172"/>
      <c r="P88" s="36" t="str">
        <f t="shared" si="9"/>
        <v/>
      </c>
      <c r="Q88" s="36" t="str">
        <f t="shared" si="7"/>
        <v/>
      </c>
      <c r="R88" s="36" t="str">
        <f t="shared" si="8"/>
        <v/>
      </c>
      <c r="S88" s="36" t="str">
        <f>IF(OR(ISNUMBER(P88),ISNUMBER(Q88),ISNUMBER(R88)),IF(ISNUMBER(P88),P88,0)+IF(ISNUMBER(Q88),Q88,0)*(Dades!$H$435/1000)+IF(ISNUMBER(R88),R88,0)*(Dades!$H$436/1000),"")</f>
        <v/>
      </c>
    </row>
    <row r="89" spans="4:19" x14ac:dyDescent="0.25">
      <c r="E89" s="169"/>
      <c r="F89" s="216" t="str">
        <f>IF(E89="","",IF(VLOOKUP(E89,'0.1_Datos generales organiz.'!$E$44:$J$291,3,FALSE)="","Sí",VLOOKUP(E89,'0.1_Datos generales organiz.'!$E$44:$J$291,3,FALSE)))</f>
        <v/>
      </c>
      <c r="G89" s="170"/>
      <c r="H89" s="170"/>
      <c r="I89" s="171"/>
      <c r="J89" s="35" t="str">
        <f>IF($H89="Otros (ud)","-",IFERROR(INDEX(Dades!$F$321:$BG$325,MATCH($G89&amp;$H89,Dades!$E$321:$E$325,0),MATCH(Dades!$F$2&amp;J$81,Dades!$F$320:$BG$320,0)),""))</f>
        <v/>
      </c>
      <c r="K89" s="35" t="str">
        <f>IF($H89="Otros (ud)","-",IFERROR(INDEX(Dades!$F$321:$BG$325,MATCH($G89&amp;$H89,Dades!$E$321:$E$325,0),MATCH(Dades!$F$2&amp;K$81,Dades!$F$320:$BG$320,0)),""))</f>
        <v/>
      </c>
      <c r="L89" s="35" t="str">
        <f>IF($H89="Otros (ud)","-",IFERROR(INDEX(Dades!$F$321:$BG$325,MATCH($G89&amp;$H89,Dades!$E$321:$E$325,0),MATCH(Dades!$F$2&amp;L$81,Dades!$F$320:$BG$320,0)),""))</f>
        <v/>
      </c>
      <c r="M89" s="172"/>
      <c r="N89" s="172"/>
      <c r="O89" s="172"/>
      <c r="P89" s="36" t="str">
        <f t="shared" si="9"/>
        <v/>
      </c>
      <c r="Q89" s="36" t="str">
        <f t="shared" si="7"/>
        <v/>
      </c>
      <c r="R89" s="36" t="str">
        <f t="shared" si="8"/>
        <v/>
      </c>
      <c r="S89" s="36" t="str">
        <f>IF(OR(ISNUMBER(P89),ISNUMBER(Q89),ISNUMBER(R89)),IF(ISNUMBER(P89),P89,0)+IF(ISNUMBER(Q89),Q89,0)*(Dades!$H$435/1000)+IF(ISNUMBER(R89),R89,0)*(Dades!$H$436/1000),"")</f>
        <v/>
      </c>
    </row>
    <row r="90" spans="4:19" x14ac:dyDescent="0.25">
      <c r="E90" s="169"/>
      <c r="F90" s="216" t="str">
        <f>IF(E90="","",IF(VLOOKUP(E90,'0.1_Datos generales organiz.'!$E$44:$J$291,3,FALSE)="","Sí",VLOOKUP(E90,'0.1_Datos generales organiz.'!$E$44:$J$291,3,FALSE)))</f>
        <v/>
      </c>
      <c r="G90" s="170"/>
      <c r="H90" s="170"/>
      <c r="I90" s="171"/>
      <c r="J90" s="35" t="str">
        <f>IF($H90="Otros (ud)","-",IFERROR(INDEX(Dades!$F$321:$BG$325,MATCH($G90&amp;$H90,Dades!$E$321:$E$325,0),MATCH(Dades!$F$2&amp;J$81,Dades!$F$320:$BG$320,0)),""))</f>
        <v/>
      </c>
      <c r="K90" s="35" t="str">
        <f>IF($H90="Otros (ud)","-",IFERROR(INDEX(Dades!$F$321:$BG$325,MATCH($G90&amp;$H90,Dades!$E$321:$E$325,0),MATCH(Dades!$F$2&amp;K$81,Dades!$F$320:$BG$320,0)),""))</f>
        <v/>
      </c>
      <c r="L90" s="35" t="str">
        <f>IF($H90="Otros (ud)","-",IFERROR(INDEX(Dades!$F$321:$BG$325,MATCH($G90&amp;$H90,Dades!$E$321:$E$325,0),MATCH(Dades!$F$2&amp;L$81,Dades!$F$320:$BG$320,0)),""))</f>
        <v/>
      </c>
      <c r="M90" s="172"/>
      <c r="N90" s="172"/>
      <c r="O90" s="172"/>
      <c r="P90" s="36" t="str">
        <f t="shared" si="9"/>
        <v/>
      </c>
      <c r="Q90" s="36" t="str">
        <f t="shared" si="7"/>
        <v/>
      </c>
      <c r="R90" s="36" t="str">
        <f t="shared" si="8"/>
        <v/>
      </c>
      <c r="S90" s="36" t="str">
        <f>IF(OR(ISNUMBER(P90),ISNUMBER(Q90),ISNUMBER(R90)),IF(ISNUMBER(P90),P90,0)+IF(ISNUMBER(Q90),Q90,0)*(Dades!$H$435/1000)+IF(ISNUMBER(R90),R90,0)*(Dades!$H$436/1000),"")</f>
        <v/>
      </c>
    </row>
    <row r="91" spans="4:19" x14ac:dyDescent="0.25">
      <c r="E91" s="169"/>
      <c r="F91" s="216" t="str">
        <f>IF(E91="","",IF(VLOOKUP(E91,'0.1_Datos generales organiz.'!$E$44:$J$291,3,FALSE)="","Sí",VLOOKUP(E91,'0.1_Datos generales organiz.'!$E$44:$J$291,3,FALSE)))</f>
        <v/>
      </c>
      <c r="G91" s="170"/>
      <c r="H91" s="170"/>
      <c r="I91" s="171"/>
      <c r="J91" s="35" t="str">
        <f>IF($H91="Otros (ud)","-",IFERROR(INDEX(Dades!$F$321:$BG$325,MATCH($G91&amp;$H91,Dades!$E$321:$E$325,0),MATCH(Dades!$F$2&amp;J$81,Dades!$F$320:$BG$320,0)),""))</f>
        <v/>
      </c>
      <c r="K91" s="35" t="str">
        <f>IF($H91="Otros (ud)","-",IFERROR(INDEX(Dades!$F$321:$BG$325,MATCH($G91&amp;$H91,Dades!$E$321:$E$325,0),MATCH(Dades!$F$2&amp;K$81,Dades!$F$320:$BG$320,0)),""))</f>
        <v/>
      </c>
      <c r="L91" s="35" t="str">
        <f>IF($H91="Otros (ud)","-",IFERROR(INDEX(Dades!$F$321:$BG$325,MATCH($G91&amp;$H91,Dades!$E$321:$E$325,0),MATCH(Dades!$F$2&amp;L$81,Dades!$F$320:$BG$320,0)),""))</f>
        <v/>
      </c>
      <c r="M91" s="172"/>
      <c r="N91" s="172"/>
      <c r="O91" s="172"/>
      <c r="P91" s="36" t="str">
        <f t="shared" si="9"/>
        <v/>
      </c>
      <c r="Q91" s="36" t="str">
        <f t="shared" si="7"/>
        <v/>
      </c>
      <c r="R91" s="36" t="str">
        <f t="shared" si="8"/>
        <v/>
      </c>
      <c r="S91" s="36" t="str">
        <f>IF(OR(ISNUMBER(P91),ISNUMBER(Q91),ISNUMBER(R91)),IF(ISNUMBER(P91),P91,0)+IF(ISNUMBER(Q91),Q91,0)*(Dades!$H$435/1000)+IF(ISNUMBER(R91),R91,0)*(Dades!$H$436/1000),"")</f>
        <v/>
      </c>
    </row>
    <row r="92" spans="4:19" x14ac:dyDescent="0.25">
      <c r="E92" s="169"/>
      <c r="F92" s="216" t="str">
        <f>IF(E92="","",IF(VLOOKUP(E92,'0.1_Datos generales organiz.'!$E$44:$J$291,3,FALSE)="","Sí",VLOOKUP(E92,'0.1_Datos generales organiz.'!$E$44:$J$291,3,FALSE)))</f>
        <v/>
      </c>
      <c r="G92" s="170"/>
      <c r="H92" s="170"/>
      <c r="I92" s="171"/>
      <c r="J92" s="35" t="str">
        <f>IF($H92="Otros (ud)","-",IFERROR(INDEX(Dades!$F$321:$BG$325,MATCH($G92&amp;$H92,Dades!$E$321:$E$325,0),MATCH(Dades!$F$2&amp;J$81,Dades!$F$320:$BG$320,0)),""))</f>
        <v/>
      </c>
      <c r="K92" s="35" t="str">
        <f>IF($H92="Otros (ud)","-",IFERROR(INDEX(Dades!$F$321:$BG$325,MATCH($G92&amp;$H92,Dades!$E$321:$E$325,0),MATCH(Dades!$F$2&amp;K$81,Dades!$F$320:$BG$320,0)),""))</f>
        <v/>
      </c>
      <c r="L92" s="35" t="str">
        <f>IF($H92="Otros (ud)","-",IFERROR(INDEX(Dades!$F$321:$BG$325,MATCH($G92&amp;$H92,Dades!$E$321:$E$325,0),MATCH(Dades!$F$2&amp;L$81,Dades!$F$320:$BG$320,0)),""))</f>
        <v/>
      </c>
      <c r="M92" s="172"/>
      <c r="N92" s="172"/>
      <c r="O92" s="172"/>
      <c r="P92" s="36" t="str">
        <f t="shared" si="9"/>
        <v/>
      </c>
      <c r="Q92" s="36" t="str">
        <f t="shared" si="7"/>
        <v/>
      </c>
      <c r="R92" s="36" t="str">
        <f t="shared" si="8"/>
        <v/>
      </c>
      <c r="S92" s="36" t="str">
        <f>IF(OR(ISNUMBER(P92),ISNUMBER(Q92),ISNUMBER(R92)),IF(ISNUMBER(P92),P92,0)+IF(ISNUMBER(Q92),Q92,0)*(Dades!$H$435/1000)+IF(ISNUMBER(R92),R92,0)*(Dades!$H$436/1000),"")</f>
        <v/>
      </c>
    </row>
    <row r="93" spans="4:19" x14ac:dyDescent="0.25">
      <c r="E93" s="302"/>
      <c r="F93" s="302"/>
      <c r="G93" s="302"/>
      <c r="H93" s="302"/>
      <c r="I93" s="302"/>
      <c r="J93" s="251"/>
      <c r="K93" s="250"/>
      <c r="L93" s="250"/>
      <c r="M93" s="252"/>
      <c r="P93" s="253"/>
      <c r="S93" s="37">
        <f>SUM(S83:S92)</f>
        <v>0</v>
      </c>
    </row>
    <row r="95" spans="4:19" ht="15.75" x14ac:dyDescent="0.25">
      <c r="D95" s="581" t="s">
        <v>1465</v>
      </c>
      <c r="E95" s="581"/>
      <c r="F95" s="581"/>
      <c r="G95" s="581"/>
      <c r="H95" s="581"/>
      <c r="I95" s="581"/>
      <c r="J95" s="581"/>
      <c r="K95" s="581"/>
      <c r="L95" s="581"/>
      <c r="M95" s="581"/>
      <c r="N95" s="581"/>
      <c r="O95" s="581"/>
      <c r="P95" s="581"/>
      <c r="Q95" s="581"/>
      <c r="R95" s="581"/>
      <c r="S95" s="581"/>
    </row>
    <row r="97" spans="5:19" ht="15" customHeight="1" x14ac:dyDescent="0.25">
      <c r="E97" s="578" t="s">
        <v>1453</v>
      </c>
      <c r="F97" s="578" t="s">
        <v>1194</v>
      </c>
      <c r="G97" s="579" t="s">
        <v>1466</v>
      </c>
      <c r="H97" s="578" t="s">
        <v>1350</v>
      </c>
      <c r="I97" s="578" t="s">
        <v>1351</v>
      </c>
      <c r="J97" s="572" t="s">
        <v>1455</v>
      </c>
      <c r="K97" s="573"/>
      <c r="L97" s="574"/>
      <c r="M97" s="572" t="s">
        <v>1353</v>
      </c>
      <c r="N97" s="573"/>
      <c r="O97" s="574"/>
      <c r="P97" s="579" t="s">
        <v>1354</v>
      </c>
      <c r="Q97" s="579" t="s">
        <v>1355</v>
      </c>
      <c r="R97" s="579" t="s">
        <v>1356</v>
      </c>
      <c r="S97" s="579" t="s">
        <v>1357</v>
      </c>
    </row>
    <row r="98" spans="5:19" ht="13.5" customHeight="1" x14ac:dyDescent="0.25">
      <c r="E98" s="578"/>
      <c r="F98" s="578"/>
      <c r="G98" s="580"/>
      <c r="H98" s="578"/>
      <c r="I98" s="578"/>
      <c r="J98" s="391" t="s">
        <v>808</v>
      </c>
      <c r="K98" s="391" t="s">
        <v>809</v>
      </c>
      <c r="L98" s="391" t="s">
        <v>810</v>
      </c>
      <c r="M98" s="391" t="s">
        <v>808</v>
      </c>
      <c r="N98" s="391" t="s">
        <v>809</v>
      </c>
      <c r="O98" s="391" t="s">
        <v>810</v>
      </c>
      <c r="P98" s="580"/>
      <c r="Q98" s="580"/>
      <c r="R98" s="580"/>
      <c r="S98" s="580"/>
    </row>
    <row r="99" spans="5:19" ht="12" hidden="1" customHeight="1" x14ac:dyDescent="0.25">
      <c r="E99" s="31" t="s">
        <v>1265</v>
      </c>
      <c r="F99" s="338" t="s">
        <v>878</v>
      </c>
      <c r="G99" s="33"/>
      <c r="H99" s="32"/>
      <c r="I99" s="33"/>
      <c r="J99" s="33"/>
      <c r="K99" s="33"/>
      <c r="L99" s="33"/>
      <c r="M99" s="33"/>
      <c r="N99" s="33"/>
      <c r="O99" s="33"/>
      <c r="P99" s="31" t="s">
        <v>803</v>
      </c>
      <c r="Q99" s="31" t="s">
        <v>804</v>
      </c>
      <c r="R99" s="31" t="s">
        <v>805</v>
      </c>
      <c r="S99" s="31" t="s">
        <v>7</v>
      </c>
    </row>
    <row r="100" spans="5:19" x14ac:dyDescent="0.25">
      <c r="E100" s="169"/>
      <c r="F100" s="216" t="str">
        <f>IF(E100="","",IF(VLOOKUP(E100,'0.1_Datos generales organiz.'!$E$44:$J$291,3,FALSE)="","Sí",VLOOKUP(E100,'0.1_Datos generales organiz.'!$E$44:$J$291,3,FALSE)))</f>
        <v/>
      </c>
      <c r="G100" s="170"/>
      <c r="H100" s="170"/>
      <c r="I100" s="171"/>
      <c r="J100" s="35" t="str">
        <f>IF($H100="Otros (ud)","-",IFERROR(INDEX(Dades!$F$351:$BG$387,MATCH($H100&amp;$G100,Dades!$E$351:$E$387,0),MATCH(Dades!$F$2&amp;J$98,Dades!$F$350:$BG$350,0)),""))</f>
        <v/>
      </c>
      <c r="K100" s="35" t="str">
        <f>IF($H100="Otros (ud)","-",IFERROR(INDEX(Dades!$F$351:$BG$387,MATCH($H100&amp;$G100,Dades!$E$351:$E$387,0),MATCH(Dades!$F$2&amp;K$98,Dades!$F$350:$BG$350,0)),""))</f>
        <v/>
      </c>
      <c r="L100" s="35" t="str">
        <f>IF($H100="Otros (ud)","-",IFERROR(INDEX(Dades!$F$351:$BG$387,MATCH($H100&amp;$G100,Dades!$E$351:$E$387,0),MATCH(Dades!$F$2&amp;L$98,Dades!$F$350:$BG$350,0)),""))</f>
        <v/>
      </c>
      <c r="M100" s="172"/>
      <c r="N100" s="172"/>
      <c r="O100" s="172"/>
      <c r="P100" s="36" t="str">
        <f>IF(AND($G100&lt;&gt;"",$H100&lt;&gt;"",$I100&lt;&gt;""),$I100*IF(ISNUMBER(J100),J100,M100),"")</f>
        <v/>
      </c>
      <c r="Q100" s="36" t="str">
        <f t="shared" ref="Q100:Q109" si="10">IF(AND($G100&lt;&gt;"",$H100&lt;&gt;"",$I100&lt;&gt;""),$I100*IF(ISNUMBER(K100),K100,N100),"")</f>
        <v/>
      </c>
      <c r="R100" s="36" t="str">
        <f t="shared" ref="R100:R109" si="11">IF(AND($G100&lt;&gt;"",$H100&lt;&gt;"",$I100&lt;&gt;""),$I100*IF(ISNUMBER(L100),L100,O100),"")</f>
        <v/>
      </c>
      <c r="S100" s="36" t="str">
        <f>IF(OR(ISNUMBER(P100),ISNUMBER(Q100),ISNUMBER(R100)),IF(ISNUMBER(P100),P100,0)+IF(ISNUMBER(Q100),Q100,0)*(Dades!$H$435/1000)+IF(ISNUMBER(R100),R100,0)*(Dades!$H$436/1000),"")</f>
        <v/>
      </c>
    </row>
    <row r="101" spans="5:19" x14ac:dyDescent="0.25">
      <c r="E101" s="169"/>
      <c r="F101" s="216" t="str">
        <f>IF(E101="","",IF(VLOOKUP(E101,'0.1_Datos generales organiz.'!$E$44:$J$291,3,FALSE)="","Sí",VLOOKUP(E101,'0.1_Datos generales organiz.'!$E$44:$J$291,3,FALSE)))</f>
        <v/>
      </c>
      <c r="G101" s="170"/>
      <c r="H101" s="170"/>
      <c r="I101" s="171"/>
      <c r="J101" s="35" t="str">
        <f>IF($H101="Otros (ud)","-",IFERROR(INDEX(Dades!$F$351:$BG$387,MATCH($H101&amp;$G101,Dades!$E$351:$E$387,0),MATCH(Dades!$F$2&amp;J$98,Dades!$F$350:$BG$350,0)),""))</f>
        <v/>
      </c>
      <c r="K101" s="35" t="str">
        <f>IF($H101="Otros (ud)","-",IFERROR(INDEX(Dades!$F$351:$BG$387,MATCH($H101&amp;$G101,Dades!$E$351:$E$387,0),MATCH(Dades!$F$2&amp;K$98,Dades!$F$350:$BG$350,0)),""))</f>
        <v/>
      </c>
      <c r="L101" s="35" t="str">
        <f>IF($H101="Otros (ud)","-",IFERROR(INDEX(Dades!$F$351:$BG$387,MATCH($H101&amp;$G101,Dades!$E$351:$E$387,0),MATCH(Dades!$F$2&amp;L$98,Dades!$F$350:$BG$350,0)),""))</f>
        <v/>
      </c>
      <c r="M101" s="172"/>
      <c r="N101" s="172"/>
      <c r="O101" s="172"/>
      <c r="P101" s="36" t="str">
        <f t="shared" ref="P101:P109" si="12">IF(AND($G101&lt;&gt;"",$H101&lt;&gt;"",$I101&lt;&gt;""),$I101*IF(ISNUMBER(J101),J101,M101),"")</f>
        <v/>
      </c>
      <c r="Q101" s="36" t="str">
        <f t="shared" si="10"/>
        <v/>
      </c>
      <c r="R101" s="36" t="str">
        <f t="shared" si="11"/>
        <v/>
      </c>
      <c r="S101" s="36" t="str">
        <f>IF(OR(ISNUMBER(P101),ISNUMBER(Q101),ISNUMBER(R101)),IF(ISNUMBER(P101),P101,0)+IF(ISNUMBER(Q101),Q101,0)*(Dades!$H$435/1000)+IF(ISNUMBER(R101),R101,0)*(Dades!$H$436/1000),"")</f>
        <v/>
      </c>
    </row>
    <row r="102" spans="5:19" x14ac:dyDescent="0.25">
      <c r="E102" s="169"/>
      <c r="F102" s="216" t="str">
        <f>IF(E102="","",IF(VLOOKUP(E102,'0.1_Datos generales organiz.'!$E$44:$J$291,3,FALSE)="","Sí",VLOOKUP(E102,'0.1_Datos generales organiz.'!$E$44:$J$291,3,FALSE)))</f>
        <v/>
      </c>
      <c r="G102" s="170"/>
      <c r="H102" s="170"/>
      <c r="I102" s="171"/>
      <c r="J102" s="35" t="str">
        <f>IF($H102="Otros (ud)","-",IFERROR(INDEX(Dades!$F$351:$BG$387,MATCH($H102&amp;$G102,Dades!$E$351:$E$387,0),MATCH(Dades!$F$2&amp;J$98,Dades!$F$350:$BG$350,0)),""))</f>
        <v/>
      </c>
      <c r="K102" s="35" t="str">
        <f>IF($H102="Otros (ud)","-",IFERROR(INDEX(Dades!$F$351:$BG$387,MATCH($H102&amp;$G102,Dades!$E$351:$E$387,0),MATCH(Dades!$F$2&amp;K$98,Dades!$F$350:$BG$350,0)),""))</f>
        <v/>
      </c>
      <c r="L102" s="35" t="str">
        <f>IF($H102="Otros (ud)","-",IFERROR(INDEX(Dades!$F$351:$BG$387,MATCH($H102&amp;$G102,Dades!$E$351:$E$387,0),MATCH(Dades!$F$2&amp;L$98,Dades!$F$350:$BG$350,0)),""))</f>
        <v/>
      </c>
      <c r="M102" s="172"/>
      <c r="N102" s="172"/>
      <c r="O102" s="172"/>
      <c r="P102" s="36" t="str">
        <f t="shared" si="12"/>
        <v/>
      </c>
      <c r="Q102" s="36" t="str">
        <f t="shared" si="10"/>
        <v/>
      </c>
      <c r="R102" s="36" t="str">
        <f t="shared" si="11"/>
        <v/>
      </c>
      <c r="S102" s="36" t="str">
        <f>IF(OR(ISNUMBER(P102),ISNUMBER(Q102),ISNUMBER(R102)),IF(ISNUMBER(P102),P102,0)+IF(ISNUMBER(Q102),Q102,0)*(Dades!$H$435/1000)+IF(ISNUMBER(R102),R102,0)*(Dades!$H$436/1000),"")</f>
        <v/>
      </c>
    </row>
    <row r="103" spans="5:19" x14ac:dyDescent="0.25">
      <c r="E103" s="169"/>
      <c r="F103" s="216" t="str">
        <f>IF(E103="","",IF(VLOOKUP(E103,'0.1_Datos generales organiz.'!$E$44:$J$291,3,FALSE)="","Sí",VLOOKUP(E103,'0.1_Datos generales organiz.'!$E$44:$J$291,3,FALSE)))</f>
        <v/>
      </c>
      <c r="G103" s="170"/>
      <c r="H103" s="170"/>
      <c r="I103" s="171"/>
      <c r="J103" s="35" t="str">
        <f>IF($H103="Otros (ud)","-",IFERROR(INDEX(Dades!$F$351:$BG$387,MATCH($H103&amp;$G103,Dades!$E$351:$E$387,0),MATCH(Dades!$F$2&amp;J$98,Dades!$F$350:$BG$350,0)),""))</f>
        <v/>
      </c>
      <c r="K103" s="35" t="str">
        <f>IF($H103="Otros (ud)","-",IFERROR(INDEX(Dades!$F$351:$BG$387,MATCH($H103&amp;$G103,Dades!$E$351:$E$387,0),MATCH(Dades!$F$2&amp;K$98,Dades!$F$350:$BG$350,0)),""))</f>
        <v/>
      </c>
      <c r="L103" s="35" t="str">
        <f>IF($H103="Otros (ud)","-",IFERROR(INDEX(Dades!$F$351:$BG$387,MATCH($H103&amp;$G103,Dades!$E$351:$E$387,0),MATCH(Dades!$F$2&amp;L$98,Dades!$F$350:$BG$350,0)),""))</f>
        <v/>
      </c>
      <c r="M103" s="172"/>
      <c r="N103" s="172"/>
      <c r="O103" s="172"/>
      <c r="P103" s="36" t="str">
        <f t="shared" si="12"/>
        <v/>
      </c>
      <c r="Q103" s="36" t="str">
        <f t="shared" si="10"/>
        <v/>
      </c>
      <c r="R103" s="36" t="str">
        <f t="shared" si="11"/>
        <v/>
      </c>
      <c r="S103" s="36" t="str">
        <f>IF(OR(ISNUMBER(P103),ISNUMBER(Q103),ISNUMBER(R103)),IF(ISNUMBER(P103),P103,0)+IF(ISNUMBER(Q103),Q103,0)*(Dades!$H$435/1000)+IF(ISNUMBER(R103),R103,0)*(Dades!$H$436/1000),"")</f>
        <v/>
      </c>
    </row>
    <row r="104" spans="5:19" x14ac:dyDescent="0.25">
      <c r="E104" s="169"/>
      <c r="F104" s="216" t="str">
        <f>IF(E104="","",IF(VLOOKUP(E104,'0.1_Datos generales organiz.'!$E$44:$J$291,3,FALSE)="","Sí",VLOOKUP(E104,'0.1_Datos generales organiz.'!$E$44:$J$291,3,FALSE)))</f>
        <v/>
      </c>
      <c r="G104" s="170"/>
      <c r="H104" s="170"/>
      <c r="I104" s="171"/>
      <c r="J104" s="35" t="str">
        <f>IF($H104="Otros (ud)","-",IFERROR(INDEX(Dades!$F$351:$BG$387,MATCH($H104&amp;$G104,Dades!$E$351:$E$387,0),MATCH(Dades!$F$2&amp;J$98,Dades!$F$350:$BG$350,0)),""))</f>
        <v/>
      </c>
      <c r="K104" s="35" t="str">
        <f>IF($H104="Otros (ud)","-",IFERROR(INDEX(Dades!$F$351:$BG$387,MATCH($H104&amp;$G104,Dades!$E$351:$E$387,0),MATCH(Dades!$F$2&amp;K$98,Dades!$F$350:$BG$350,0)),""))</f>
        <v/>
      </c>
      <c r="L104" s="35" t="str">
        <f>IF($H104="Otros (ud)","-",IFERROR(INDEX(Dades!$F$351:$BG$387,MATCH($H104&amp;$G104,Dades!$E$351:$E$387,0),MATCH(Dades!$F$2&amp;L$98,Dades!$F$350:$BG$350,0)),""))</f>
        <v/>
      </c>
      <c r="M104" s="172"/>
      <c r="N104" s="172"/>
      <c r="O104" s="172"/>
      <c r="P104" s="36" t="str">
        <f t="shared" si="12"/>
        <v/>
      </c>
      <c r="Q104" s="36" t="str">
        <f t="shared" si="10"/>
        <v/>
      </c>
      <c r="R104" s="36" t="str">
        <f t="shared" si="11"/>
        <v/>
      </c>
      <c r="S104" s="36" t="str">
        <f>IF(OR(ISNUMBER(P104),ISNUMBER(Q104),ISNUMBER(R104)),IF(ISNUMBER(P104),P104,0)+IF(ISNUMBER(Q104),Q104,0)*(Dades!$H$435/1000)+IF(ISNUMBER(R104),R104,0)*(Dades!$H$436/1000),"")</f>
        <v/>
      </c>
    </row>
    <row r="105" spans="5:19" x14ac:dyDescent="0.25">
      <c r="E105" s="169"/>
      <c r="F105" s="216" t="str">
        <f>IF(E105="","",IF(VLOOKUP(E105,'0.1_Datos generales organiz.'!$E$44:$J$291,3,FALSE)="","Sí",VLOOKUP(E105,'0.1_Datos generales organiz.'!$E$44:$J$291,3,FALSE)))</f>
        <v/>
      </c>
      <c r="G105" s="170"/>
      <c r="H105" s="170"/>
      <c r="I105" s="171"/>
      <c r="J105" s="35" t="str">
        <f>IF($H105="Otros (ud)","-",IFERROR(INDEX(Dades!$F$351:$BG$387,MATCH($H105&amp;$G105,Dades!$E$351:$E$387,0),MATCH(Dades!$F$2&amp;J$98,Dades!$F$350:$BG$350,0)),""))</f>
        <v/>
      </c>
      <c r="K105" s="35" t="str">
        <f>IF($H105="Otros (ud)","-",IFERROR(INDEX(Dades!$F$351:$BG$387,MATCH($H105&amp;$G105,Dades!$E$351:$E$387,0),MATCH(Dades!$F$2&amp;K$98,Dades!$F$350:$BG$350,0)),""))</f>
        <v/>
      </c>
      <c r="L105" s="35" t="str">
        <f>IF($H105="Otros (ud)","-",IFERROR(INDEX(Dades!$F$351:$BG$387,MATCH($H105&amp;$G105,Dades!$E$351:$E$387,0),MATCH(Dades!$F$2&amp;L$98,Dades!$F$350:$BG$350,0)),""))</f>
        <v/>
      </c>
      <c r="M105" s="172"/>
      <c r="N105" s="172"/>
      <c r="O105" s="172"/>
      <c r="P105" s="36" t="str">
        <f t="shared" si="12"/>
        <v/>
      </c>
      <c r="Q105" s="36" t="str">
        <f t="shared" si="10"/>
        <v/>
      </c>
      <c r="R105" s="36" t="str">
        <f t="shared" si="11"/>
        <v/>
      </c>
      <c r="S105" s="36" t="str">
        <f>IF(OR(ISNUMBER(P105),ISNUMBER(Q105),ISNUMBER(R105)),IF(ISNUMBER(P105),P105,0)+IF(ISNUMBER(Q105),Q105,0)*(Dades!$H$435/1000)+IF(ISNUMBER(R105),R105,0)*(Dades!$H$436/1000),"")</f>
        <v/>
      </c>
    </row>
    <row r="106" spans="5:19" x14ac:dyDescent="0.25">
      <c r="E106" s="169"/>
      <c r="F106" s="216" t="str">
        <f>IF(E106="","",IF(VLOOKUP(E106,'0.1_Datos generales organiz.'!$E$44:$J$291,3,FALSE)="","Sí",VLOOKUP(E106,'0.1_Datos generales organiz.'!$E$44:$J$291,3,FALSE)))</f>
        <v/>
      </c>
      <c r="G106" s="170"/>
      <c r="H106" s="170"/>
      <c r="I106" s="171"/>
      <c r="J106" s="35" t="str">
        <f>IF($H106="Otros (ud)","-",IFERROR(INDEX(Dades!$F$351:$BG$387,MATCH($H106&amp;$G106,Dades!$E$351:$E$387,0),MATCH(Dades!$F$2&amp;J$98,Dades!$F$350:$BG$350,0)),""))</f>
        <v/>
      </c>
      <c r="K106" s="35" t="str">
        <f>IF($H106="Otros (ud)","-",IFERROR(INDEX(Dades!$F$351:$BG$387,MATCH($H106&amp;$G106,Dades!$E$351:$E$387,0),MATCH(Dades!$F$2&amp;K$98,Dades!$F$350:$BG$350,0)),""))</f>
        <v/>
      </c>
      <c r="L106" s="35" t="str">
        <f>IF($H106="Otros (ud)","-",IFERROR(INDEX(Dades!$F$351:$BG$387,MATCH($H106&amp;$G106,Dades!$E$351:$E$387,0),MATCH(Dades!$F$2&amp;L$98,Dades!$F$350:$BG$350,0)),""))</f>
        <v/>
      </c>
      <c r="M106" s="172"/>
      <c r="N106" s="172"/>
      <c r="O106" s="172"/>
      <c r="P106" s="36" t="str">
        <f t="shared" si="12"/>
        <v/>
      </c>
      <c r="Q106" s="36" t="str">
        <f t="shared" si="10"/>
        <v/>
      </c>
      <c r="R106" s="36" t="str">
        <f t="shared" si="11"/>
        <v/>
      </c>
      <c r="S106" s="36" t="str">
        <f>IF(OR(ISNUMBER(P106),ISNUMBER(Q106),ISNUMBER(R106)),IF(ISNUMBER(P106),P106,0)+IF(ISNUMBER(Q106),Q106,0)*(Dades!$H$435/1000)+IF(ISNUMBER(R106),R106,0)*(Dades!$H$436/1000),"")</f>
        <v/>
      </c>
    </row>
    <row r="107" spans="5:19" x14ac:dyDescent="0.25">
      <c r="E107" s="169"/>
      <c r="F107" s="216" t="str">
        <f>IF(E107="","",IF(VLOOKUP(E107,'0.1_Datos generales organiz.'!$E$44:$J$291,3,FALSE)="","Sí",VLOOKUP(E107,'0.1_Datos generales organiz.'!$E$44:$J$291,3,FALSE)))</f>
        <v/>
      </c>
      <c r="G107" s="170"/>
      <c r="H107" s="170"/>
      <c r="I107" s="171"/>
      <c r="J107" s="35" t="str">
        <f>IF($H107="Otros (ud)","-",IFERROR(INDEX(Dades!$F$351:$BG$387,MATCH($H107&amp;$G107,Dades!$E$351:$E$387,0),MATCH(Dades!$F$2&amp;J$98,Dades!$F$350:$BG$350,0)),""))</f>
        <v/>
      </c>
      <c r="K107" s="35" t="str">
        <f>IF($H107="Otros (ud)","-",IFERROR(INDEX(Dades!$F$351:$BG$387,MATCH($H107&amp;$G107,Dades!$E$351:$E$387,0),MATCH(Dades!$F$2&amp;K$98,Dades!$F$350:$BG$350,0)),""))</f>
        <v/>
      </c>
      <c r="L107" s="35" t="str">
        <f>IF($H107="Otros (ud)","-",IFERROR(INDEX(Dades!$F$351:$BG$387,MATCH($H107&amp;$G107,Dades!$E$351:$E$387,0),MATCH(Dades!$F$2&amp;L$98,Dades!$F$350:$BG$350,0)),""))</f>
        <v/>
      </c>
      <c r="M107" s="172"/>
      <c r="N107" s="172"/>
      <c r="O107" s="172"/>
      <c r="P107" s="36" t="str">
        <f t="shared" si="12"/>
        <v/>
      </c>
      <c r="Q107" s="36" t="str">
        <f t="shared" si="10"/>
        <v/>
      </c>
      <c r="R107" s="36" t="str">
        <f t="shared" si="11"/>
        <v/>
      </c>
      <c r="S107" s="36" t="str">
        <f>IF(OR(ISNUMBER(P107),ISNUMBER(Q107),ISNUMBER(R107)),IF(ISNUMBER(P107),P107,0)+IF(ISNUMBER(Q107),Q107,0)*(Dades!$H$435/1000)+IF(ISNUMBER(R107),R107,0)*(Dades!$H$436/1000),"")</f>
        <v/>
      </c>
    </row>
    <row r="108" spans="5:19" x14ac:dyDescent="0.25">
      <c r="E108" s="169"/>
      <c r="F108" s="216" t="str">
        <f>IF(E108="","",IF(VLOOKUP(E108,'0.1_Datos generales organiz.'!$E$44:$J$291,3,FALSE)="","Sí",VLOOKUP(E108,'0.1_Datos generales organiz.'!$E$44:$J$291,3,FALSE)))</f>
        <v/>
      </c>
      <c r="G108" s="170"/>
      <c r="H108" s="170"/>
      <c r="I108" s="171"/>
      <c r="J108" s="35" t="str">
        <f>IF($H108="Otros (ud)","-",IFERROR(INDEX(Dades!$F$351:$BG$387,MATCH($H108&amp;$G108,Dades!$E$351:$E$387,0),MATCH(Dades!$F$2&amp;J$98,Dades!$F$350:$BG$350,0)),""))</f>
        <v/>
      </c>
      <c r="K108" s="35" t="str">
        <f>IF($H108="Otros (ud)","-",IFERROR(INDEX(Dades!$F$351:$BG$387,MATCH($H108&amp;$G108,Dades!$E$351:$E$387,0),MATCH(Dades!$F$2&amp;K$98,Dades!$F$350:$BG$350,0)),""))</f>
        <v/>
      </c>
      <c r="L108" s="35" t="str">
        <f>IF($H108="Otros (ud)","-",IFERROR(INDEX(Dades!$F$351:$BG$387,MATCH($H108&amp;$G108,Dades!$E$351:$E$387,0),MATCH(Dades!$F$2&amp;L$98,Dades!$F$350:$BG$350,0)),""))</f>
        <v/>
      </c>
      <c r="M108" s="172"/>
      <c r="N108" s="172"/>
      <c r="O108" s="172"/>
      <c r="P108" s="36" t="str">
        <f t="shared" si="12"/>
        <v/>
      </c>
      <c r="Q108" s="36" t="str">
        <f t="shared" si="10"/>
        <v/>
      </c>
      <c r="R108" s="36" t="str">
        <f t="shared" si="11"/>
        <v/>
      </c>
      <c r="S108" s="36" t="str">
        <f>IF(OR(ISNUMBER(P108),ISNUMBER(Q108),ISNUMBER(R108)),IF(ISNUMBER(P108),P108,0)+IF(ISNUMBER(Q108),Q108,0)*(Dades!$H$435/1000)+IF(ISNUMBER(R108),R108,0)*(Dades!$H$436/1000),"")</f>
        <v/>
      </c>
    </row>
    <row r="109" spans="5:19" x14ac:dyDescent="0.25">
      <c r="E109" s="169"/>
      <c r="F109" s="216" t="str">
        <f>IF(E109="","",IF(VLOOKUP(E109,'0.1_Datos generales organiz.'!$E$44:$J$291,3,FALSE)="","Sí",VLOOKUP(E109,'0.1_Datos generales organiz.'!$E$44:$J$291,3,FALSE)))</f>
        <v/>
      </c>
      <c r="G109" s="170"/>
      <c r="H109" s="170"/>
      <c r="I109" s="171"/>
      <c r="J109" s="35" t="str">
        <f>IF($H109="Otros (ud)","-",IFERROR(INDEX(Dades!$F$351:$BG$387,MATCH($H109&amp;$G109,Dades!$E$351:$E$387,0),MATCH(Dades!$F$2&amp;J$98,Dades!$F$350:$BG$350,0)),""))</f>
        <v/>
      </c>
      <c r="K109" s="35" t="str">
        <f>IF($H109="Otros (ud)","-",IFERROR(INDEX(Dades!$F$351:$BG$387,MATCH($H109&amp;$G109,Dades!$E$351:$E$387,0),MATCH(Dades!$F$2&amp;K$98,Dades!$F$350:$BG$350,0)),""))</f>
        <v/>
      </c>
      <c r="L109" s="35" t="str">
        <f>IF($H109="Otros (ud)","-",IFERROR(INDEX(Dades!$F$351:$BG$387,MATCH($H109&amp;$G109,Dades!$E$351:$E$387,0),MATCH(Dades!$F$2&amp;L$98,Dades!$F$350:$BG$350,0)),""))</f>
        <v/>
      </c>
      <c r="M109" s="172"/>
      <c r="N109" s="172"/>
      <c r="O109" s="172"/>
      <c r="P109" s="36" t="str">
        <f t="shared" si="12"/>
        <v/>
      </c>
      <c r="Q109" s="36" t="str">
        <f t="shared" si="10"/>
        <v/>
      </c>
      <c r="R109" s="36" t="str">
        <f t="shared" si="11"/>
        <v/>
      </c>
      <c r="S109" s="36" t="str">
        <f>IF(OR(ISNUMBER(P109),ISNUMBER(Q109),ISNUMBER(R109)),IF(ISNUMBER(P109),P109,0)+IF(ISNUMBER(Q109),Q109,0)*(Dades!$H$435/1000)+IF(ISNUMBER(R109),R109,0)*(Dades!$H$436/1000),"")</f>
        <v/>
      </c>
    </row>
    <row r="110" spans="5:19" x14ac:dyDescent="0.25">
      <c r="E110" s="302"/>
      <c r="F110" s="302"/>
      <c r="G110" s="302"/>
      <c r="H110" s="302"/>
      <c r="I110" s="302"/>
      <c r="J110" s="251"/>
      <c r="K110" s="250"/>
      <c r="L110" s="250"/>
      <c r="M110" s="252"/>
      <c r="P110" s="253"/>
      <c r="S110" s="37">
        <f>SUM(S100:S109)</f>
        <v>0</v>
      </c>
    </row>
    <row r="139" spans="6:19" ht="15" customHeight="1" x14ac:dyDescent="0.25"/>
    <row r="141" spans="6:19" ht="16.5" x14ac:dyDescent="0.25">
      <c r="F141" s="40"/>
      <c r="G141" s="40"/>
      <c r="H141" s="40"/>
      <c r="I141" s="40"/>
      <c r="J141" s="40"/>
      <c r="K141" s="40"/>
      <c r="L141" s="40"/>
      <c r="M141" s="40"/>
      <c r="N141" s="40"/>
      <c r="O141" s="40"/>
      <c r="P141" s="40"/>
      <c r="Q141" s="40"/>
      <c r="R141" s="40"/>
      <c r="S141" s="40"/>
    </row>
    <row r="142" spans="6:19" ht="16.5" x14ac:dyDescent="0.25">
      <c r="F142" s="40"/>
      <c r="G142" s="40"/>
      <c r="H142" s="40"/>
      <c r="I142" s="40"/>
      <c r="J142" s="40"/>
      <c r="K142" s="40"/>
      <c r="L142" s="40"/>
      <c r="M142" s="40"/>
      <c r="N142" s="40"/>
      <c r="O142" s="40"/>
      <c r="P142" s="40"/>
      <c r="Q142" s="40"/>
      <c r="R142" s="40"/>
      <c r="S142" s="40"/>
    </row>
  </sheetData>
  <sheetProtection sheet="1" objects="1" scenarios="1"/>
  <mergeCells count="59">
    <mergeCell ref="E45:I45"/>
    <mergeCell ref="E46:S47"/>
    <mergeCell ref="E48:E49"/>
    <mergeCell ref="F48:F49"/>
    <mergeCell ref="S48:S49"/>
    <mergeCell ref="I48:I49"/>
    <mergeCell ref="G48:G49"/>
    <mergeCell ref="H48:H49"/>
    <mergeCell ref="J48:L48"/>
    <mergeCell ref="M48:O48"/>
    <mergeCell ref="Q48:Q49"/>
    <mergeCell ref="R48:R49"/>
    <mergeCell ref="Q20:Q21"/>
    <mergeCell ref="R20:R21"/>
    <mergeCell ref="J20:L20"/>
    <mergeCell ref="M20:O20"/>
    <mergeCell ref="P48:P49"/>
    <mergeCell ref="C1:T1"/>
    <mergeCell ref="E3:S4"/>
    <mergeCell ref="E9:S9"/>
    <mergeCell ref="E20:E21"/>
    <mergeCell ref="F20:F21"/>
    <mergeCell ref="H20:H21"/>
    <mergeCell ref="I20:I21"/>
    <mergeCell ref="P20:P21"/>
    <mergeCell ref="S20:S21"/>
    <mergeCell ref="D10:S10"/>
    <mergeCell ref="E12:S13"/>
    <mergeCell ref="E14:S15"/>
    <mergeCell ref="E16:S17"/>
    <mergeCell ref="E8:S8"/>
    <mergeCell ref="E18:S19"/>
    <mergeCell ref="G20:G21"/>
    <mergeCell ref="P80:P81"/>
    <mergeCell ref="Q80:Q81"/>
    <mergeCell ref="R80:R81"/>
    <mergeCell ref="S80:S81"/>
    <mergeCell ref="D73:S73"/>
    <mergeCell ref="G80:G81"/>
    <mergeCell ref="H80:H81"/>
    <mergeCell ref="I80:I81"/>
    <mergeCell ref="J80:L80"/>
    <mergeCell ref="M80:O80"/>
    <mergeCell ref="E75:S76"/>
    <mergeCell ref="E77:S78"/>
    <mergeCell ref="E80:E81"/>
    <mergeCell ref="F80:F81"/>
    <mergeCell ref="D95:S95"/>
    <mergeCell ref="E97:E98"/>
    <mergeCell ref="F97:F98"/>
    <mergeCell ref="G97:G98"/>
    <mergeCell ref="H97:H98"/>
    <mergeCell ref="I97:I98"/>
    <mergeCell ref="J97:L97"/>
    <mergeCell ref="M97:O97"/>
    <mergeCell ref="P97:P98"/>
    <mergeCell ref="Q97:Q98"/>
    <mergeCell ref="R97:R98"/>
    <mergeCell ref="S97:S98"/>
  </mergeCells>
  <dataValidations count="4">
    <dataValidation type="decimal" operator="greaterThan" allowBlank="1" showInputMessage="1" showErrorMessage="1" sqref="I23:I44 I83:I92 I100:I109 I51:I70" xr:uid="{00000000-0002-0000-0400-000000000000}">
      <formula1>0</formula1>
      <formula2>0</formula2>
    </dataValidation>
    <dataValidation type="decimal" allowBlank="1" showInputMessage="1" showErrorMessage="1" sqref="M100:M110 M23:M45 N23:O44 N83:O92 M83:M93 N100:O109 M51:O70" xr:uid="{00000000-0002-0000-0400-000001000000}">
      <formula1>0</formula1>
      <formula2>10</formula2>
    </dataValidation>
    <dataValidation type="custom" allowBlank="1" showInputMessage="1" showErrorMessage="1" error="El valor queda fuera del rango" sqref="I71" xr:uid="{00000000-0002-0000-0400-000002000000}">
      <formula1>IF(AND(#REF!&lt;=#REF!,#REF!&gt;=#REF!),#REF!,"El valor queda fuera del rango")</formula1>
      <formula2>0</formula2>
    </dataValidation>
    <dataValidation type="list" showInputMessage="1" showErrorMessage="1" sqref="E23:E44 E51:E70 E83:E92 E100:E109" xr:uid="{00000000-0002-0000-0400-000003000000}">
      <formula1>CentrosES</formula1>
    </dataValidation>
  </dataValidations>
  <hyperlinks>
    <hyperlink ref="A4" location="'0.2_Plan de reducción'!C1" display="0.2 Plan de reducción" xr:uid="{00000000-0004-0000-0400-000000000000}"/>
    <hyperlink ref="A6" location="'1.2_Vehículos y maquinaria'!C1" display="1.2 Categoría 1: Vehículos y maquinaria" xr:uid="{00000000-0004-0000-0400-000001000000}"/>
    <hyperlink ref="A7" location="'1.3_Emisiones de proceso'!C1" display="1.3 Categoría 1: E. proceso y uso del suelo" xr:uid="{00000000-0004-0000-0400-000002000000}"/>
    <hyperlink ref="A8" location="'1.4_Emisiones fugitivas'!C1" display="1.4 Categoría 1: Emisiones fugitivas" xr:uid="{00000000-0004-0000-0400-000003000000}"/>
    <hyperlink ref="A9" location="'2.1_Categoría 2 Balears'!C1" display="2.1 Categoría 2 Registro balear" xr:uid="{00000000-0004-0000-0400-000004000000}"/>
    <hyperlink ref="A10" location="'2.2_Categoría 2 España'!C1" display="2.2 Categoría 2 Registro estatal" xr:uid="{00000000-0004-0000-0400-000005000000}"/>
    <hyperlink ref="A5" location="'1.1_Instalaciones fijas'!C1" display="1.1 Categoría 1: Instalaciones fijas" xr:uid="{00000000-0004-0000-0400-000006000000}"/>
    <hyperlink ref="A3" location="'0.1_Datos generales organiz.'!C1" display="0.1 Datos de la organización" xr:uid="{00000000-0004-0000-0400-000007000000}"/>
    <hyperlink ref="A11" location="'0.1_Datos generales organiz.'!C1" display="3. Categorías 3, 4, 5 y 6" xr:uid="{00000000-0004-0000-0400-000008000000}"/>
    <hyperlink ref="A12" location="'4.1_Resultados Balears'!C1" display="4.1 Resultados Registro balear" xr:uid="{00000000-0004-0000-0400-000009000000}"/>
    <hyperlink ref="A13" location="'4.2_Resultados España'!C1" display="4.2 Resultados Registro estatal" xr:uid="{00000000-0004-0000-0400-00000A000000}"/>
  </hyperlinks>
  <pageMargins left="0.74791666666666701" right="0.74791666666666701" top="0.98402777777777795" bottom="0.98402777777777795" header="0.51180555555555496" footer="0.51180555555555496"/>
  <pageSetup paperSize="9" scale="47" firstPageNumber="0" orientation="portrait" horizontalDpi="300" verticalDpi="300"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400-000005000000}">
          <x14:formula1>
            <xm:f>Dades!$C$331:$C$334</xm:f>
          </x14:formula1>
          <xm:sqref>G83:G92</xm:sqref>
        </x14:dataValidation>
        <x14:dataValidation type="list" allowBlank="1" showInputMessage="1" showErrorMessage="1" xr:uid="{00000000-0002-0000-0400-000006000000}">
          <x14:formula1>
            <xm:f>Dades!$C$393:$C$396</xm:f>
          </x14:formula1>
          <xm:sqref>G100:G109</xm:sqref>
        </x14:dataValidation>
        <x14:dataValidation type="list" operator="equal" allowBlank="1" showInputMessage="1" showErrorMessage="1" xr:uid="{00000000-0002-0000-0400-000007000000}">
          <x14:formula1>
            <xm:f>INDIRECT("Comb_No_Carr_"&amp;(IFERROR(VLOOKUP(G83,Dades!$C$331:$D$334,2,0),"")))</xm:f>
          </x14:formula1>
          <xm:sqref>H83:H92</xm:sqref>
        </x14:dataValidation>
        <x14:dataValidation type="list" allowBlank="1" showInputMessage="1" showErrorMessage="1" xr:uid="{00000000-0002-0000-0400-000004000000}">
          <x14:formula1>
            <xm:f>Dades!$C$237:$C$243</xm:f>
          </x14:formula1>
          <xm:sqref>G23:G44</xm:sqref>
        </x14:dataValidation>
        <x14:dataValidation type="list" operator="equal" allowBlank="1" showInputMessage="1" showErrorMessage="1" xr:uid="{00000000-0002-0000-0400-000009000000}">
          <x14:formula1>
            <xm:f>INDIRECT("Comb_VehA2_"&amp;(IFERROR(VLOOKUP(G51,Dades!$C$237:$D$243,2,0),""))&amp;"_2022")</xm:f>
          </x14:formula1>
          <xm:sqref>H51:H70</xm:sqref>
        </x14:dataValidation>
        <x14:dataValidation type="list" allowBlank="1" showInputMessage="1" showErrorMessage="1" xr:uid="{00000000-0002-0000-0400-000008000000}">
          <x14:formula1>
            <xm:f>Dades!$C$296:$C$302</xm:f>
          </x14:formula1>
          <xm:sqref>G51:G70</xm:sqref>
        </x14:dataValidation>
        <x14:dataValidation type="list" operator="equal" allowBlank="1" showInputMessage="1" showErrorMessage="1" xr:uid="{00000000-0002-0000-0400-00000A000000}">
          <x14:formula1>
            <xm:f>INDIRECT("Comb_Veh_"&amp;(IFERROR(VLOOKUP(G23,Dades!$C$237:$D$243,2,0),""))&amp;"_"&amp;Dades!$F$2)</xm:f>
          </x14:formula1>
          <xm:sqref>H23:H44</xm:sqref>
        </x14:dataValidation>
        <x14:dataValidation type="list" operator="equal" allowBlank="1" showInputMessage="1" showErrorMessage="1" xr:uid="{00000000-0002-0000-0400-00000B000000}">
          <x14:formula1>
            <xm:f>INDIRECT("Comb_Maq_"&amp;(IFERROR(VLOOKUP(G100,Dades!$C$393:$D$396,2,0),""))&amp;"_"&amp;Dades!$F$2)</xm:f>
          </x14:formula1>
          <xm:sqref>H100:H109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AML220"/>
  <sheetViews>
    <sheetView showRowColHeaders="0" zoomScale="90" zoomScaleNormal="90" workbookViewId="0">
      <pane xSplit="1" topLeftCell="B1" activePane="topRight" state="frozen"/>
      <selection activeCell="C1" sqref="C1:M1"/>
      <selection pane="topRight" activeCell="C1" sqref="C1:N1"/>
    </sheetView>
  </sheetViews>
  <sheetFormatPr baseColWidth="10" defaultColWidth="9.140625" defaultRowHeight="16.5" x14ac:dyDescent="0.3"/>
  <cols>
    <col min="1" max="1" width="32.7109375" style="4" customWidth="1"/>
    <col min="2" max="2" width="2" style="4" customWidth="1"/>
    <col min="3" max="3" width="1.5703125" style="4" customWidth="1"/>
    <col min="4" max="4" width="3.5703125" style="54" customWidth="1"/>
    <col min="5" max="5" width="26.28515625" style="54" customWidth="1"/>
    <col min="6" max="6" width="14.85546875" style="54" customWidth="1"/>
    <col min="7" max="7" width="54.42578125" style="54" customWidth="1"/>
    <col min="8" max="8" width="17.85546875" style="54" customWidth="1"/>
    <col min="9" max="9" width="16.42578125" style="54" customWidth="1"/>
    <col min="10" max="10" width="17.5703125" style="54" customWidth="1"/>
    <col min="11" max="11" width="16.5703125" style="54" customWidth="1"/>
    <col min="12" max="12" width="19.5703125" style="54" customWidth="1"/>
    <col min="13" max="13" width="19.28515625" style="54" customWidth="1"/>
    <col min="14" max="14" width="4.85546875" style="54" customWidth="1"/>
    <col min="15" max="15" width="11.42578125" style="54"/>
    <col min="16" max="16" width="6.7109375" style="54" customWidth="1"/>
    <col min="17" max="17" width="7.140625" style="54" customWidth="1"/>
    <col min="18" max="21" width="10.7109375" style="54" customWidth="1"/>
    <col min="22" max="1026" width="11.42578125" style="54"/>
  </cols>
  <sheetData>
    <row r="1" spans="1:18" s="17" customFormat="1" ht="40.700000000000003" customHeight="1" x14ac:dyDescent="0.25">
      <c r="A1" s="4"/>
      <c r="B1" s="10"/>
      <c r="C1" s="545" t="s">
        <v>1468</v>
      </c>
      <c r="D1" s="545"/>
      <c r="E1" s="545"/>
      <c r="F1" s="545"/>
      <c r="G1" s="545"/>
      <c r="H1" s="545"/>
      <c r="I1" s="545"/>
      <c r="J1" s="545"/>
      <c r="K1" s="545"/>
      <c r="L1" s="545"/>
      <c r="M1" s="545"/>
      <c r="N1" s="545"/>
      <c r="O1" s="18"/>
      <c r="P1" s="18"/>
      <c r="Q1" s="18"/>
      <c r="R1" s="18"/>
    </row>
    <row r="2" spans="1:18" s="17" customFormat="1" ht="40.700000000000003" customHeight="1" x14ac:dyDescent="0.25">
      <c r="A2" s="4"/>
      <c r="B2" s="10"/>
      <c r="C2" s="4"/>
      <c r="H2" s="18"/>
      <c r="I2" s="18"/>
      <c r="J2" s="18"/>
      <c r="K2" s="18"/>
      <c r="L2" s="18"/>
      <c r="M2" s="18"/>
      <c r="N2" s="18"/>
      <c r="O2" s="18"/>
      <c r="P2" s="18"/>
      <c r="Q2" s="18"/>
      <c r="R2" s="18"/>
    </row>
    <row r="3" spans="1:18" s="17" customFormat="1" ht="16.5" customHeight="1" x14ac:dyDescent="0.25">
      <c r="A3" s="12" t="s">
        <v>1227</v>
      </c>
      <c r="B3" s="11"/>
      <c r="C3" s="4"/>
      <c r="D3" s="56"/>
      <c r="E3" s="589" t="s">
        <v>1467</v>
      </c>
      <c r="F3" s="589"/>
      <c r="G3" s="589"/>
      <c r="H3" s="589"/>
      <c r="I3" s="589"/>
      <c r="J3" s="589"/>
      <c r="K3" s="589"/>
      <c r="L3" s="589"/>
      <c r="M3" s="589"/>
      <c r="N3" s="56"/>
      <c r="O3" s="18"/>
      <c r="P3" s="18"/>
      <c r="Q3" s="18"/>
      <c r="R3" s="18"/>
    </row>
    <row r="4" spans="1:18" s="17" customFormat="1" ht="16.5" customHeight="1" x14ac:dyDescent="0.25">
      <c r="A4" s="12" t="s">
        <v>1228</v>
      </c>
      <c r="B4" s="11"/>
      <c r="C4" s="4"/>
      <c r="D4" s="56"/>
      <c r="E4" s="589"/>
      <c r="F4" s="589"/>
      <c r="G4" s="589"/>
      <c r="H4" s="589"/>
      <c r="I4" s="589"/>
      <c r="J4" s="589"/>
      <c r="K4" s="589"/>
      <c r="L4" s="589"/>
      <c r="M4" s="589"/>
      <c r="N4" s="56"/>
      <c r="O4" s="18"/>
      <c r="P4" s="18"/>
      <c r="Q4" s="18"/>
      <c r="R4" s="18"/>
    </row>
    <row r="5" spans="1:18" s="17" customFormat="1" ht="16.5" customHeight="1" x14ac:dyDescent="0.25">
      <c r="A5" s="12" t="s">
        <v>1229</v>
      </c>
      <c r="B5" s="11"/>
      <c r="C5" s="4"/>
      <c r="D5" s="57"/>
      <c r="E5" s="589"/>
      <c r="F5" s="589"/>
      <c r="G5" s="589"/>
      <c r="H5" s="589"/>
      <c r="I5" s="589"/>
      <c r="J5" s="589"/>
      <c r="K5" s="589"/>
      <c r="L5" s="589"/>
      <c r="M5" s="589"/>
      <c r="N5" s="26"/>
      <c r="O5" s="18"/>
      <c r="P5" s="18"/>
      <c r="Q5" s="18"/>
      <c r="R5" s="18"/>
    </row>
    <row r="6" spans="1:18" s="22" customFormat="1" ht="16.5" customHeight="1" x14ac:dyDescent="0.25">
      <c r="A6" s="12" t="s">
        <v>1230</v>
      </c>
      <c r="B6" s="11"/>
      <c r="C6" s="4"/>
      <c r="D6" s="58"/>
      <c r="E6" s="589"/>
      <c r="F6" s="589"/>
      <c r="G6" s="589"/>
      <c r="H6" s="589"/>
      <c r="I6" s="589"/>
      <c r="J6" s="589"/>
      <c r="K6" s="589"/>
      <c r="L6" s="589"/>
      <c r="M6" s="589"/>
    </row>
    <row r="7" spans="1:18" s="22" customFormat="1" ht="16.5" customHeight="1" x14ac:dyDescent="0.3">
      <c r="A7" s="433" t="s">
        <v>1231</v>
      </c>
      <c r="B7" s="11"/>
      <c r="C7" s="4"/>
      <c r="D7" s="42"/>
      <c r="E7" s="589"/>
      <c r="F7" s="589"/>
      <c r="G7" s="589"/>
      <c r="H7" s="589"/>
      <c r="I7" s="589"/>
      <c r="J7" s="589"/>
      <c r="K7" s="589"/>
      <c r="L7" s="589"/>
      <c r="M7" s="589"/>
      <c r="N7" s="59"/>
    </row>
    <row r="8" spans="1:18" s="22" customFormat="1" ht="16.5" customHeight="1" x14ac:dyDescent="0.3">
      <c r="A8" s="12" t="s">
        <v>1232</v>
      </c>
      <c r="B8" s="11"/>
      <c r="C8" s="4"/>
      <c r="D8" s="42"/>
      <c r="E8" s="589"/>
      <c r="F8" s="589"/>
      <c r="G8" s="589"/>
      <c r="H8" s="589"/>
      <c r="I8" s="589"/>
      <c r="J8" s="589"/>
      <c r="K8" s="589"/>
      <c r="L8" s="589"/>
      <c r="M8" s="589"/>
      <c r="N8" s="59"/>
    </row>
    <row r="9" spans="1:18" s="22" customFormat="1" ht="16.5" customHeight="1" x14ac:dyDescent="0.3">
      <c r="A9" s="12" t="s">
        <v>1233</v>
      </c>
      <c r="B9" s="11"/>
      <c r="C9" s="4"/>
      <c r="D9" s="42"/>
      <c r="E9" s="589"/>
      <c r="F9" s="589"/>
      <c r="G9" s="589"/>
      <c r="H9" s="589"/>
      <c r="I9" s="589"/>
      <c r="J9" s="589"/>
      <c r="K9" s="589"/>
      <c r="L9" s="589"/>
      <c r="M9" s="589"/>
      <c r="N9" s="59"/>
    </row>
    <row r="10" spans="1:18" s="22" customFormat="1" ht="16.5" customHeight="1" x14ac:dyDescent="0.3">
      <c r="A10" s="12" t="s">
        <v>1234</v>
      </c>
      <c r="B10" s="11"/>
      <c r="C10" s="4"/>
      <c r="D10" s="42"/>
      <c r="E10" s="589"/>
      <c r="F10" s="589"/>
      <c r="G10" s="589"/>
      <c r="H10" s="589"/>
      <c r="I10" s="589"/>
      <c r="J10" s="589"/>
      <c r="K10" s="589"/>
      <c r="L10" s="589"/>
      <c r="M10" s="589"/>
      <c r="N10" s="59"/>
    </row>
    <row r="11" spans="1:18" s="22" customFormat="1" ht="16.5" customHeight="1" x14ac:dyDescent="0.3">
      <c r="A11" s="12" t="s">
        <v>1235</v>
      </c>
      <c r="B11" s="11"/>
      <c r="C11" s="4"/>
      <c r="D11" s="42"/>
      <c r="E11" s="589"/>
      <c r="F11" s="589"/>
      <c r="G11" s="589"/>
      <c r="H11" s="589"/>
      <c r="I11" s="589"/>
      <c r="J11" s="589"/>
      <c r="K11" s="589"/>
      <c r="L11" s="589"/>
      <c r="M11" s="589"/>
      <c r="N11" s="59"/>
    </row>
    <row r="12" spans="1:18" s="22" customFormat="1" ht="16.5" customHeight="1" x14ac:dyDescent="0.3">
      <c r="A12" s="12" t="s">
        <v>1236</v>
      </c>
      <c r="B12" s="11"/>
      <c r="C12" s="4"/>
      <c r="D12" s="42"/>
      <c r="E12" s="393"/>
      <c r="F12" s="393"/>
      <c r="G12" s="393"/>
      <c r="H12" s="393"/>
      <c r="I12" s="393"/>
      <c r="J12" s="393"/>
      <c r="K12" s="393"/>
      <c r="L12" s="393"/>
      <c r="M12" s="393"/>
      <c r="N12" s="59"/>
    </row>
    <row r="13" spans="1:18" s="22" customFormat="1" ht="16.5" customHeight="1" x14ac:dyDescent="0.25">
      <c r="A13" s="12" t="s">
        <v>1237</v>
      </c>
      <c r="B13" s="11"/>
      <c r="C13" s="4"/>
      <c r="D13" s="588" t="s">
        <v>1469</v>
      </c>
      <c r="E13" s="581"/>
      <c r="F13" s="581"/>
      <c r="G13" s="581"/>
      <c r="H13" s="581"/>
      <c r="I13" s="581"/>
      <c r="J13" s="581"/>
      <c r="K13" s="581"/>
      <c r="L13" s="581"/>
      <c r="M13" s="581"/>
      <c r="N13" s="59"/>
    </row>
    <row r="14" spans="1:18" s="22" customFormat="1" ht="15" customHeight="1" x14ac:dyDescent="0.3">
      <c r="A14" s="12"/>
      <c r="B14" s="11"/>
      <c r="C14" s="4"/>
      <c r="D14" s="42"/>
      <c r="N14" s="59"/>
    </row>
    <row r="15" spans="1:18" s="1" customFormat="1" ht="16.5" customHeight="1" x14ac:dyDescent="0.3">
      <c r="A15" s="12"/>
      <c r="B15" s="4"/>
      <c r="C15" s="4"/>
      <c r="D15" s="19"/>
      <c r="E15" s="578" t="s">
        <v>1470</v>
      </c>
      <c r="F15" s="578" t="s">
        <v>1194</v>
      </c>
      <c r="G15" s="578" t="s">
        <v>1471</v>
      </c>
      <c r="H15" s="572" t="s">
        <v>1472</v>
      </c>
      <c r="I15" s="574"/>
      <c r="J15" s="579" t="s">
        <v>1354</v>
      </c>
      <c r="K15" s="579" t="s">
        <v>1355</v>
      </c>
      <c r="L15" s="579" t="s">
        <v>1356</v>
      </c>
      <c r="M15" s="579" t="s">
        <v>1473</v>
      </c>
    </row>
    <row r="16" spans="1:18" s="1" customFormat="1" ht="18" customHeight="1" x14ac:dyDescent="0.3">
      <c r="A16" s="12"/>
      <c r="B16" s="4"/>
      <c r="C16" s="4"/>
      <c r="D16" s="19"/>
      <c r="E16" s="578"/>
      <c r="F16" s="587"/>
      <c r="G16" s="578" t="s">
        <v>1592</v>
      </c>
      <c r="H16" s="390" t="s">
        <v>1474</v>
      </c>
      <c r="I16" s="392" t="s">
        <v>1475</v>
      </c>
      <c r="J16" s="580"/>
      <c r="K16" s="580"/>
      <c r="L16" s="580"/>
      <c r="M16" s="580"/>
    </row>
    <row r="17" spans="1:58" s="1" customFormat="1" ht="12" hidden="1" customHeight="1" x14ac:dyDescent="0.3">
      <c r="B17" s="4"/>
      <c r="C17" s="4"/>
      <c r="D17" s="19"/>
      <c r="E17" s="31" t="s">
        <v>1265</v>
      </c>
      <c r="F17" s="338" t="s">
        <v>878</v>
      </c>
      <c r="G17" s="33"/>
      <c r="H17" s="33"/>
      <c r="I17" s="33"/>
      <c r="J17" s="31" t="s">
        <v>803</v>
      </c>
      <c r="K17" s="31" t="s">
        <v>804</v>
      </c>
      <c r="L17" s="31" t="s">
        <v>805</v>
      </c>
      <c r="M17" s="31" t="s">
        <v>7</v>
      </c>
    </row>
    <row r="18" spans="1:58" s="1" customFormat="1" ht="18.75" customHeight="1" x14ac:dyDescent="0.3">
      <c r="A18" s="12"/>
      <c r="B18" s="4"/>
      <c r="C18" s="4"/>
      <c r="D18" s="19"/>
      <c r="E18" s="169"/>
      <c r="F18" s="325" t="str">
        <f>IF(E18="","",IF(VLOOKUP(E18,'0.1_Datos generales organiz.'!$E$44:$J$291,3,FALSE)="","Sí",VLOOKUP(E18,'0.1_Datos generales organiz.'!$E$44:$J$291,3,FALSE)))</f>
        <v/>
      </c>
      <c r="G18" s="176"/>
      <c r="H18" s="177"/>
      <c r="I18" s="177"/>
      <c r="J18" s="364"/>
      <c r="K18" s="364"/>
      <c r="L18" s="364"/>
      <c r="M18" s="60" t="str">
        <f>IF(OR(ISNUMBER(J18),ISNUMBER(K18),ISNUMBER(L18)),IF(ISNUMBER(J18),J18,0)+IF(ISNUMBER(K18),K18,0)*(Dades!$H$435/1000)+IF(ISNUMBER(L18),L18,0)*(Dades!$H$436/1000),"")</f>
        <v/>
      </c>
    </row>
    <row r="19" spans="1:58" s="1" customFormat="1" ht="16.5" customHeight="1" x14ac:dyDescent="0.3">
      <c r="A19" s="12"/>
      <c r="B19" s="4"/>
      <c r="C19" s="4"/>
      <c r="E19" s="169"/>
      <c r="F19" s="325" t="str">
        <f>IF(E19="","",IF(VLOOKUP(E19,'0.1_Datos generales organiz.'!$E$44:$J$291,3,FALSE)="","Sí",VLOOKUP(E19,'0.1_Datos generales organiz.'!$E$44:$J$291,3,FALSE)))</f>
        <v/>
      </c>
      <c r="G19" s="176"/>
      <c r="H19" s="177"/>
      <c r="I19" s="177"/>
      <c r="J19" s="364"/>
      <c r="K19" s="364"/>
      <c r="L19" s="364"/>
      <c r="M19" s="60" t="str">
        <f>IF(OR(ISNUMBER(J19),ISNUMBER(K19),ISNUMBER(L19)),IF(ISNUMBER(J19),J19,0)+IF(ISNUMBER(K19),K19,0)*(Dades!$H$435/1000)+IF(ISNUMBER(L19),L19,0)*(Dades!$H$436/1000),"")</f>
        <v/>
      </c>
      <c r="AX19" s="54"/>
      <c r="AY19" s="54"/>
      <c r="AZ19" s="54"/>
      <c r="BA19" s="54"/>
      <c r="BB19" s="54"/>
      <c r="BC19" s="54"/>
      <c r="BD19" s="54"/>
      <c r="BE19" s="54"/>
      <c r="BF19" s="54"/>
    </row>
    <row r="20" spans="1:58" s="1" customFormat="1" x14ac:dyDescent="0.3">
      <c r="A20" s="4"/>
      <c r="B20" s="4"/>
      <c r="C20" s="4"/>
      <c r="E20" s="169"/>
      <c r="F20" s="325" t="str">
        <f>IF(E20="","",IF(VLOOKUP(E20,'0.1_Datos generales organiz.'!$E$44:$J$291,3,FALSE)="","Sí",VLOOKUP(E20,'0.1_Datos generales organiz.'!$E$44:$J$291,3,FALSE)))</f>
        <v/>
      </c>
      <c r="G20" s="176"/>
      <c r="H20" s="177"/>
      <c r="I20" s="177"/>
      <c r="J20" s="364"/>
      <c r="K20" s="364"/>
      <c r="L20" s="364"/>
      <c r="M20" s="60" t="str">
        <f>IF(OR(ISNUMBER(J20),ISNUMBER(K20),ISNUMBER(L20)),IF(ISNUMBER(J20),J20,0)+IF(ISNUMBER(K20),K20,0)*(Dades!$H$435/1000)+IF(ISNUMBER(L20),L20,0)*(Dades!$H$436/1000),"")</f>
        <v/>
      </c>
      <c r="AX20" s="54"/>
      <c r="AY20" s="54"/>
      <c r="AZ20" s="54"/>
      <c r="BA20" s="54"/>
      <c r="BB20" s="54"/>
      <c r="BC20" s="54"/>
      <c r="BD20" s="54"/>
      <c r="BE20" s="54"/>
      <c r="BF20" s="54"/>
    </row>
    <row r="21" spans="1:58" s="1" customFormat="1" x14ac:dyDescent="0.3">
      <c r="A21" s="4"/>
      <c r="B21" s="4"/>
      <c r="C21" s="4"/>
      <c r="E21" s="169"/>
      <c r="F21" s="325" t="str">
        <f>IF(E21="","",IF(VLOOKUP(E21,'0.1_Datos generales organiz.'!$E$44:$J$291,3,FALSE)="","Sí",VLOOKUP(E21,'0.1_Datos generales organiz.'!$E$44:$J$291,3,FALSE)))</f>
        <v/>
      </c>
      <c r="G21" s="176"/>
      <c r="H21" s="177"/>
      <c r="I21" s="177"/>
      <c r="J21" s="364"/>
      <c r="K21" s="364"/>
      <c r="L21" s="364"/>
      <c r="M21" s="60" t="str">
        <f>IF(OR(ISNUMBER(J21),ISNUMBER(K21),ISNUMBER(L21)),IF(ISNUMBER(J21),J21,0)+IF(ISNUMBER(K21),K21,0)*(Dades!$H$435/1000)+IF(ISNUMBER(L21),L21,0)*(Dades!$H$436/1000),"")</f>
        <v/>
      </c>
      <c r="AX21" s="54"/>
      <c r="AY21" s="54"/>
      <c r="AZ21" s="54"/>
      <c r="BA21" s="54"/>
      <c r="BB21" s="54"/>
      <c r="BC21" s="54"/>
      <c r="BD21" s="54"/>
      <c r="BE21" s="54"/>
      <c r="BF21" s="54"/>
    </row>
    <row r="22" spans="1:58" s="1" customFormat="1" x14ac:dyDescent="0.3">
      <c r="A22" s="4"/>
      <c r="B22" s="4"/>
      <c r="C22" s="4"/>
      <c r="E22" s="169"/>
      <c r="F22" s="325" t="str">
        <f>IF(E22="","",IF(VLOOKUP(E22,'0.1_Datos generales organiz.'!$E$44:$J$291,3,FALSE)="","Sí",VLOOKUP(E22,'0.1_Datos generales organiz.'!$E$44:$J$291,3,FALSE)))</f>
        <v/>
      </c>
      <c r="G22" s="176"/>
      <c r="H22" s="177"/>
      <c r="I22" s="177"/>
      <c r="J22" s="364"/>
      <c r="K22" s="364"/>
      <c r="L22" s="364"/>
      <c r="M22" s="60" t="str">
        <f>IF(OR(ISNUMBER(J22),ISNUMBER(K22),ISNUMBER(L22)),IF(ISNUMBER(J22),J22,0)+IF(ISNUMBER(K22),K22,0)*(Dades!$H$435/1000)+IF(ISNUMBER(L22),L22,0)*(Dades!$H$436/1000),"")</f>
        <v/>
      </c>
      <c r="AX22" s="54"/>
      <c r="AY22" s="54"/>
      <c r="AZ22" s="54"/>
      <c r="BA22" s="54"/>
      <c r="BB22" s="54"/>
      <c r="BC22" s="54"/>
      <c r="BD22" s="54"/>
      <c r="BE22" s="54"/>
      <c r="BF22" s="54"/>
    </row>
    <row r="23" spans="1:58" x14ac:dyDescent="0.3">
      <c r="E23" s="169"/>
      <c r="F23" s="325" t="str">
        <f>IF(E23="","",IF(VLOOKUP(E23,'0.1_Datos generales organiz.'!$E$44:$J$291,3,FALSE)="","Sí",VLOOKUP(E23,'0.1_Datos generales organiz.'!$E$44:$J$291,3,FALSE)))</f>
        <v/>
      </c>
      <c r="G23" s="176"/>
      <c r="H23" s="177"/>
      <c r="I23" s="177"/>
      <c r="J23" s="364"/>
      <c r="K23" s="364"/>
      <c r="L23" s="364"/>
      <c r="M23" s="60" t="str">
        <f>IF(OR(ISNUMBER(J23),ISNUMBER(K23),ISNUMBER(L23)),IF(ISNUMBER(J23),J23,0)+IF(ISNUMBER(K23),K23,0)*(Dades!$H$435/1000)+IF(ISNUMBER(L23),L23,0)*(Dades!$H$436/1000),"")</f>
        <v/>
      </c>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row>
    <row r="24" spans="1:58" x14ac:dyDescent="0.3">
      <c r="E24" s="169"/>
      <c r="F24" s="325" t="str">
        <f>IF(E24="","",IF(VLOOKUP(E24,'0.1_Datos generales organiz.'!$E$44:$J$291,3,FALSE)="","Sí",VLOOKUP(E24,'0.1_Datos generales organiz.'!$E$44:$J$291,3,FALSE)))</f>
        <v/>
      </c>
      <c r="G24" s="176"/>
      <c r="H24" s="177"/>
      <c r="I24" s="177"/>
      <c r="J24" s="364"/>
      <c r="K24" s="364"/>
      <c r="L24" s="364"/>
      <c r="M24" s="60" t="str">
        <f>IF(OR(ISNUMBER(J24),ISNUMBER(K24),ISNUMBER(L24)),IF(ISNUMBER(J24),J24,0)+IF(ISNUMBER(K24),K24,0)*(Dades!$H$435/1000)+IF(ISNUMBER(L24),L24,0)*(Dades!$H$436/1000),"")</f>
        <v/>
      </c>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row>
    <row r="25" spans="1:58" x14ac:dyDescent="0.3">
      <c r="E25" s="169"/>
      <c r="F25" s="325" t="str">
        <f>IF(E25="","",IF(VLOOKUP(E25,'0.1_Datos generales organiz.'!$E$44:$J$291,3,FALSE)="","Sí",VLOOKUP(E25,'0.1_Datos generales organiz.'!$E$44:$J$291,3,FALSE)))</f>
        <v/>
      </c>
      <c r="G25" s="176"/>
      <c r="H25" s="177"/>
      <c r="I25" s="177"/>
      <c r="J25" s="364"/>
      <c r="K25" s="364"/>
      <c r="L25" s="364"/>
      <c r="M25" s="60" t="str">
        <f>IF(OR(ISNUMBER(J25),ISNUMBER(K25),ISNUMBER(L25)),IF(ISNUMBER(J25),J25,0)+IF(ISNUMBER(K25),K25,0)*(Dades!$H$435/1000)+IF(ISNUMBER(L25),L25,0)*(Dades!$H$436/1000),"")</f>
        <v/>
      </c>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row>
    <row r="26" spans="1:58" x14ac:dyDescent="0.3">
      <c r="E26" s="169"/>
      <c r="F26" s="325" t="str">
        <f>IF(E26="","",IF(VLOOKUP(E26,'0.1_Datos generales organiz.'!$E$44:$J$291,3,FALSE)="","Sí",VLOOKUP(E26,'0.1_Datos generales organiz.'!$E$44:$J$291,3,FALSE)))</f>
        <v/>
      </c>
      <c r="G26" s="176"/>
      <c r="H26" s="177"/>
      <c r="I26" s="177"/>
      <c r="J26" s="364"/>
      <c r="K26" s="364"/>
      <c r="L26" s="364"/>
      <c r="M26" s="60" t="str">
        <f>IF(OR(ISNUMBER(J26),ISNUMBER(K26),ISNUMBER(L26)),IF(ISNUMBER(J26),J26,0)+IF(ISNUMBER(K26),K26,0)*(Dades!$H$435/1000)+IF(ISNUMBER(L26),L26,0)*(Dades!$H$436/1000),"")</f>
        <v/>
      </c>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row>
    <row r="27" spans="1:58" ht="16.5" customHeight="1" x14ac:dyDescent="0.3">
      <c r="E27" s="169"/>
      <c r="F27" s="325" t="str">
        <f>IF(E27="","",IF(VLOOKUP(E27,'0.1_Datos generales organiz.'!$E$44:$J$291,3,FALSE)="","Sí",VLOOKUP(E27,'0.1_Datos generales organiz.'!$E$44:$J$291,3,FALSE)))</f>
        <v/>
      </c>
      <c r="G27" s="176"/>
      <c r="H27" s="177"/>
      <c r="I27" s="177"/>
      <c r="J27" s="364"/>
      <c r="K27" s="364"/>
      <c r="L27" s="364"/>
      <c r="M27" s="60" t="str">
        <f>IF(OR(ISNUMBER(J27),ISNUMBER(K27),ISNUMBER(L27)),IF(ISNUMBER(J27),J27,0)+IF(ISNUMBER(K27),K27,0)*(Dades!$H$435/1000)+IF(ISNUMBER(L27),L27,0)*(Dades!$H$436/1000),"")</f>
        <v/>
      </c>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row>
    <row r="28" spans="1:58" x14ac:dyDescent="0.3">
      <c r="E28" s="169"/>
      <c r="F28" s="325" t="str">
        <f>IF(E28="","",IF(VLOOKUP(E28,'0.1_Datos generales organiz.'!$E$44:$J$291,3,FALSE)="","Sí",VLOOKUP(E28,'0.1_Datos generales organiz.'!$E$44:$J$291,3,FALSE)))</f>
        <v/>
      </c>
      <c r="G28" s="176"/>
      <c r="H28" s="177"/>
      <c r="I28" s="177"/>
      <c r="J28" s="364"/>
      <c r="K28" s="364"/>
      <c r="L28" s="364"/>
      <c r="M28" s="60" t="str">
        <f>IF(OR(ISNUMBER(J28),ISNUMBER(K28),ISNUMBER(L28)),IF(ISNUMBER(J28),J28,0)+IF(ISNUMBER(K28),K28,0)*(Dades!$H$435/1000)+IF(ISNUMBER(L28),L28,0)*(Dades!$H$436/1000),"")</f>
        <v/>
      </c>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row>
    <row r="29" spans="1:58" ht="16.5" customHeight="1" x14ac:dyDescent="0.3">
      <c r="E29" s="169"/>
      <c r="F29" s="325" t="str">
        <f>IF(E29="","",IF(VLOOKUP(E29,'0.1_Datos generales organiz.'!$E$44:$J$291,3,FALSE)="","Sí",VLOOKUP(E29,'0.1_Datos generales organiz.'!$E$44:$J$291,3,FALSE)))</f>
        <v/>
      </c>
      <c r="G29" s="176"/>
      <c r="H29" s="177"/>
      <c r="I29" s="177"/>
      <c r="J29" s="364"/>
      <c r="K29" s="364"/>
      <c r="L29" s="364"/>
      <c r="M29" s="60" t="str">
        <f>IF(OR(ISNUMBER(J29),ISNUMBER(K29),ISNUMBER(L29)),IF(ISNUMBER(J29),J29,0)+IF(ISNUMBER(K29),K29,0)*(Dades!$H$435/1000)+IF(ISNUMBER(L29),L29,0)*(Dades!$H$436/1000),"")</f>
        <v/>
      </c>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row>
    <row r="30" spans="1:58" x14ac:dyDescent="0.3">
      <c r="E30" s="169"/>
      <c r="F30" s="325" t="str">
        <f>IF(E30="","",IF(VLOOKUP(E30,'0.1_Datos generales organiz.'!$E$44:$J$291,3,FALSE)="","Sí",VLOOKUP(E30,'0.1_Datos generales organiz.'!$E$44:$J$291,3,FALSE)))</f>
        <v/>
      </c>
      <c r="G30" s="176"/>
      <c r="H30" s="177"/>
      <c r="I30" s="177"/>
      <c r="J30" s="364"/>
      <c r="K30" s="364"/>
      <c r="L30" s="364"/>
      <c r="M30" s="60" t="str">
        <f>IF(OR(ISNUMBER(J30),ISNUMBER(K30),ISNUMBER(L30)),IF(ISNUMBER(J30),J30,0)+IF(ISNUMBER(K30),K30,0)*(Dades!$H$435/1000)+IF(ISNUMBER(L30),L30,0)*(Dades!$H$436/1000),"")</f>
        <v/>
      </c>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row>
    <row r="31" spans="1:58" x14ac:dyDescent="0.3">
      <c r="E31" s="169"/>
      <c r="F31" s="325" t="str">
        <f>IF(E31="","",IF(VLOOKUP(E31,'0.1_Datos generales organiz.'!$E$44:$J$291,3,FALSE)="","Sí",VLOOKUP(E31,'0.1_Datos generales organiz.'!$E$44:$J$291,3,FALSE)))</f>
        <v/>
      </c>
      <c r="G31" s="176"/>
      <c r="H31" s="177"/>
      <c r="I31" s="177"/>
      <c r="J31" s="364"/>
      <c r="K31" s="364"/>
      <c r="L31" s="364"/>
      <c r="M31" s="60" t="str">
        <f>IF(OR(ISNUMBER(J31),ISNUMBER(K31),ISNUMBER(L31)),IF(ISNUMBER(J31),J31,0)+IF(ISNUMBER(K31),K31,0)*(Dades!$H$435/1000)+IF(ISNUMBER(L31),L31,0)*(Dades!$H$436/1000),"")</f>
        <v/>
      </c>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row>
    <row r="32" spans="1:58" x14ac:dyDescent="0.3">
      <c r="E32" s="169"/>
      <c r="F32" s="325" t="str">
        <f>IF(E32="","",IF(VLOOKUP(E32,'0.1_Datos generales organiz.'!$E$44:$J$291,3,FALSE)="","Sí",VLOOKUP(E32,'0.1_Datos generales organiz.'!$E$44:$J$291,3,FALSE)))</f>
        <v/>
      </c>
      <c r="G32" s="176"/>
      <c r="H32" s="177"/>
      <c r="I32" s="177"/>
      <c r="J32" s="364"/>
      <c r="K32" s="364"/>
      <c r="L32" s="364"/>
      <c r="M32" s="60" t="str">
        <f>IF(OR(ISNUMBER(J32),ISNUMBER(K32),ISNUMBER(L32)),IF(ISNUMBER(J32),J32,0)+IF(ISNUMBER(K32),K32,0)*(Dades!$H$435/1000)+IF(ISNUMBER(L32),L32,0)*(Dades!$H$436/1000),"")</f>
        <v/>
      </c>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row>
    <row r="33" spans="4:49" x14ac:dyDescent="0.3">
      <c r="G33" s="55"/>
      <c r="H33" s="55"/>
      <c r="I33" s="55"/>
      <c r="J33" s="55"/>
      <c r="L33" s="55"/>
      <c r="M33" s="37">
        <f>SUM(M18:M32)</f>
        <v>0</v>
      </c>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row>
    <row r="34" spans="4:49" x14ac:dyDescent="0.3">
      <c r="G34" s="55"/>
      <c r="H34" s="55"/>
      <c r="I34" s="55"/>
      <c r="J34" s="55"/>
      <c r="K34" s="55"/>
      <c r="L34" s="55"/>
      <c r="M34" s="55"/>
      <c r="N34" s="55"/>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row>
    <row r="35" spans="4:49" x14ac:dyDescent="0.3">
      <c r="D35" s="588" t="s">
        <v>1476</v>
      </c>
      <c r="E35" s="581"/>
      <c r="F35" s="581"/>
      <c r="G35" s="581"/>
      <c r="H35" s="581"/>
      <c r="I35" s="581"/>
      <c r="J35" s="581"/>
      <c r="K35" s="581"/>
      <c r="L35" s="581"/>
      <c r="M35" s="581"/>
      <c r="N35" s="55"/>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row>
    <row r="36" spans="4:49" x14ac:dyDescent="0.3">
      <c r="G36" s="55"/>
      <c r="H36" s="55"/>
      <c r="I36" s="55"/>
      <c r="J36" s="55"/>
      <c r="K36" s="55"/>
      <c r="L36" s="55"/>
      <c r="M36" s="55"/>
      <c r="N36" s="55"/>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row>
    <row r="37" spans="4:49" ht="16.5" customHeight="1" x14ac:dyDescent="0.3">
      <c r="E37" s="578" t="s">
        <v>1470</v>
      </c>
      <c r="F37" s="578" t="s">
        <v>1194</v>
      </c>
      <c r="G37" s="578" t="s">
        <v>1477</v>
      </c>
      <c r="H37" s="572" t="s">
        <v>1478</v>
      </c>
      <c r="I37" s="574"/>
      <c r="J37" s="579" t="s">
        <v>1354</v>
      </c>
      <c r="K37" s="579" t="s">
        <v>1355</v>
      </c>
      <c r="L37" s="579" t="s">
        <v>1356</v>
      </c>
      <c r="M37" s="579" t="s">
        <v>1473</v>
      </c>
      <c r="N37" s="55"/>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row>
    <row r="38" spans="4:49" ht="14.25" customHeight="1" x14ac:dyDescent="0.3">
      <c r="E38" s="578"/>
      <c r="F38" s="587"/>
      <c r="G38" s="578" t="str">
        <f>IF(ISNUMBER('0.1_Datos generales organiz.'!G29),"","Introduzca previamente el AÑO DE CÁLCULO en la pestaña 1")</f>
        <v>Introduzca previamente el AÑO DE CÁLCULO en la pestaña 1</v>
      </c>
      <c r="H38" s="390" t="s">
        <v>1474</v>
      </c>
      <c r="I38" s="392" t="s">
        <v>1475</v>
      </c>
      <c r="J38" s="580"/>
      <c r="K38" s="580"/>
      <c r="L38" s="580"/>
      <c r="M38" s="580"/>
      <c r="N38" s="55"/>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row>
    <row r="39" spans="4:49" ht="13.5" hidden="1" customHeight="1" x14ac:dyDescent="0.3">
      <c r="E39" s="31" t="s">
        <v>1265</v>
      </c>
      <c r="F39" s="338" t="s">
        <v>878</v>
      </c>
      <c r="G39" s="33"/>
      <c r="H39" s="33"/>
      <c r="I39" s="33"/>
      <c r="J39" s="31" t="s">
        <v>803</v>
      </c>
      <c r="K39" s="31" t="s">
        <v>804</v>
      </c>
      <c r="L39" s="31" t="s">
        <v>805</v>
      </c>
      <c r="M39" s="31" t="s">
        <v>7</v>
      </c>
      <c r="N39" s="55"/>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row>
    <row r="40" spans="4:49" x14ac:dyDescent="0.3">
      <c r="E40" s="169"/>
      <c r="F40" s="325" t="str">
        <f>IF(E40="","",IF(VLOOKUP(E40,'0.1_Datos generales organiz.'!$E$44:$J$291,3,FALSE)="","Sí",VLOOKUP(E40,'0.1_Datos generales organiz.'!$E$44:$J$291,3,FALSE)))</f>
        <v/>
      </c>
      <c r="G40" s="176"/>
      <c r="H40" s="177"/>
      <c r="I40" s="177"/>
      <c r="J40" s="364"/>
      <c r="K40" s="364"/>
      <c r="L40" s="364"/>
      <c r="M40" s="60" t="str">
        <f>IF(OR(ISNUMBER(J40),ISNUMBER(K40),ISNUMBER(L40)),IF(ISNUMBER(J40),J40,0)+IF(ISNUMBER(K40),K40,0)*(Dades!$H$435/1000)+IF(ISNUMBER(L40),L40,0)*(Dades!$H$436/1000),"")</f>
        <v/>
      </c>
      <c r="N40" s="55"/>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row>
    <row r="41" spans="4:49" x14ac:dyDescent="0.3">
      <c r="E41" s="169"/>
      <c r="F41" s="325" t="str">
        <f>IF(E41="","",IF(VLOOKUP(E41,'0.1_Datos generales organiz.'!$E$44:$J$291,3,FALSE)="","Sí",VLOOKUP(E41,'0.1_Datos generales organiz.'!$E$44:$J$291,3,FALSE)))</f>
        <v/>
      </c>
      <c r="G41" s="176"/>
      <c r="H41" s="177"/>
      <c r="I41" s="177"/>
      <c r="J41" s="364"/>
      <c r="K41" s="364"/>
      <c r="L41" s="364"/>
      <c r="M41" s="60" t="str">
        <f>IF(OR(ISNUMBER(J41),ISNUMBER(K41),ISNUMBER(L41)),IF(ISNUMBER(J41),J41,0)+IF(ISNUMBER(K41),K41,0)*(Dades!$H$435/1000)+IF(ISNUMBER(L41),L41,0)*(Dades!$H$436/1000),"")</f>
        <v/>
      </c>
      <c r="N41" s="55"/>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row>
    <row r="42" spans="4:49" x14ac:dyDescent="0.3">
      <c r="E42" s="169"/>
      <c r="F42" s="325" t="str">
        <f>IF(E42="","",IF(VLOOKUP(E42,'0.1_Datos generales organiz.'!$E$44:$J$291,3,FALSE)="","Sí",VLOOKUP(E42,'0.1_Datos generales organiz.'!$E$44:$J$291,3,FALSE)))</f>
        <v/>
      </c>
      <c r="G42" s="176"/>
      <c r="H42" s="177"/>
      <c r="I42" s="177"/>
      <c r="J42" s="364"/>
      <c r="K42" s="364"/>
      <c r="L42" s="364"/>
      <c r="M42" s="60" t="str">
        <f>IF(OR(ISNUMBER(J42),ISNUMBER(K42),ISNUMBER(L42)),IF(ISNUMBER(J42),J42,0)+IF(ISNUMBER(K42),K42,0)*(Dades!$H$435/1000)+IF(ISNUMBER(L42),L42,0)*(Dades!$H$436/1000),"")</f>
        <v/>
      </c>
      <c r="N42" s="55"/>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row>
    <row r="43" spans="4:49" x14ac:dyDescent="0.3">
      <c r="E43" s="169"/>
      <c r="F43" s="325" t="str">
        <f>IF(E43="","",IF(VLOOKUP(E43,'0.1_Datos generales organiz.'!$E$44:$J$291,3,FALSE)="","Sí",VLOOKUP(E43,'0.1_Datos generales organiz.'!$E$44:$J$291,3,FALSE)))</f>
        <v/>
      </c>
      <c r="G43" s="176"/>
      <c r="H43" s="177"/>
      <c r="I43" s="177"/>
      <c r="J43" s="364"/>
      <c r="K43" s="364"/>
      <c r="L43" s="364"/>
      <c r="M43" s="60" t="str">
        <f>IF(OR(ISNUMBER(J43),ISNUMBER(K43),ISNUMBER(L43)),IF(ISNUMBER(J43),J43,0)+IF(ISNUMBER(K43),K43,0)*(Dades!$H$435/1000)+IF(ISNUMBER(L43),L43,0)*(Dades!$H$436/1000),"")</f>
        <v/>
      </c>
      <c r="N43" s="55"/>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row>
    <row r="44" spans="4:49" x14ac:dyDescent="0.3">
      <c r="E44" s="169"/>
      <c r="F44" s="325" t="str">
        <f>IF(E44="","",IF(VLOOKUP(E44,'0.1_Datos generales organiz.'!$E$44:$J$291,3,FALSE)="","Sí",VLOOKUP(E44,'0.1_Datos generales organiz.'!$E$44:$J$291,3,FALSE)))</f>
        <v/>
      </c>
      <c r="G44" s="176"/>
      <c r="H44" s="177"/>
      <c r="I44" s="177"/>
      <c r="J44" s="364"/>
      <c r="K44" s="364"/>
      <c r="L44" s="364"/>
      <c r="M44" s="60" t="str">
        <f>IF(OR(ISNUMBER(J44),ISNUMBER(K44),ISNUMBER(L44)),IF(ISNUMBER(J44),J44,0)+IF(ISNUMBER(K44),K44,0)*(Dades!$H$435/1000)+IF(ISNUMBER(L44),L44,0)*(Dades!$H$436/1000),"")</f>
        <v/>
      </c>
      <c r="N44" s="55"/>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row>
    <row r="45" spans="4:49" x14ac:dyDescent="0.3">
      <c r="E45" s="169"/>
      <c r="F45" s="325" t="str">
        <f>IF(E45="","",IF(VLOOKUP(E45,'0.1_Datos generales organiz.'!$E$44:$J$291,3,FALSE)="","Sí",VLOOKUP(E45,'0.1_Datos generales organiz.'!$E$44:$J$291,3,FALSE)))</f>
        <v/>
      </c>
      <c r="G45" s="176"/>
      <c r="H45" s="177"/>
      <c r="I45" s="177"/>
      <c r="J45" s="364"/>
      <c r="K45" s="364"/>
      <c r="L45" s="364"/>
      <c r="M45" s="60" t="str">
        <f>IF(OR(ISNUMBER(J45),ISNUMBER(K45),ISNUMBER(L45)),IF(ISNUMBER(J45),J45,0)+IF(ISNUMBER(K45),K45,0)*(Dades!$H$435/1000)+IF(ISNUMBER(L45),L45,0)*(Dades!$H$436/1000),"")</f>
        <v/>
      </c>
      <c r="N45" s="55"/>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row>
    <row r="46" spans="4:49" x14ac:dyDescent="0.3">
      <c r="E46" s="169"/>
      <c r="F46" s="325" t="str">
        <f>IF(E46="","",IF(VLOOKUP(E46,'0.1_Datos generales organiz.'!$E$44:$J$291,3,FALSE)="","Sí",VLOOKUP(E46,'0.1_Datos generales organiz.'!$E$44:$J$291,3,FALSE)))</f>
        <v/>
      </c>
      <c r="G46" s="176"/>
      <c r="H46" s="177"/>
      <c r="I46" s="177"/>
      <c r="J46" s="364"/>
      <c r="K46" s="364"/>
      <c r="L46" s="364"/>
      <c r="M46" s="60" t="str">
        <f>IF(OR(ISNUMBER(J46),ISNUMBER(K46),ISNUMBER(L46)),IF(ISNUMBER(J46),J46,0)+IF(ISNUMBER(K46),K46,0)*(Dades!$H$435/1000)+IF(ISNUMBER(L46),L46,0)*(Dades!$H$436/1000),"")</f>
        <v/>
      </c>
      <c r="N46" s="55"/>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row>
    <row r="47" spans="4:49" x14ac:dyDescent="0.3">
      <c r="E47" s="169"/>
      <c r="F47" s="325" t="str">
        <f>IF(E47="","",IF(VLOOKUP(E47,'0.1_Datos generales organiz.'!$E$44:$J$291,3,FALSE)="","Sí",VLOOKUP(E47,'0.1_Datos generales organiz.'!$E$44:$J$291,3,FALSE)))</f>
        <v/>
      </c>
      <c r="G47" s="176"/>
      <c r="H47" s="177"/>
      <c r="I47" s="177"/>
      <c r="J47" s="364"/>
      <c r="K47" s="364"/>
      <c r="L47" s="364"/>
      <c r="M47" s="60" t="str">
        <f>IF(OR(ISNUMBER(J47),ISNUMBER(K47),ISNUMBER(L47)),IF(ISNUMBER(J47),J47,0)+IF(ISNUMBER(K47),K47,0)*(Dades!$H$435/1000)+IF(ISNUMBER(L47),L47,0)*(Dades!$H$436/1000),"")</f>
        <v/>
      </c>
      <c r="N47" s="55"/>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row>
    <row r="48" spans="4:49" x14ac:dyDescent="0.3">
      <c r="E48" s="169"/>
      <c r="F48" s="325" t="str">
        <f>IF(E48="","",IF(VLOOKUP(E48,'0.1_Datos generales organiz.'!$E$44:$J$291,3,FALSE)="","Sí",VLOOKUP(E48,'0.1_Datos generales organiz.'!$E$44:$J$291,3,FALSE)))</f>
        <v/>
      </c>
      <c r="G48" s="176"/>
      <c r="H48" s="177"/>
      <c r="I48" s="177"/>
      <c r="J48" s="364"/>
      <c r="K48" s="364"/>
      <c r="L48" s="364"/>
      <c r="M48" s="60" t="str">
        <f>IF(OR(ISNUMBER(J48),ISNUMBER(K48),ISNUMBER(L48)),IF(ISNUMBER(J48),J48,0)+IF(ISNUMBER(K48),K48,0)*(Dades!$H$435/1000)+IF(ISNUMBER(L48),L48,0)*(Dades!$H$436/1000),"")</f>
        <v/>
      </c>
      <c r="N48" s="55"/>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row>
    <row r="49" spans="5:143" x14ac:dyDescent="0.3">
      <c r="E49" s="169"/>
      <c r="F49" s="325" t="str">
        <f>IF(E49="","",IF(VLOOKUP(E49,'0.1_Datos generales organiz.'!$E$44:$J$291,3,FALSE)="","Sí",VLOOKUP(E49,'0.1_Datos generales organiz.'!$E$44:$J$291,3,FALSE)))</f>
        <v/>
      </c>
      <c r="G49" s="176"/>
      <c r="H49" s="177"/>
      <c r="I49" s="177"/>
      <c r="J49" s="364"/>
      <c r="K49" s="364"/>
      <c r="L49" s="364"/>
      <c r="M49" s="60" t="str">
        <f>IF(OR(ISNUMBER(J49),ISNUMBER(K49),ISNUMBER(L49)),IF(ISNUMBER(J49),J49,0)+IF(ISNUMBER(K49),K49,0)*(Dades!$H$435/1000)+IF(ISNUMBER(L49),L49,0)*(Dades!$H$436/1000),"")</f>
        <v/>
      </c>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row>
    <row r="50" spans="5:143" x14ac:dyDescent="0.3">
      <c r="E50" s="169"/>
      <c r="F50" s="325" t="str">
        <f>IF(E50="","",IF(VLOOKUP(E50,'0.1_Datos generales organiz.'!$E$44:$J$291,3,FALSE)="","Sí",VLOOKUP(E50,'0.1_Datos generales organiz.'!$E$44:$J$291,3,FALSE)))</f>
        <v/>
      </c>
      <c r="G50" s="176"/>
      <c r="H50" s="177"/>
      <c r="I50" s="177"/>
      <c r="J50" s="364"/>
      <c r="K50" s="364"/>
      <c r="L50" s="364"/>
      <c r="M50" s="60" t="str">
        <f>IF(OR(ISNUMBER(J50),ISNUMBER(K50),ISNUMBER(L50)),IF(ISNUMBER(J50),J50,0)+IF(ISNUMBER(K50),K50,0)*(Dades!$H$435/1000)+IF(ISNUMBER(L50),L50,0)*(Dades!$H$436/1000),"")</f>
        <v/>
      </c>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row>
    <row r="51" spans="5:143" x14ac:dyDescent="0.3">
      <c r="E51" s="169"/>
      <c r="F51" s="325" t="str">
        <f>IF(E51="","",IF(VLOOKUP(E51,'0.1_Datos generales organiz.'!$E$44:$J$291,3,FALSE)="","Sí",VLOOKUP(E51,'0.1_Datos generales organiz.'!$E$44:$J$291,3,FALSE)))</f>
        <v/>
      </c>
      <c r="G51" s="176"/>
      <c r="H51" s="177"/>
      <c r="I51" s="177"/>
      <c r="J51" s="364"/>
      <c r="K51" s="364"/>
      <c r="L51" s="364"/>
      <c r="M51" s="60" t="str">
        <f>IF(OR(ISNUMBER(J51),ISNUMBER(K51),ISNUMBER(L51)),IF(ISNUMBER(J51),J51,0)+IF(ISNUMBER(K51),K51,0)*(Dades!$H$435/1000)+IF(ISNUMBER(L51),L51,0)*(Dades!$H$436/1000),"")</f>
        <v/>
      </c>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row>
    <row r="52" spans="5:143" x14ac:dyDescent="0.3">
      <c r="E52" s="169"/>
      <c r="F52" s="325" t="str">
        <f>IF(E52="","",IF(VLOOKUP(E52,'0.1_Datos generales organiz.'!$E$44:$J$291,3,FALSE)="","Sí",VLOOKUP(E52,'0.1_Datos generales organiz.'!$E$44:$J$291,3,FALSE)))</f>
        <v/>
      </c>
      <c r="G52" s="176"/>
      <c r="H52" s="177"/>
      <c r="I52" s="177"/>
      <c r="J52" s="364"/>
      <c r="K52" s="364"/>
      <c r="L52" s="364"/>
      <c r="M52" s="60" t="str">
        <f>IF(OR(ISNUMBER(J52),ISNUMBER(K52),ISNUMBER(L52)),IF(ISNUMBER(J52),J52,0)+IF(ISNUMBER(K52),K52,0)*(Dades!$H$435/1000)+IF(ISNUMBER(L52),L52,0)*(Dades!$H$436/1000),"")</f>
        <v/>
      </c>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row>
    <row r="53" spans="5:143" x14ac:dyDescent="0.3">
      <c r="E53" s="169"/>
      <c r="F53" s="325" t="str">
        <f>IF(E53="","",IF(VLOOKUP(E53,'0.1_Datos generales organiz.'!$E$44:$J$291,3,FALSE)="","Sí",VLOOKUP(E53,'0.1_Datos generales organiz.'!$E$44:$J$291,3,FALSE)))</f>
        <v/>
      </c>
      <c r="G53" s="176"/>
      <c r="H53" s="177"/>
      <c r="I53" s="177"/>
      <c r="J53" s="364"/>
      <c r="K53" s="364"/>
      <c r="L53" s="364"/>
      <c r="M53" s="60" t="str">
        <f>IF(OR(ISNUMBER(J53),ISNUMBER(K53),ISNUMBER(L53)),IF(ISNUMBER(J53),J53,0)+IF(ISNUMBER(K53),K53,0)*(Dades!$H$435/1000)+IF(ISNUMBER(L53),L53,0)*(Dades!$H$436/1000),"")</f>
        <v/>
      </c>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row>
    <row r="54" spans="5:143" x14ac:dyDescent="0.3">
      <c r="E54" s="169"/>
      <c r="F54" s="325" t="str">
        <f>IF(E54="","",IF(VLOOKUP(E54,'0.1_Datos generales organiz.'!$E$44:$J$291,3,FALSE)="","Sí",VLOOKUP(E54,'0.1_Datos generales organiz.'!$E$44:$J$291,3,FALSE)))</f>
        <v/>
      </c>
      <c r="G54" s="176"/>
      <c r="H54" s="177"/>
      <c r="I54" s="177"/>
      <c r="J54" s="364"/>
      <c r="K54" s="364"/>
      <c r="L54" s="364"/>
      <c r="M54" s="60" t="str">
        <f>IF(OR(ISNUMBER(J54),ISNUMBER(K54),ISNUMBER(L54)),IF(ISNUMBER(J54),J54,0)+IF(ISNUMBER(K54),K54,0)*(Dades!$H$435/1000)+IF(ISNUMBER(L54),L54,0)*(Dades!$H$436/1000),"")</f>
        <v/>
      </c>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row>
    <row r="55" spans="5:143" x14ac:dyDescent="0.3">
      <c r="G55" s="55"/>
      <c r="H55" s="55"/>
      <c r="I55" s="55"/>
      <c r="J55" s="55"/>
      <c r="L55" s="55"/>
      <c r="M55" s="37">
        <f>SUM(M40:M54)</f>
        <v>0</v>
      </c>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row>
    <row r="56" spans="5:143" x14ac:dyDescent="0.3">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row>
    <row r="57" spans="5:143" x14ac:dyDescent="0.3">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row>
    <row r="58" spans="5:143" x14ac:dyDescent="0.3">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row>
    <row r="59" spans="5:143" x14ac:dyDescent="0.3">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row>
    <row r="60" spans="5:143" x14ac:dyDescent="0.3">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DX60" s="1"/>
      <c r="DY60" s="1"/>
      <c r="DZ60" s="1"/>
      <c r="EA60" s="1"/>
      <c r="EB60" s="1"/>
      <c r="EC60" s="1"/>
      <c r="ED60" s="1"/>
      <c r="EE60" s="1"/>
      <c r="EF60" s="1"/>
      <c r="EG60" s="1"/>
      <c r="EH60" s="1"/>
      <c r="EI60" s="1"/>
      <c r="EJ60" s="1"/>
      <c r="EK60" s="1"/>
      <c r="EL60" s="1"/>
      <c r="EM60" s="1"/>
    </row>
    <row r="61" spans="5:143" x14ac:dyDescent="0.3">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row>
    <row r="62" spans="5:143" x14ac:dyDescent="0.3">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row>
    <row r="63" spans="5:143" x14ac:dyDescent="0.3">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row>
    <row r="64" spans="5:143" x14ac:dyDescent="0.3">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row>
    <row r="65" spans="16:143" x14ac:dyDescent="0.3">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row>
    <row r="66" spans="16:143" x14ac:dyDescent="0.3">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row>
    <row r="67" spans="16:143" x14ac:dyDescent="0.3">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row>
    <row r="68" spans="16:143" x14ac:dyDescent="0.3">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row>
    <row r="69" spans="16:143" x14ac:dyDescent="0.3">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row>
    <row r="70" spans="16:143" x14ac:dyDescent="0.3">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row>
    <row r="71" spans="16:143" x14ac:dyDescent="0.3">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DX71" s="55"/>
      <c r="DY71" s="55"/>
      <c r="DZ71" s="55"/>
      <c r="EA71" s="55"/>
      <c r="EB71" s="55"/>
      <c r="EC71" s="55"/>
      <c r="ED71" s="55"/>
      <c r="EE71" s="55"/>
      <c r="EF71" s="55"/>
      <c r="EG71" s="55"/>
      <c r="EH71" s="55"/>
      <c r="EI71" s="55"/>
      <c r="EJ71" s="55"/>
      <c r="EK71" s="55"/>
      <c r="EL71" s="55"/>
      <c r="EM71" s="55"/>
    </row>
    <row r="72" spans="16:143" x14ac:dyDescent="0.3">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DX72" s="55"/>
      <c r="DY72" s="55"/>
      <c r="DZ72" s="55"/>
      <c r="EA72" s="55"/>
      <c r="EB72" s="55"/>
      <c r="EC72" s="55"/>
      <c r="ED72" s="55"/>
      <c r="EE72" s="55"/>
      <c r="EF72" s="55"/>
      <c r="EG72" s="55"/>
      <c r="EH72" s="55"/>
      <c r="EI72" s="55"/>
      <c r="EJ72" s="55"/>
      <c r="EK72" s="55"/>
      <c r="EL72" s="55"/>
      <c r="EM72" s="55"/>
    </row>
    <row r="73" spans="16:143" x14ac:dyDescent="0.3">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DX73" s="55"/>
      <c r="DY73" s="55"/>
      <c r="DZ73" s="55"/>
      <c r="EA73" s="55"/>
      <c r="EB73" s="55"/>
      <c r="EC73" s="55"/>
      <c r="ED73" s="55"/>
      <c r="EE73" s="55"/>
      <c r="EF73" s="55"/>
      <c r="EG73" s="55"/>
      <c r="EH73" s="55"/>
      <c r="EI73" s="55"/>
      <c r="EJ73" s="55"/>
      <c r="EK73" s="55"/>
      <c r="EL73" s="55"/>
      <c r="EM73" s="55"/>
    </row>
    <row r="74" spans="16:143" x14ac:dyDescent="0.3">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DX74" s="55"/>
      <c r="DY74" s="55"/>
      <c r="DZ74" s="55"/>
      <c r="EA74" s="55"/>
      <c r="EB74" s="55"/>
      <c r="EC74" s="55"/>
      <c r="ED74" s="55"/>
      <c r="EE74" s="55"/>
      <c r="EF74" s="55"/>
      <c r="EG74" s="55"/>
      <c r="EH74" s="55"/>
      <c r="EI74" s="55"/>
      <c r="EJ74" s="55"/>
      <c r="EK74" s="55"/>
      <c r="EL74" s="55"/>
      <c r="EM74" s="55"/>
    </row>
    <row r="75" spans="16:143" x14ac:dyDescent="0.3">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DX75" s="55"/>
      <c r="DY75" s="55"/>
      <c r="DZ75" s="55"/>
      <c r="EA75" s="55"/>
      <c r="EB75" s="55"/>
      <c r="EC75" s="55"/>
      <c r="ED75" s="55"/>
      <c r="EE75" s="55"/>
      <c r="EF75" s="55"/>
      <c r="EG75" s="55"/>
      <c r="EH75" s="55"/>
      <c r="EI75" s="55"/>
      <c r="EJ75" s="55"/>
      <c r="EK75" s="55"/>
      <c r="EL75" s="55"/>
      <c r="EM75" s="55"/>
    </row>
    <row r="76" spans="16:143" x14ac:dyDescent="0.3">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DX76" s="55"/>
      <c r="DY76" s="55"/>
      <c r="DZ76" s="55"/>
      <c r="EA76" s="55"/>
      <c r="EB76" s="55"/>
      <c r="EC76" s="55"/>
      <c r="ED76" s="55"/>
      <c r="EE76" s="55"/>
      <c r="EF76" s="55"/>
      <c r="EG76" s="55"/>
      <c r="EH76" s="55"/>
      <c r="EI76" s="55"/>
      <c r="EJ76" s="55"/>
      <c r="EK76" s="55"/>
      <c r="EL76" s="55"/>
      <c r="EM76" s="55"/>
    </row>
    <row r="77" spans="16:143" x14ac:dyDescent="0.3">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row>
    <row r="78" spans="16:143" x14ac:dyDescent="0.3">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row>
    <row r="79" spans="16:143" x14ac:dyDescent="0.3">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row>
    <row r="80" spans="16:143" x14ac:dyDescent="0.3">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row>
    <row r="81" spans="16:49" x14ac:dyDescent="0.3">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row>
    <row r="82" spans="16:49" x14ac:dyDescent="0.3">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row>
    <row r="83" spans="16:49" x14ac:dyDescent="0.3">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row>
    <row r="84" spans="16:49" x14ac:dyDescent="0.3">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row>
    <row r="85" spans="16:49" x14ac:dyDescent="0.3">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row>
    <row r="86" spans="16:49" x14ac:dyDescent="0.3">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row>
    <row r="87" spans="16:49" x14ac:dyDescent="0.3">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row>
    <row r="88" spans="16:49" x14ac:dyDescent="0.3">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row>
    <row r="89" spans="16:49" x14ac:dyDescent="0.3">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row>
    <row r="90" spans="16:49" x14ac:dyDescent="0.3">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row>
    <row r="91" spans="16:49" x14ac:dyDescent="0.3">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row>
    <row r="92" spans="16:49" x14ac:dyDescent="0.3">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row>
    <row r="93" spans="16:49" x14ac:dyDescent="0.3">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row>
    <row r="94" spans="16:49" x14ac:dyDescent="0.3">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row>
    <row r="95" spans="16:49" x14ac:dyDescent="0.3">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row>
    <row r="96" spans="16:49" x14ac:dyDescent="0.3">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row>
    <row r="97" spans="16:49" x14ac:dyDescent="0.3">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row>
    <row r="98" spans="16:49" x14ac:dyDescent="0.3">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row>
    <row r="99" spans="16:49" x14ac:dyDescent="0.3">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row>
    <row r="100" spans="16:49" x14ac:dyDescent="0.3">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row>
    <row r="101" spans="16:49" x14ac:dyDescent="0.3">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row>
    <row r="102" spans="16:49" x14ac:dyDescent="0.3">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row>
    <row r="103" spans="16:49" x14ac:dyDescent="0.3">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row>
    <row r="104" spans="16:49" x14ac:dyDescent="0.3">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row>
    <row r="105" spans="16:49" x14ac:dyDescent="0.3">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row>
    <row r="106" spans="16:49" x14ac:dyDescent="0.3">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row>
    <row r="107" spans="16:49" x14ac:dyDescent="0.3">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row>
    <row r="108" spans="16:49" x14ac:dyDescent="0.3">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row>
    <row r="109" spans="16:49" x14ac:dyDescent="0.3">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row>
    <row r="110" spans="16:49" x14ac:dyDescent="0.3">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row>
    <row r="111" spans="16:49" x14ac:dyDescent="0.3">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row>
    <row r="112" spans="16:49" x14ac:dyDescent="0.3">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row>
    <row r="113" spans="16:49" x14ac:dyDescent="0.3">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row>
    <row r="114" spans="16:49" x14ac:dyDescent="0.3">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row>
    <row r="115" spans="16:49" x14ac:dyDescent="0.3">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row>
    <row r="116" spans="16:49" x14ac:dyDescent="0.3">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row>
    <row r="117" spans="16:49" x14ac:dyDescent="0.3">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row>
    <row r="118" spans="16:49" x14ac:dyDescent="0.3">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row>
    <row r="119" spans="16:49" x14ac:dyDescent="0.3">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row>
    <row r="120" spans="16:49" x14ac:dyDescent="0.3">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row>
    <row r="121" spans="16:49" x14ac:dyDescent="0.3">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row>
    <row r="122" spans="16:49" x14ac:dyDescent="0.3">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row>
    <row r="123" spans="16:49" x14ac:dyDescent="0.3">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row>
    <row r="124" spans="16:49" x14ac:dyDescent="0.3">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row>
    <row r="125" spans="16:49" x14ac:dyDescent="0.3">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row>
    <row r="126" spans="16:49" x14ac:dyDescent="0.3">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row>
    <row r="127" spans="16:49" x14ac:dyDescent="0.3">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row>
    <row r="128" spans="16:49" x14ac:dyDescent="0.3">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row>
    <row r="129" spans="16:49" x14ac:dyDescent="0.3">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row>
    <row r="130" spans="16:49" x14ac:dyDescent="0.3">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row>
    <row r="131" spans="16:49" x14ac:dyDescent="0.3">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row>
    <row r="132" spans="16:49" x14ac:dyDescent="0.3">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row>
    <row r="133" spans="16:49" x14ac:dyDescent="0.3">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row>
    <row r="134" spans="16:49" x14ac:dyDescent="0.3">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row>
    <row r="135" spans="16:49" x14ac:dyDescent="0.3">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row>
    <row r="136" spans="16:49" x14ac:dyDescent="0.3">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row>
    <row r="137" spans="16:49" x14ac:dyDescent="0.3">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row>
    <row r="138" spans="16:49" x14ac:dyDescent="0.3">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row>
    <row r="139" spans="16:49" x14ac:dyDescent="0.3">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row>
    <row r="140" spans="16:49" x14ac:dyDescent="0.3">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row>
    <row r="141" spans="16:49" x14ac:dyDescent="0.3">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row>
    <row r="142" spans="16:49" x14ac:dyDescent="0.3">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row>
    <row r="143" spans="16:49" x14ac:dyDescent="0.3">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row>
    <row r="144" spans="16:49" x14ac:dyDescent="0.3">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row>
    <row r="145" spans="16:49" x14ac:dyDescent="0.3">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row>
    <row r="146" spans="16:49" x14ac:dyDescent="0.3">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row>
    <row r="147" spans="16:49" x14ac:dyDescent="0.3">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row>
    <row r="148" spans="16:49" x14ac:dyDescent="0.3">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row>
    <row r="149" spans="16:49" x14ac:dyDescent="0.3">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row>
    <row r="150" spans="16:49" x14ac:dyDescent="0.3">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row>
    <row r="151" spans="16:49" x14ac:dyDescent="0.3">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row>
    <row r="152" spans="16:49" x14ac:dyDescent="0.3">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row>
    <row r="153" spans="16:49" x14ac:dyDescent="0.3">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row>
    <row r="154" spans="16:49" x14ac:dyDescent="0.3">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row>
    <row r="155" spans="16:49" x14ac:dyDescent="0.3">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row>
    <row r="156" spans="16:49" x14ac:dyDescent="0.3">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row>
    <row r="157" spans="16:49" x14ac:dyDescent="0.3">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row>
    <row r="158" spans="16:49" x14ac:dyDescent="0.3">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row>
    <row r="159" spans="16:49" x14ac:dyDescent="0.3">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row>
    <row r="160" spans="16:49" x14ac:dyDescent="0.3">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row>
    <row r="161" spans="16:49" x14ac:dyDescent="0.3">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row>
    <row r="162" spans="16:49" x14ac:dyDescent="0.3">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row>
    <row r="163" spans="16:49" x14ac:dyDescent="0.3">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row>
    <row r="164" spans="16:49" x14ac:dyDescent="0.3">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row>
    <row r="165" spans="16:49" x14ac:dyDescent="0.3">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row>
    <row r="166" spans="16:49" x14ac:dyDescent="0.3">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row>
    <row r="167" spans="16:49" x14ac:dyDescent="0.3">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row>
    <row r="168" spans="16:49" x14ac:dyDescent="0.3">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row>
    <row r="169" spans="16:49" x14ac:dyDescent="0.3">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row>
    <row r="170" spans="16:49" x14ac:dyDescent="0.3">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row>
    <row r="171" spans="16:49" x14ac:dyDescent="0.3">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row>
    <row r="172" spans="16:49" x14ac:dyDescent="0.3">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row>
    <row r="173" spans="16:49" x14ac:dyDescent="0.3">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row>
    <row r="174" spans="16:49" x14ac:dyDescent="0.3">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row>
    <row r="175" spans="16:49" x14ac:dyDescent="0.3">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row>
    <row r="176" spans="16:49" x14ac:dyDescent="0.3">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row>
    <row r="177" spans="16:49" x14ac:dyDescent="0.3">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row>
    <row r="178" spans="16:49" x14ac:dyDescent="0.3">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row>
    <row r="219" spans="7:13" x14ac:dyDescent="0.3">
      <c r="G219" s="63"/>
      <c r="H219" s="63"/>
      <c r="I219" s="63"/>
      <c r="J219" s="63"/>
      <c r="K219" s="63"/>
      <c r="L219" s="63"/>
      <c r="M219" s="63"/>
    </row>
    <row r="220" spans="7:13" x14ac:dyDescent="0.3">
      <c r="G220" s="63"/>
      <c r="H220" s="63"/>
      <c r="I220" s="63"/>
      <c r="J220" s="63"/>
      <c r="K220" s="63"/>
      <c r="L220" s="63"/>
      <c r="M220" s="63"/>
    </row>
  </sheetData>
  <sheetProtection sheet="1" objects="1" scenarios="1"/>
  <mergeCells count="20">
    <mergeCell ref="D35:M35"/>
    <mergeCell ref="E3:M11"/>
    <mergeCell ref="E37:E38"/>
    <mergeCell ref="F37:F38"/>
    <mergeCell ref="G37:G38"/>
    <mergeCell ref="H37:I37"/>
    <mergeCell ref="J37:J38"/>
    <mergeCell ref="K37:K38"/>
    <mergeCell ref="L37:L38"/>
    <mergeCell ref="M37:M38"/>
    <mergeCell ref="C1:N1"/>
    <mergeCell ref="E15:E16"/>
    <mergeCell ref="G15:G16"/>
    <mergeCell ref="J15:J16"/>
    <mergeCell ref="K15:K16"/>
    <mergeCell ref="L15:L16"/>
    <mergeCell ref="F15:F16"/>
    <mergeCell ref="M15:M16"/>
    <mergeCell ref="H15:I15"/>
    <mergeCell ref="D13:M13"/>
  </mergeCells>
  <dataValidations count="4">
    <dataValidation showInputMessage="1" showErrorMessage="1" sqref="F18:F32 F40:F54" xr:uid="{00000000-0002-0000-0500-000000000000}"/>
    <dataValidation type="decimal" operator="greaterThan" allowBlank="1" showInputMessage="1" showErrorMessage="1" sqref="J18:L32 J40:L54" xr:uid="{00000000-0002-0000-0500-000001000000}">
      <formula1>0</formula1>
    </dataValidation>
    <dataValidation operator="equal" allowBlank="1" showInputMessage="1" showErrorMessage="1" sqref="H18:I32 G40:I54" xr:uid="{00000000-0002-0000-0500-000002000000}"/>
    <dataValidation type="list" showInputMessage="1" showErrorMessage="1" sqref="E18:E32 E40:E54" xr:uid="{00000000-0002-0000-0500-000003000000}">
      <formula1>CentrosES</formula1>
    </dataValidation>
  </dataValidations>
  <hyperlinks>
    <hyperlink ref="A4" location="'0.2_Plan de reducción'!C1" display="0.2 Plan de reducción" xr:uid="{00000000-0004-0000-0500-000000000000}"/>
    <hyperlink ref="A6" location="'1.2_Vehículos y maquinaria'!C1" display="1.2 Categoría 1: Vehículos y maquinaria" xr:uid="{00000000-0004-0000-0500-000001000000}"/>
    <hyperlink ref="A7" location="'1.3_Emisiones de proceso'!C1" display="1.3 Categoría 1: E. proceso y uso del suelo" xr:uid="{00000000-0004-0000-0500-000002000000}"/>
    <hyperlink ref="A8" location="'1.4_Emisiones fugitivas'!C1" display="1.4 Categoría 1: Emisiones fugitivas" xr:uid="{00000000-0004-0000-0500-000003000000}"/>
    <hyperlink ref="A9" location="'2.1_Categoría 2 Balears'!C1" display="2.1 Categoría 2 Registro balear" xr:uid="{00000000-0004-0000-0500-000004000000}"/>
    <hyperlink ref="A10" location="'2.2_Categoría 2 España'!C1" display="2.2 Categoría 2 Registro estatal" xr:uid="{00000000-0004-0000-0500-000005000000}"/>
    <hyperlink ref="A5" location="'1.1_Instalaciones fijas'!C1" display="1.1 Categoría 1: Instalaciones fijas" xr:uid="{00000000-0004-0000-0500-000006000000}"/>
    <hyperlink ref="A3" location="'0.1_Datos generales organiz.'!C1" display="0.1 Datos de la organización" xr:uid="{00000000-0004-0000-0500-000007000000}"/>
    <hyperlink ref="A11" location="'0.1_Datos generales organiz.'!C1" display="3. Categorías 3, 4, 5 y 6" xr:uid="{00000000-0004-0000-0500-000008000000}"/>
    <hyperlink ref="A12" location="'4.1_Resultados Balears'!C1" display="4.1 Resultados Registro balear" xr:uid="{00000000-0004-0000-0500-000009000000}"/>
    <hyperlink ref="A13" location="'4.2_Resultados España'!C1" display="4.2 Resultados Registro estatal" xr:uid="{00000000-0004-0000-0500-00000A000000}"/>
  </hyperlinks>
  <pageMargins left="0.75" right="0.75" top="1" bottom="1" header="0.51180555555555496" footer="0.51180555555555496"/>
  <pageSetup paperSize="77" scale="66" firstPageNumber="0" orientation="landscape" horizontalDpi="300" verticalDpi="300" r:id="rId1"/>
  <drawing r:id="rId2"/>
  <extLst>
    <ext xmlns:x14="http://schemas.microsoft.com/office/spreadsheetml/2009/9/main" uri="{CCE6A557-97BC-4b89-ADB6-D9C93CAAB3DF}">
      <x14:dataValidations xmlns:xm="http://schemas.microsoft.com/office/excel/2006/main" count="1">
        <x14:dataValidation type="list" operator="equal" allowBlank="1" showInputMessage="1" showErrorMessage="1" xr:uid="{00000000-0002-0000-0500-000004000000}">
          <x14:formula1>
            <xm:f>Dades!$C$504:$C$519</xm:f>
          </x14:formula1>
          <xm:sqref>G18:G32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AMI90"/>
  <sheetViews>
    <sheetView showRowColHeaders="0" zoomScale="90" zoomScaleNormal="90" workbookViewId="0">
      <pane xSplit="1" topLeftCell="B1" activePane="topRight" state="frozen"/>
      <selection activeCell="C1" sqref="C1:M1"/>
      <selection pane="topRight" activeCell="C1" sqref="C1:Q1"/>
    </sheetView>
  </sheetViews>
  <sheetFormatPr baseColWidth="10" defaultColWidth="9.140625" defaultRowHeight="16.5" x14ac:dyDescent="0.3"/>
  <cols>
    <col min="1" max="1" width="32.5703125" style="22" customWidth="1"/>
    <col min="2" max="2" width="1.85546875" style="4" customWidth="1"/>
    <col min="3" max="3" width="1" style="4" customWidth="1"/>
    <col min="4" max="4" width="1.5703125" style="1" customWidth="1"/>
    <col min="5" max="5" width="24.7109375" style="1" customWidth="1"/>
    <col min="6" max="7" width="21.7109375" style="1" customWidth="1"/>
    <col min="8" max="8" width="10.85546875" style="1" customWidth="1"/>
    <col min="9" max="9" width="14" style="1" customWidth="1"/>
    <col min="10" max="10" width="11.7109375" style="1" customWidth="1"/>
    <col min="11" max="11" width="43.85546875" style="41" customWidth="1"/>
    <col min="12" max="12" width="23.42578125" style="1" customWidth="1"/>
    <col min="13" max="13" width="13.5703125" style="1" customWidth="1"/>
    <col min="14" max="14" width="14" style="1" customWidth="1"/>
    <col min="15" max="15" width="17" style="1" customWidth="1"/>
    <col min="16" max="16" width="8.5703125" style="1" customWidth="1"/>
    <col min="17" max="17" width="4.140625" style="1" customWidth="1"/>
    <col min="18" max="1023" width="11.42578125" style="1"/>
  </cols>
  <sheetData>
    <row r="1" spans="1:29" s="17" customFormat="1" ht="39.4" customHeight="1" x14ac:dyDescent="0.2">
      <c r="A1" s="22"/>
      <c r="B1" s="10"/>
      <c r="C1" s="544" t="s">
        <v>1479</v>
      </c>
      <c r="D1" s="545"/>
      <c r="E1" s="545"/>
      <c r="F1" s="545"/>
      <c r="G1" s="545"/>
      <c r="H1" s="545"/>
      <c r="I1" s="545"/>
      <c r="J1" s="545"/>
      <c r="K1" s="545"/>
      <c r="L1" s="545"/>
      <c r="M1" s="545"/>
      <c r="N1" s="545"/>
      <c r="O1" s="545"/>
      <c r="P1" s="545"/>
      <c r="Q1" s="545"/>
    </row>
    <row r="2" spans="1:29" s="17" customFormat="1" ht="39.4" customHeight="1" x14ac:dyDescent="0.25">
      <c r="A2" s="22"/>
      <c r="B2" s="10"/>
      <c r="C2" s="4"/>
      <c r="K2" s="18"/>
      <c r="L2" s="18"/>
      <c r="M2" s="18"/>
      <c r="N2" s="18"/>
      <c r="O2" s="18"/>
      <c r="P2" s="18"/>
      <c r="Q2" s="18"/>
    </row>
    <row r="3" spans="1:29" s="17" customFormat="1" ht="16.5" customHeight="1" x14ac:dyDescent="0.25">
      <c r="A3" s="12" t="s">
        <v>1227</v>
      </c>
      <c r="B3" s="11"/>
      <c r="C3" s="4"/>
      <c r="E3" s="575" t="s">
        <v>1480</v>
      </c>
      <c r="F3" s="575"/>
      <c r="G3" s="575"/>
      <c r="H3" s="575"/>
      <c r="I3" s="575"/>
      <c r="J3" s="575"/>
      <c r="K3" s="575"/>
      <c r="L3" s="575"/>
      <c r="M3" s="575"/>
      <c r="N3" s="575"/>
      <c r="O3" s="575"/>
      <c r="P3" s="575"/>
      <c r="Q3" s="44"/>
    </row>
    <row r="4" spans="1:29" s="17" customFormat="1" ht="16.5" customHeight="1" x14ac:dyDescent="0.3">
      <c r="A4" s="12" t="s">
        <v>1228</v>
      </c>
      <c r="B4" s="11"/>
      <c r="C4" s="4"/>
      <c r="D4" s="45"/>
      <c r="E4" s="575"/>
      <c r="F4" s="575"/>
      <c r="G4" s="575"/>
      <c r="H4" s="575"/>
      <c r="I4" s="575"/>
      <c r="J4" s="575"/>
      <c r="K4" s="575"/>
      <c r="L4" s="575"/>
      <c r="M4" s="575"/>
      <c r="N4" s="575"/>
      <c r="O4" s="575"/>
      <c r="P4" s="575"/>
      <c r="Q4" s="44"/>
    </row>
    <row r="5" spans="1:29" s="17" customFormat="1" ht="16.5" customHeight="1" x14ac:dyDescent="0.3">
      <c r="A5" s="12" t="s">
        <v>1229</v>
      </c>
      <c r="B5" s="11"/>
      <c r="C5" s="4"/>
      <c r="D5" s="45"/>
      <c r="E5" s="23" t="s">
        <v>1481</v>
      </c>
      <c r="G5" s="24"/>
      <c r="H5" s="24"/>
      <c r="I5" s="24"/>
      <c r="J5" s="24"/>
      <c r="K5" s="24"/>
      <c r="L5" s="24"/>
      <c r="M5" s="24"/>
      <c r="N5" s="24"/>
      <c r="O5" s="24"/>
      <c r="P5" s="25"/>
      <c r="Q5" s="44"/>
    </row>
    <row r="6" spans="1:29" s="17" customFormat="1" ht="16.5" customHeight="1" x14ac:dyDescent="0.25">
      <c r="A6" s="12" t="s">
        <v>1230</v>
      </c>
      <c r="B6" s="11"/>
      <c r="C6" s="4"/>
      <c r="E6" s="23" t="s">
        <v>1482</v>
      </c>
      <c r="Q6" s="46"/>
    </row>
    <row r="7" spans="1:29" s="17" customFormat="1" ht="16.5" customHeight="1" x14ac:dyDescent="0.25">
      <c r="A7" s="12" t="s">
        <v>1231</v>
      </c>
      <c r="B7" s="11"/>
      <c r="C7" s="4"/>
      <c r="E7" s="23" t="s">
        <v>1483</v>
      </c>
      <c r="Q7" s="46"/>
    </row>
    <row r="8" spans="1:29" s="17" customFormat="1" ht="16.5" customHeight="1" x14ac:dyDescent="0.25">
      <c r="A8" s="433" t="s">
        <v>1232</v>
      </c>
      <c r="B8" s="11"/>
      <c r="C8" s="4"/>
      <c r="E8" s="23"/>
      <c r="Q8" s="46"/>
    </row>
    <row r="9" spans="1:29" s="17" customFormat="1" ht="16.5" customHeight="1" x14ac:dyDescent="0.25">
      <c r="A9" s="12" t="s">
        <v>1233</v>
      </c>
      <c r="B9" s="11"/>
      <c r="C9" s="4"/>
      <c r="D9" s="581" t="s">
        <v>1484</v>
      </c>
      <c r="E9" s="581"/>
      <c r="F9" s="581"/>
      <c r="G9" s="581"/>
      <c r="H9" s="581"/>
      <c r="I9" s="581"/>
      <c r="J9" s="581"/>
      <c r="K9" s="581"/>
      <c r="L9" s="581"/>
      <c r="M9" s="581"/>
      <c r="N9" s="581"/>
      <c r="O9" s="581"/>
      <c r="P9" s="581"/>
      <c r="Q9" s="46"/>
    </row>
    <row r="10" spans="1:29" s="17" customFormat="1" ht="16.5" customHeight="1" x14ac:dyDescent="0.25">
      <c r="A10" s="12" t="s">
        <v>1234</v>
      </c>
      <c r="B10" s="11"/>
      <c r="C10" s="4"/>
      <c r="E10" s="23"/>
      <c r="Q10" s="46"/>
    </row>
    <row r="11" spans="1:29" s="22" customFormat="1" ht="16.5" customHeight="1" x14ac:dyDescent="0.25">
      <c r="A11" s="12" t="s">
        <v>1235</v>
      </c>
      <c r="B11" s="11"/>
      <c r="C11" s="4"/>
      <c r="E11" s="596" t="s">
        <v>1485</v>
      </c>
      <c r="F11" s="596"/>
      <c r="G11" s="596"/>
      <c r="H11" s="596"/>
      <c r="I11" s="596"/>
      <c r="J11" s="596"/>
      <c r="K11" s="596"/>
      <c r="L11" s="578" t="s">
        <v>1486</v>
      </c>
      <c r="M11" s="578" t="s">
        <v>1487</v>
      </c>
      <c r="N11" s="578" t="s">
        <v>1488</v>
      </c>
      <c r="O11" s="578" t="s">
        <v>1489</v>
      </c>
      <c r="P11" s="303"/>
      <c r="R11" s="17"/>
      <c r="T11" s="17"/>
      <c r="U11" s="17"/>
      <c r="V11" s="17"/>
      <c r="W11" s="17"/>
      <c r="X11" s="17"/>
      <c r="Y11" s="17"/>
      <c r="Z11" s="17"/>
      <c r="AA11" s="17"/>
      <c r="AB11" s="17"/>
      <c r="AC11" s="17"/>
    </row>
    <row r="12" spans="1:29" s="22" customFormat="1" ht="16.5" customHeight="1" x14ac:dyDescent="0.25">
      <c r="A12" s="12" t="s">
        <v>1236</v>
      </c>
      <c r="B12" s="4"/>
      <c r="C12" s="4"/>
      <c r="E12" s="578" t="s">
        <v>1265</v>
      </c>
      <c r="F12" s="578" t="s">
        <v>1194</v>
      </c>
      <c r="G12" s="578" t="s">
        <v>1490</v>
      </c>
      <c r="H12" s="596" t="s">
        <v>12</v>
      </c>
      <c r="I12" s="578" t="s">
        <v>1491</v>
      </c>
      <c r="J12" s="578"/>
      <c r="K12" s="578" t="s">
        <v>1492</v>
      </c>
      <c r="L12" s="578"/>
      <c r="M12" s="578"/>
      <c r="N12" s="578"/>
      <c r="O12" s="578"/>
      <c r="P12" s="303"/>
      <c r="R12" s="17"/>
      <c r="T12" s="17"/>
      <c r="U12" s="17"/>
      <c r="V12" s="17"/>
      <c r="W12" s="17"/>
      <c r="X12" s="17"/>
      <c r="Y12" s="17"/>
      <c r="Z12" s="17"/>
      <c r="AA12" s="17"/>
      <c r="AB12" s="17"/>
      <c r="AC12" s="17"/>
    </row>
    <row r="13" spans="1:29" s="22" customFormat="1" ht="13.5" customHeight="1" x14ac:dyDescent="0.25">
      <c r="A13" s="12" t="s">
        <v>1237</v>
      </c>
      <c r="B13" s="4"/>
      <c r="C13" s="4"/>
      <c r="E13" s="578"/>
      <c r="F13" s="587"/>
      <c r="G13" s="578"/>
      <c r="H13" s="578"/>
      <c r="I13" s="390" t="s">
        <v>858</v>
      </c>
      <c r="J13" s="390" t="s">
        <v>12</v>
      </c>
      <c r="K13" s="578"/>
      <c r="L13" s="578"/>
      <c r="M13" s="578"/>
      <c r="N13" s="578"/>
      <c r="O13" s="578"/>
      <c r="P13" s="303"/>
      <c r="R13" s="17"/>
      <c r="T13" s="17"/>
      <c r="U13" s="17"/>
      <c r="V13" s="17"/>
      <c r="W13" s="17"/>
      <c r="X13" s="17"/>
      <c r="Y13" s="17"/>
      <c r="Z13" s="17"/>
      <c r="AA13" s="17"/>
      <c r="AB13" s="17"/>
      <c r="AC13" s="17"/>
    </row>
    <row r="14" spans="1:29" s="22" customFormat="1" ht="12" hidden="1" customHeight="1" x14ac:dyDescent="0.25">
      <c r="A14" s="27"/>
      <c r="B14" s="4"/>
      <c r="C14" s="4"/>
      <c r="E14" s="31" t="s">
        <v>1265</v>
      </c>
      <c r="F14" s="338" t="s">
        <v>878</v>
      </c>
      <c r="G14" s="32"/>
      <c r="H14" s="32"/>
      <c r="I14" s="33"/>
      <c r="J14" s="33"/>
      <c r="K14" s="33"/>
      <c r="L14" s="48"/>
      <c r="M14" s="33"/>
      <c r="N14" s="33"/>
      <c r="O14" s="31" t="s">
        <v>7</v>
      </c>
      <c r="P14" s="303"/>
      <c r="R14" s="17"/>
      <c r="T14" s="17"/>
      <c r="U14" s="17"/>
      <c r="V14" s="17"/>
      <c r="W14" s="17"/>
      <c r="X14" s="17"/>
      <c r="Y14" s="17"/>
      <c r="Z14" s="17"/>
      <c r="AA14" s="17"/>
      <c r="AB14" s="17"/>
      <c r="AC14" s="17"/>
    </row>
    <row r="15" spans="1:29" x14ac:dyDescent="0.3">
      <c r="A15" s="12"/>
      <c r="E15" s="169"/>
      <c r="F15" s="216" t="str">
        <f>IF(E15="","",IF(VLOOKUP(E15,'0.1_Datos generales organiz.'!$E$44:$J$291,3,FALSE)="","Sí",VLOOKUP(E15,'0.1_Datos generales organiz.'!$E$44:$J$291,3,FALSE)))</f>
        <v/>
      </c>
      <c r="G15" s="170"/>
      <c r="H15" s="49" t="str">
        <f>IF(G15="Otros","-",IF(ISNUMBER(VLOOKUP(G15,Dades!$C$433:$E$478,3,0)),VLOOKUP(G15,Dades!$C$433:$E$478,3,0),""))</f>
        <v/>
      </c>
      <c r="I15" s="173"/>
      <c r="J15" s="174"/>
      <c r="K15" s="34" t="str">
        <f>IF(G15="","",VLOOKUP(G15,Dades!$C$433:$D$478,2,0))</f>
        <v/>
      </c>
      <c r="L15" s="170"/>
      <c r="M15" s="175"/>
      <c r="N15" s="175"/>
      <c r="O15" s="36" t="str">
        <f>IF(OR(H15="",N15=""),"",IF(H15="-",ROUND((J15*N15),2),ROUND((H15*N15),2)))</f>
        <v/>
      </c>
      <c r="P15" s="304"/>
      <c r="R15" s="17"/>
      <c r="T15" s="17"/>
      <c r="U15" s="17"/>
      <c r="V15" s="17"/>
      <c r="W15" s="17"/>
      <c r="X15" s="17"/>
      <c r="Y15" s="17"/>
      <c r="Z15" s="17"/>
      <c r="AA15" s="17"/>
      <c r="AB15" s="17"/>
      <c r="AC15" s="17"/>
    </row>
    <row r="16" spans="1:29" ht="15" customHeight="1" x14ac:dyDescent="0.3">
      <c r="A16" s="12"/>
      <c r="E16" s="169"/>
      <c r="F16" s="216" t="str">
        <f>IF(E16="","",IF(VLOOKUP(E16,'0.1_Datos generales organiz.'!$E$44:$J$291,3,FALSE)="","Sí",VLOOKUP(E16,'0.1_Datos generales organiz.'!$E$44:$J$291,3,FALSE)))</f>
        <v/>
      </c>
      <c r="G16" s="170"/>
      <c r="H16" s="49" t="str">
        <f>IF(G16="Otros","-",IF(ISNUMBER(VLOOKUP(G16,Dades!$C$433:$E$478,3,0)),VLOOKUP(G16,Dades!$C$433:$E$478,3,0),""))</f>
        <v/>
      </c>
      <c r="I16" s="173"/>
      <c r="J16" s="174"/>
      <c r="K16" s="34" t="str">
        <f>IF(G16="","",VLOOKUP(G16,Dades!$C$433:$D$478,2,0))</f>
        <v/>
      </c>
      <c r="L16" s="170"/>
      <c r="M16" s="175"/>
      <c r="N16" s="175"/>
      <c r="O16" s="36" t="str">
        <f t="shared" ref="O16:O36" si="0">IF(OR(H16="",N16=""),"",IF(H16="-",ROUND((J16*N16),2),ROUND((H16*N16),2)))</f>
        <v/>
      </c>
      <c r="P16" s="304"/>
      <c r="R16" s="17"/>
      <c r="T16" s="17"/>
      <c r="U16" s="17"/>
      <c r="V16" s="17"/>
      <c r="W16" s="17"/>
      <c r="X16" s="17"/>
      <c r="Y16" s="17"/>
      <c r="Z16" s="17"/>
      <c r="AA16" s="17"/>
      <c r="AB16" s="17"/>
      <c r="AC16" s="17"/>
    </row>
    <row r="17" spans="1:29" ht="15" customHeight="1" x14ac:dyDescent="0.3">
      <c r="A17" s="12"/>
      <c r="E17" s="169"/>
      <c r="F17" s="216" t="str">
        <f>IF(E17="","",IF(VLOOKUP(E17,'0.1_Datos generales organiz.'!$E$44:$J$291,3,FALSE)="","Sí",VLOOKUP(E17,'0.1_Datos generales organiz.'!$E$44:$J$291,3,FALSE)))</f>
        <v/>
      </c>
      <c r="G17" s="170"/>
      <c r="H17" s="49" t="str">
        <f>IF(G17="Otros","-",IF(ISNUMBER(VLOOKUP(G17,Dades!$C$433:$E$478,3,0)),VLOOKUP(G17,Dades!$C$433:$E$478,3,0),""))</f>
        <v/>
      </c>
      <c r="I17" s="173"/>
      <c r="J17" s="174"/>
      <c r="K17" s="34" t="str">
        <f>IF(G17="","",VLOOKUP(G17,Dades!$C$433:$D$478,2,0))</f>
        <v/>
      </c>
      <c r="L17" s="170"/>
      <c r="M17" s="175"/>
      <c r="N17" s="175"/>
      <c r="O17" s="36" t="str">
        <f t="shared" si="0"/>
        <v/>
      </c>
      <c r="P17" s="304"/>
      <c r="R17" s="17"/>
      <c r="T17" s="17"/>
      <c r="U17" s="17"/>
      <c r="V17" s="17"/>
      <c r="W17" s="17"/>
      <c r="X17" s="17"/>
      <c r="Y17" s="17"/>
      <c r="Z17" s="17"/>
      <c r="AA17" s="17"/>
      <c r="AB17" s="17"/>
      <c r="AC17" s="17"/>
    </row>
    <row r="18" spans="1:29" ht="15" customHeight="1" x14ac:dyDescent="0.3">
      <c r="A18" s="12"/>
      <c r="E18" s="169"/>
      <c r="F18" s="216" t="str">
        <f>IF(E18="","",IF(VLOOKUP(E18,'0.1_Datos generales organiz.'!$E$44:$J$291,3,FALSE)="","Sí",VLOOKUP(E18,'0.1_Datos generales organiz.'!$E$44:$J$291,3,FALSE)))</f>
        <v/>
      </c>
      <c r="G18" s="170"/>
      <c r="H18" s="49" t="str">
        <f>IF(G18="Otros","-",IF(ISNUMBER(VLOOKUP(G18,Dades!$C$433:$E$478,3,0)),VLOOKUP(G18,Dades!$C$433:$E$478,3,0),""))</f>
        <v/>
      </c>
      <c r="I18" s="173"/>
      <c r="J18" s="174"/>
      <c r="K18" s="34" t="str">
        <f>IF(G18="","",VLOOKUP(G18,Dades!$C$433:$D$478,2,0))</f>
        <v/>
      </c>
      <c r="L18" s="170"/>
      <c r="M18" s="175"/>
      <c r="N18" s="175"/>
      <c r="O18" s="36" t="str">
        <f t="shared" si="0"/>
        <v/>
      </c>
      <c r="P18" s="304"/>
      <c r="R18" s="17"/>
      <c r="T18" s="17"/>
      <c r="U18" s="17"/>
      <c r="V18" s="17"/>
      <c r="W18" s="17"/>
      <c r="X18" s="17"/>
      <c r="Y18" s="17"/>
      <c r="Z18" s="17"/>
      <c r="AA18" s="17"/>
      <c r="AB18" s="17"/>
      <c r="AC18" s="17"/>
    </row>
    <row r="19" spans="1:29" ht="15" customHeight="1" x14ac:dyDescent="0.3">
      <c r="A19" s="12"/>
      <c r="E19" s="169"/>
      <c r="F19" s="216" t="str">
        <f>IF(E19="","",IF(VLOOKUP(E19,'0.1_Datos generales organiz.'!$E$44:$J$291,3,FALSE)="","Sí",VLOOKUP(E19,'0.1_Datos generales organiz.'!$E$44:$J$291,3,FALSE)))</f>
        <v/>
      </c>
      <c r="G19" s="170"/>
      <c r="H19" s="49" t="str">
        <f>IF(G19="Otros","-",IF(ISNUMBER(VLOOKUP(G19,Dades!$C$433:$E$478,3,0)),VLOOKUP(G19,Dades!$C$433:$E$478,3,0),""))</f>
        <v/>
      </c>
      <c r="I19" s="173"/>
      <c r="J19" s="174"/>
      <c r="K19" s="34" t="str">
        <f>IF(G19="","",VLOOKUP(G19,Dades!$C$433:$D$478,2,0))</f>
        <v/>
      </c>
      <c r="L19" s="170"/>
      <c r="M19" s="175"/>
      <c r="N19" s="175"/>
      <c r="O19" s="36" t="str">
        <f t="shared" si="0"/>
        <v/>
      </c>
      <c r="P19" s="304"/>
      <c r="R19" s="17"/>
      <c r="T19" s="17"/>
      <c r="U19" s="17"/>
      <c r="V19" s="17"/>
      <c r="W19" s="17"/>
      <c r="X19" s="17"/>
      <c r="Y19" s="17"/>
      <c r="Z19" s="17"/>
      <c r="AA19" s="17"/>
      <c r="AB19" s="17"/>
      <c r="AC19" s="17"/>
    </row>
    <row r="20" spans="1:29" ht="15" customHeight="1" x14ac:dyDescent="0.3">
      <c r="A20" s="12"/>
      <c r="E20" s="169"/>
      <c r="F20" s="216" t="str">
        <f>IF(E20="","",IF(VLOOKUP(E20,'0.1_Datos generales organiz.'!$E$44:$J$291,3,FALSE)="","Sí",VLOOKUP(E20,'0.1_Datos generales organiz.'!$E$44:$J$291,3,FALSE)))</f>
        <v/>
      </c>
      <c r="G20" s="170"/>
      <c r="H20" s="49" t="str">
        <f>IF(G20="Otros","-",IF(ISNUMBER(VLOOKUP(G20,Dades!$C$433:$E$478,3,0)),VLOOKUP(G20,Dades!$C$433:$E$478,3,0),""))</f>
        <v/>
      </c>
      <c r="I20" s="173"/>
      <c r="J20" s="174"/>
      <c r="K20" s="34" t="str">
        <f>IF(G20="","",VLOOKUP(G20,Dades!$C$433:$D$478,2,0))</f>
        <v/>
      </c>
      <c r="L20" s="170"/>
      <c r="M20" s="175"/>
      <c r="N20" s="175"/>
      <c r="O20" s="36" t="str">
        <f t="shared" si="0"/>
        <v/>
      </c>
      <c r="P20" s="304"/>
      <c r="R20" s="17"/>
      <c r="T20" s="17"/>
      <c r="U20" s="17"/>
      <c r="V20" s="17"/>
      <c r="W20" s="17"/>
      <c r="X20" s="17"/>
      <c r="Y20" s="17"/>
      <c r="Z20" s="17"/>
      <c r="AA20" s="17"/>
      <c r="AB20" s="17"/>
      <c r="AC20" s="17"/>
    </row>
    <row r="21" spans="1:29" ht="15" customHeight="1" x14ac:dyDescent="0.3">
      <c r="A21" s="12"/>
      <c r="E21" s="169"/>
      <c r="F21" s="216" t="str">
        <f>IF(E21="","",IF(VLOOKUP(E21,'0.1_Datos generales organiz.'!$E$44:$J$291,3,FALSE)="","Sí",VLOOKUP(E21,'0.1_Datos generales organiz.'!$E$44:$J$291,3,FALSE)))</f>
        <v/>
      </c>
      <c r="G21" s="170"/>
      <c r="H21" s="49" t="str">
        <f>IF(G21="Otros","-",IF(ISNUMBER(VLOOKUP(G21,Dades!$C$433:$E$478,3,0)),VLOOKUP(G21,Dades!$C$433:$E$478,3,0),""))</f>
        <v/>
      </c>
      <c r="I21" s="173"/>
      <c r="J21" s="174"/>
      <c r="K21" s="34" t="str">
        <f>IF(G21="","",VLOOKUP(G21,Dades!$C$433:$D$478,2,0))</f>
        <v/>
      </c>
      <c r="L21" s="170"/>
      <c r="M21" s="175"/>
      <c r="N21" s="175"/>
      <c r="O21" s="36" t="str">
        <f t="shared" si="0"/>
        <v/>
      </c>
      <c r="P21" s="304"/>
      <c r="R21" s="17"/>
      <c r="T21" s="17"/>
      <c r="U21" s="17"/>
      <c r="V21" s="17"/>
      <c r="W21" s="17"/>
      <c r="X21" s="17"/>
      <c r="Y21" s="17"/>
      <c r="Z21" s="17"/>
      <c r="AA21" s="17"/>
      <c r="AB21" s="17"/>
      <c r="AC21" s="17"/>
    </row>
    <row r="22" spans="1:29" ht="15" customHeight="1" x14ac:dyDescent="0.3">
      <c r="A22" s="12"/>
      <c r="E22" s="169"/>
      <c r="F22" s="216" t="str">
        <f>IF(E22="","",IF(VLOOKUP(E22,'0.1_Datos generales organiz.'!$E$44:$J$291,3,FALSE)="","Sí",VLOOKUP(E22,'0.1_Datos generales organiz.'!$E$44:$J$291,3,FALSE)))</f>
        <v/>
      </c>
      <c r="G22" s="170"/>
      <c r="H22" s="49" t="str">
        <f>IF(G22="Otros","-",IF(ISNUMBER(VLOOKUP(G22,Dades!$C$433:$E$478,3,0)),VLOOKUP(G22,Dades!$C$433:$E$478,3,0),""))</f>
        <v/>
      </c>
      <c r="I22" s="173"/>
      <c r="J22" s="174"/>
      <c r="K22" s="34" t="str">
        <f>IF(G22="","",VLOOKUP(G22,Dades!$C$433:$D$478,2,0))</f>
        <v/>
      </c>
      <c r="L22" s="170"/>
      <c r="M22" s="175"/>
      <c r="N22" s="175"/>
      <c r="O22" s="36" t="str">
        <f t="shared" si="0"/>
        <v/>
      </c>
      <c r="P22" s="304"/>
      <c r="R22" s="17"/>
      <c r="T22" s="17"/>
      <c r="U22" s="17"/>
      <c r="V22" s="17"/>
      <c r="W22" s="17"/>
      <c r="X22" s="17"/>
      <c r="Y22" s="17"/>
      <c r="Z22" s="17"/>
      <c r="AA22" s="17"/>
      <c r="AB22" s="17"/>
      <c r="AC22" s="17"/>
    </row>
    <row r="23" spans="1:29" ht="15" customHeight="1" x14ac:dyDescent="0.3">
      <c r="A23" s="12"/>
      <c r="E23" s="169"/>
      <c r="F23" s="216" t="str">
        <f>IF(E23="","",IF(VLOOKUP(E23,'0.1_Datos generales organiz.'!$E$44:$J$291,3,FALSE)="","Sí",VLOOKUP(E23,'0.1_Datos generales organiz.'!$E$44:$J$291,3,FALSE)))</f>
        <v/>
      </c>
      <c r="G23" s="170"/>
      <c r="H23" s="49" t="str">
        <f>IF(G23="Otros","-",IF(ISNUMBER(VLOOKUP(G23,Dades!$C$433:$E$478,3,0)),VLOOKUP(G23,Dades!$C$433:$E$478,3,0),""))</f>
        <v/>
      </c>
      <c r="I23" s="173"/>
      <c r="J23" s="174"/>
      <c r="K23" s="34" t="str">
        <f>IF(G23="","",VLOOKUP(G23,Dades!$C$433:$D$478,2,0))</f>
        <v/>
      </c>
      <c r="L23" s="170"/>
      <c r="M23" s="175"/>
      <c r="N23" s="175"/>
      <c r="O23" s="36" t="str">
        <f t="shared" si="0"/>
        <v/>
      </c>
      <c r="P23" s="304"/>
      <c r="R23" s="17"/>
      <c r="T23" s="17"/>
      <c r="U23" s="17"/>
      <c r="V23" s="17"/>
      <c r="W23" s="17"/>
      <c r="X23" s="17"/>
      <c r="Y23" s="17"/>
      <c r="Z23" s="17"/>
      <c r="AA23" s="17"/>
      <c r="AB23" s="17"/>
      <c r="AC23" s="17"/>
    </row>
    <row r="24" spans="1:29" ht="15" customHeight="1" x14ac:dyDescent="0.3">
      <c r="A24" s="12"/>
      <c r="E24" s="169"/>
      <c r="F24" s="216" t="str">
        <f>IF(E24="","",IF(VLOOKUP(E24,'0.1_Datos generales organiz.'!$E$44:$J$291,3,FALSE)="","Sí",VLOOKUP(E24,'0.1_Datos generales organiz.'!$E$44:$J$291,3,FALSE)))</f>
        <v/>
      </c>
      <c r="G24" s="170"/>
      <c r="H24" s="49" t="str">
        <f>IF(G24="Otros","-",IF(ISNUMBER(VLOOKUP(G24,Dades!$C$433:$E$478,3,0)),VLOOKUP(G24,Dades!$C$433:$E$478,3,0),""))</f>
        <v/>
      </c>
      <c r="I24" s="173"/>
      <c r="J24" s="174"/>
      <c r="K24" s="34" t="str">
        <f>IF(G24="","",VLOOKUP(G24,Dades!$C$433:$D$478,2,0))</f>
        <v/>
      </c>
      <c r="L24" s="170"/>
      <c r="M24" s="175"/>
      <c r="N24" s="175"/>
      <c r="O24" s="36" t="str">
        <f t="shared" si="0"/>
        <v/>
      </c>
      <c r="P24" s="304"/>
      <c r="R24" s="17"/>
      <c r="T24" s="17"/>
      <c r="U24" s="17"/>
      <c r="V24" s="17"/>
      <c r="W24" s="17"/>
      <c r="X24" s="17"/>
      <c r="Y24" s="17"/>
      <c r="Z24" s="17"/>
      <c r="AA24" s="17"/>
      <c r="AB24" s="17"/>
      <c r="AC24" s="17"/>
    </row>
    <row r="25" spans="1:29" ht="15" customHeight="1" x14ac:dyDescent="0.3">
      <c r="A25" s="12"/>
      <c r="E25" s="169"/>
      <c r="F25" s="216" t="str">
        <f>IF(E25="","",IF(VLOOKUP(E25,'0.1_Datos generales organiz.'!$E$44:$J$291,3,FALSE)="","Sí",VLOOKUP(E25,'0.1_Datos generales organiz.'!$E$44:$J$291,3,FALSE)))</f>
        <v/>
      </c>
      <c r="G25" s="170"/>
      <c r="H25" s="49" t="str">
        <f>IF(G25="Otros","-",IF(ISNUMBER(VLOOKUP(G25,Dades!$C$433:$E$478,3,0)),VLOOKUP(G25,Dades!$C$433:$E$478,3,0),""))</f>
        <v/>
      </c>
      <c r="I25" s="173"/>
      <c r="J25" s="174"/>
      <c r="K25" s="34" t="str">
        <f>IF(G25="","",VLOOKUP(G25,Dades!$C$433:$D$478,2,0))</f>
        <v/>
      </c>
      <c r="L25" s="170"/>
      <c r="M25" s="175"/>
      <c r="N25" s="175"/>
      <c r="O25" s="36" t="str">
        <f t="shared" si="0"/>
        <v/>
      </c>
      <c r="P25" s="304"/>
      <c r="R25" s="17"/>
      <c r="T25" s="17"/>
      <c r="U25" s="17"/>
      <c r="V25" s="17"/>
      <c r="W25" s="17"/>
      <c r="X25" s="17"/>
      <c r="Y25" s="17"/>
      <c r="Z25" s="17"/>
      <c r="AA25" s="17"/>
      <c r="AB25" s="17"/>
      <c r="AC25" s="17"/>
    </row>
    <row r="26" spans="1:29" ht="15" customHeight="1" x14ac:dyDescent="0.3">
      <c r="A26" s="51"/>
      <c r="E26" s="169"/>
      <c r="F26" s="216" t="str">
        <f>IF(E26="","",IF(VLOOKUP(E26,'0.1_Datos generales organiz.'!$E$44:$J$291,3,FALSE)="","Sí",VLOOKUP(E26,'0.1_Datos generales organiz.'!$E$44:$J$291,3,FALSE)))</f>
        <v/>
      </c>
      <c r="G26" s="170"/>
      <c r="H26" s="49" t="str">
        <f>IF(G26="Otros","-",IF(ISNUMBER(VLOOKUP(G26,Dades!$C$433:$E$478,3,0)),VLOOKUP(G26,Dades!$C$433:$E$478,3,0),""))</f>
        <v/>
      </c>
      <c r="I26" s="173"/>
      <c r="J26" s="174"/>
      <c r="K26" s="34" t="str">
        <f>IF(G26="","",VLOOKUP(G26,Dades!$C$433:$D$478,2,0))</f>
        <v/>
      </c>
      <c r="L26" s="170"/>
      <c r="M26" s="175"/>
      <c r="N26" s="175"/>
      <c r="O26" s="36" t="str">
        <f t="shared" si="0"/>
        <v/>
      </c>
      <c r="P26" s="304"/>
      <c r="R26" s="17"/>
      <c r="T26" s="17"/>
      <c r="U26" s="17"/>
      <c r="V26" s="17"/>
      <c r="W26" s="17"/>
      <c r="X26" s="17"/>
      <c r="Y26" s="17"/>
      <c r="Z26" s="17"/>
      <c r="AA26" s="17"/>
      <c r="AB26" s="17"/>
      <c r="AC26" s="17"/>
    </row>
    <row r="27" spans="1:29" ht="15" customHeight="1" x14ac:dyDescent="0.3">
      <c r="A27" s="12"/>
      <c r="E27" s="169"/>
      <c r="F27" s="216" t="str">
        <f>IF(E27="","",IF(VLOOKUP(E27,'0.1_Datos generales organiz.'!$E$44:$J$291,3,FALSE)="","Sí",VLOOKUP(E27,'0.1_Datos generales organiz.'!$E$44:$J$291,3,FALSE)))</f>
        <v/>
      </c>
      <c r="G27" s="170"/>
      <c r="H27" s="49" t="str">
        <f>IF(G27="Otros","-",IF(ISNUMBER(VLOOKUP(G27,Dades!$C$433:$E$478,3,0)),VLOOKUP(G27,Dades!$C$433:$E$478,3,0),""))</f>
        <v/>
      </c>
      <c r="I27" s="173"/>
      <c r="J27" s="174"/>
      <c r="K27" s="34" t="str">
        <f>IF(G27="","",VLOOKUP(G27,Dades!$C$433:$D$478,2,0))</f>
        <v/>
      </c>
      <c r="L27" s="170"/>
      <c r="M27" s="175"/>
      <c r="N27" s="175"/>
      <c r="O27" s="36" t="str">
        <f t="shared" si="0"/>
        <v/>
      </c>
      <c r="P27" s="304"/>
      <c r="R27" s="17"/>
      <c r="T27" s="17"/>
      <c r="U27" s="17"/>
      <c r="V27" s="17"/>
      <c r="W27" s="17"/>
      <c r="X27" s="17"/>
      <c r="Y27" s="17"/>
      <c r="Z27" s="17"/>
      <c r="AA27" s="17"/>
      <c r="AB27" s="17"/>
      <c r="AC27" s="17"/>
    </row>
    <row r="28" spans="1:29" ht="15" customHeight="1" x14ac:dyDescent="0.3">
      <c r="A28" s="27"/>
      <c r="E28" s="169"/>
      <c r="F28" s="216" t="str">
        <f>IF(E28="","",IF(VLOOKUP(E28,'0.1_Datos generales organiz.'!$E$44:$J$291,3,FALSE)="","Sí",VLOOKUP(E28,'0.1_Datos generales organiz.'!$E$44:$J$291,3,FALSE)))</f>
        <v/>
      </c>
      <c r="G28" s="170"/>
      <c r="H28" s="49" t="str">
        <f>IF(G28="Otros","-",IF(ISNUMBER(VLOOKUP(G28,Dades!$C$433:$E$478,3,0)),VLOOKUP(G28,Dades!$C$433:$E$478,3,0),""))</f>
        <v/>
      </c>
      <c r="I28" s="173"/>
      <c r="J28" s="174"/>
      <c r="K28" s="34" t="str">
        <f>IF(G28="","",VLOOKUP(G28,Dades!$C$433:$D$478,2,0))</f>
        <v/>
      </c>
      <c r="L28" s="170"/>
      <c r="M28" s="175"/>
      <c r="N28" s="175"/>
      <c r="O28" s="36" t="str">
        <f t="shared" si="0"/>
        <v/>
      </c>
      <c r="P28" s="304"/>
      <c r="R28" s="17"/>
      <c r="T28" s="17"/>
      <c r="U28" s="17"/>
      <c r="V28" s="17"/>
      <c r="W28" s="17"/>
      <c r="X28" s="17"/>
      <c r="Y28" s="17"/>
      <c r="Z28" s="17"/>
      <c r="AA28" s="17"/>
      <c r="AB28" s="17"/>
      <c r="AC28" s="17"/>
    </row>
    <row r="29" spans="1:29" ht="15" customHeight="1" x14ac:dyDescent="0.3">
      <c r="A29" s="27"/>
      <c r="E29" s="169"/>
      <c r="F29" s="216" t="str">
        <f>IF(E29="","",IF(VLOOKUP(E29,'0.1_Datos generales organiz.'!$E$44:$J$291,3,FALSE)="","Sí",VLOOKUP(E29,'0.1_Datos generales organiz.'!$E$44:$J$291,3,FALSE)))</f>
        <v/>
      </c>
      <c r="G29" s="170"/>
      <c r="H29" s="49" t="str">
        <f>IF(G29="Otros","-",IF(ISNUMBER(VLOOKUP(G29,Dades!$C$433:$E$478,3,0)),VLOOKUP(G29,Dades!$C$433:$E$478,3,0),""))</f>
        <v/>
      </c>
      <c r="I29" s="173"/>
      <c r="J29" s="174"/>
      <c r="K29" s="34" t="str">
        <f>IF(G29="","",VLOOKUP(G29,Dades!$C$433:$D$478,2,0))</f>
        <v/>
      </c>
      <c r="L29" s="170"/>
      <c r="M29" s="175"/>
      <c r="N29" s="175"/>
      <c r="O29" s="36" t="str">
        <f t="shared" si="0"/>
        <v/>
      </c>
      <c r="P29" s="304"/>
      <c r="R29" s="17"/>
      <c r="T29" s="17"/>
      <c r="U29" s="17"/>
      <c r="V29" s="17"/>
      <c r="W29" s="17"/>
      <c r="X29" s="17"/>
      <c r="Y29" s="17"/>
      <c r="Z29" s="17"/>
      <c r="AA29" s="17"/>
      <c r="AB29" s="17"/>
      <c r="AC29" s="17"/>
    </row>
    <row r="30" spans="1:29" ht="15" customHeight="1" x14ac:dyDescent="0.3">
      <c r="A30" s="27"/>
      <c r="E30" s="169"/>
      <c r="F30" s="216" t="str">
        <f>IF(E30="","",IF(VLOOKUP(E30,'0.1_Datos generales organiz.'!$E$44:$J$291,3,FALSE)="","Sí",VLOOKUP(E30,'0.1_Datos generales organiz.'!$E$44:$J$291,3,FALSE)))</f>
        <v/>
      </c>
      <c r="G30" s="170"/>
      <c r="H30" s="49" t="str">
        <f>IF(G30="Otros","-",IF(ISNUMBER(VLOOKUP(G30,Dades!$C$433:$E$478,3,0)),VLOOKUP(G30,Dades!$C$433:$E$478,3,0),""))</f>
        <v/>
      </c>
      <c r="I30" s="173"/>
      <c r="J30" s="174"/>
      <c r="K30" s="34" t="str">
        <f>IF(G30="","",VLOOKUP(G30,Dades!$C$433:$D$478,2,0))</f>
        <v/>
      </c>
      <c r="L30" s="170"/>
      <c r="M30" s="175"/>
      <c r="N30" s="175"/>
      <c r="O30" s="36" t="str">
        <f t="shared" si="0"/>
        <v/>
      </c>
      <c r="P30" s="304"/>
      <c r="R30" s="17"/>
      <c r="T30" s="17"/>
      <c r="U30" s="17"/>
      <c r="V30" s="17"/>
      <c r="W30" s="17"/>
      <c r="X30" s="17"/>
      <c r="Y30" s="17"/>
      <c r="Z30" s="17"/>
      <c r="AA30" s="17"/>
      <c r="AB30" s="17"/>
      <c r="AC30" s="17"/>
    </row>
    <row r="31" spans="1:29" ht="15" customHeight="1" x14ac:dyDescent="0.3">
      <c r="A31" s="27"/>
      <c r="E31" s="169"/>
      <c r="F31" s="216" t="str">
        <f>IF(E31="","",IF(VLOOKUP(E31,'0.1_Datos generales organiz.'!$E$44:$J$291,3,FALSE)="","Sí",VLOOKUP(E31,'0.1_Datos generales organiz.'!$E$44:$J$291,3,FALSE)))</f>
        <v/>
      </c>
      <c r="G31" s="170"/>
      <c r="H31" s="49" t="str">
        <f>IF(G31="Otros","-",IF(ISNUMBER(VLOOKUP(G31,Dades!$C$433:$E$478,3,0)),VLOOKUP(G31,Dades!$C$433:$E$478,3,0),""))</f>
        <v/>
      </c>
      <c r="I31" s="173"/>
      <c r="J31" s="174"/>
      <c r="K31" s="34" t="str">
        <f>IF(G31="","",VLOOKUP(G31,Dades!$C$433:$D$478,2,0))</f>
        <v/>
      </c>
      <c r="L31" s="170"/>
      <c r="M31" s="175"/>
      <c r="N31" s="175"/>
      <c r="O31" s="36" t="str">
        <f t="shared" si="0"/>
        <v/>
      </c>
      <c r="P31" s="304"/>
      <c r="R31" s="17"/>
      <c r="T31" s="17"/>
      <c r="U31" s="17"/>
      <c r="V31" s="17"/>
      <c r="W31" s="17"/>
      <c r="X31" s="17"/>
      <c r="Y31" s="17"/>
      <c r="Z31" s="17"/>
      <c r="AA31" s="17"/>
      <c r="AB31" s="17"/>
      <c r="AC31" s="17"/>
    </row>
    <row r="32" spans="1:29" ht="15" customHeight="1" x14ac:dyDescent="0.3">
      <c r="A32" s="27"/>
      <c r="E32" s="169"/>
      <c r="F32" s="216" t="str">
        <f>IF(E32="","",IF(VLOOKUP(E32,'0.1_Datos generales organiz.'!$E$44:$J$291,3,FALSE)="","Sí",VLOOKUP(E32,'0.1_Datos generales organiz.'!$E$44:$J$291,3,FALSE)))</f>
        <v/>
      </c>
      <c r="G32" s="170"/>
      <c r="H32" s="49" t="str">
        <f>IF(G32="Otros","-",IF(ISNUMBER(VLOOKUP(G32,Dades!$C$433:$E$478,3,0)),VLOOKUP(G32,Dades!$C$433:$E$478,3,0),""))</f>
        <v/>
      </c>
      <c r="I32" s="173"/>
      <c r="J32" s="174"/>
      <c r="K32" s="34" t="str">
        <f>IF(G32="","",VLOOKUP(G32,Dades!$C$433:$D$478,2,0))</f>
        <v/>
      </c>
      <c r="L32" s="170"/>
      <c r="M32" s="175"/>
      <c r="N32" s="175"/>
      <c r="O32" s="36" t="str">
        <f t="shared" si="0"/>
        <v/>
      </c>
      <c r="P32" s="304"/>
      <c r="R32" s="17"/>
      <c r="T32" s="17"/>
      <c r="U32" s="17"/>
      <c r="V32" s="17"/>
      <c r="W32" s="17"/>
      <c r="X32" s="17"/>
      <c r="Y32" s="17"/>
      <c r="Z32" s="17"/>
      <c r="AA32" s="17"/>
      <c r="AB32" s="17"/>
      <c r="AC32" s="17"/>
    </row>
    <row r="33" spans="1:29" ht="15" customHeight="1" x14ac:dyDescent="0.3">
      <c r="A33" s="27"/>
      <c r="E33" s="169"/>
      <c r="F33" s="216" t="str">
        <f>IF(E33="","",IF(VLOOKUP(E33,'0.1_Datos generales organiz.'!$E$44:$J$291,3,FALSE)="","Sí",VLOOKUP(E33,'0.1_Datos generales organiz.'!$E$44:$J$291,3,FALSE)))</f>
        <v/>
      </c>
      <c r="G33" s="170"/>
      <c r="H33" s="49" t="str">
        <f>IF(G33="Otros","-",IF(ISNUMBER(VLOOKUP(G33,Dades!$C$433:$E$478,3,0)),VLOOKUP(G33,Dades!$C$433:$E$478,3,0),""))</f>
        <v/>
      </c>
      <c r="I33" s="173"/>
      <c r="J33" s="174"/>
      <c r="K33" s="34" t="str">
        <f>IF(G33="","",VLOOKUP(G33,Dades!$C$433:$D$478,2,0))</f>
        <v/>
      </c>
      <c r="L33" s="170"/>
      <c r="M33" s="175"/>
      <c r="N33" s="175"/>
      <c r="O33" s="36" t="str">
        <f t="shared" si="0"/>
        <v/>
      </c>
      <c r="P33" s="304"/>
      <c r="R33" s="17"/>
      <c r="T33" s="17"/>
      <c r="U33" s="17"/>
      <c r="V33" s="17"/>
      <c r="W33" s="17"/>
      <c r="X33" s="17"/>
      <c r="Y33" s="17"/>
      <c r="Z33" s="17"/>
      <c r="AA33" s="17"/>
      <c r="AB33" s="17"/>
      <c r="AC33" s="17"/>
    </row>
    <row r="34" spans="1:29" ht="15" customHeight="1" x14ac:dyDescent="0.3">
      <c r="A34" s="27"/>
      <c r="E34" s="169"/>
      <c r="F34" s="216" t="str">
        <f>IF(E34="","",IF(VLOOKUP(E34,'0.1_Datos generales organiz.'!$E$44:$J$291,3,FALSE)="","Sí",VLOOKUP(E34,'0.1_Datos generales organiz.'!$E$44:$J$291,3,FALSE)))</f>
        <v/>
      </c>
      <c r="G34" s="170"/>
      <c r="H34" s="49" t="str">
        <f>IF(G34="Otros","-",IF(ISNUMBER(VLOOKUP(G34,Dades!$C$433:$E$478,3,0)),VLOOKUP(G34,Dades!$C$433:$E$478,3,0),""))</f>
        <v/>
      </c>
      <c r="I34" s="173"/>
      <c r="J34" s="174"/>
      <c r="K34" s="34" t="str">
        <f>IF(G34="","",VLOOKUP(G34,Dades!$C$433:$D$478,2,0))</f>
        <v/>
      </c>
      <c r="L34" s="170"/>
      <c r="M34" s="175"/>
      <c r="N34" s="175"/>
      <c r="O34" s="36" t="str">
        <f t="shared" si="0"/>
        <v/>
      </c>
      <c r="P34" s="304"/>
      <c r="R34" s="17"/>
      <c r="T34" s="17"/>
      <c r="U34" s="17"/>
      <c r="V34" s="17"/>
      <c r="W34" s="17"/>
      <c r="X34" s="17"/>
      <c r="Y34" s="17"/>
      <c r="Z34" s="17"/>
      <c r="AA34" s="17"/>
      <c r="AB34" s="17"/>
      <c r="AC34" s="17"/>
    </row>
    <row r="35" spans="1:29" ht="15" customHeight="1" x14ac:dyDescent="0.3">
      <c r="A35" s="27"/>
      <c r="E35" s="169"/>
      <c r="F35" s="216" t="str">
        <f>IF(E35="","",IF(VLOOKUP(E35,'0.1_Datos generales organiz.'!$E$44:$J$291,3,FALSE)="","Sí",VLOOKUP(E35,'0.1_Datos generales organiz.'!$E$44:$J$291,3,FALSE)))</f>
        <v/>
      </c>
      <c r="G35" s="170"/>
      <c r="H35" s="49" t="str">
        <f>IF(G35="Otros","-",IF(ISNUMBER(VLOOKUP(G35,Dades!$C$433:$E$478,3,0)),VLOOKUP(G35,Dades!$C$433:$E$478,3,0),""))</f>
        <v/>
      </c>
      <c r="I35" s="173"/>
      <c r="J35" s="174"/>
      <c r="K35" s="34" t="str">
        <f>IF(G35="","",VLOOKUP(G35,Dades!$C$433:$D$478,2,0))</f>
        <v/>
      </c>
      <c r="L35" s="170"/>
      <c r="M35" s="175"/>
      <c r="N35" s="175"/>
      <c r="O35" s="36" t="str">
        <f t="shared" si="0"/>
        <v/>
      </c>
      <c r="P35" s="304"/>
      <c r="R35" s="17"/>
      <c r="T35" s="17"/>
      <c r="U35" s="17"/>
      <c r="V35" s="17"/>
      <c r="W35" s="17"/>
      <c r="X35" s="17"/>
      <c r="Y35" s="17"/>
      <c r="Z35" s="17"/>
      <c r="AA35" s="17"/>
      <c r="AB35" s="17"/>
      <c r="AC35" s="17"/>
    </row>
    <row r="36" spans="1:29" ht="15" customHeight="1" x14ac:dyDescent="0.3">
      <c r="A36" s="27"/>
      <c r="E36" s="169"/>
      <c r="F36" s="216" t="str">
        <f>IF(E36="","",IF(VLOOKUP(E36,'0.1_Datos generales organiz.'!$E$44:$J$291,3,FALSE)="","Sí",VLOOKUP(E36,'0.1_Datos generales organiz.'!$E$44:$J$291,3,FALSE)))</f>
        <v/>
      </c>
      <c r="G36" s="170"/>
      <c r="H36" s="49" t="str">
        <f>IF(G36="Otros","-",IF(ISNUMBER(VLOOKUP(G36,Dades!$C$433:$E$478,3,0)),VLOOKUP(G36,Dades!$C$433:$E$478,3,0),""))</f>
        <v/>
      </c>
      <c r="I36" s="173"/>
      <c r="J36" s="174"/>
      <c r="K36" s="34" t="str">
        <f>IF(G36="","",VLOOKUP(G36,Dades!$C$433:$D$478,2,0))</f>
        <v/>
      </c>
      <c r="L36" s="170"/>
      <c r="M36" s="175"/>
      <c r="N36" s="175"/>
      <c r="O36" s="36" t="str">
        <f t="shared" si="0"/>
        <v/>
      </c>
      <c r="P36" s="304"/>
      <c r="R36" s="17"/>
      <c r="T36" s="17"/>
      <c r="U36" s="17"/>
      <c r="V36" s="17"/>
      <c r="W36" s="17"/>
      <c r="X36" s="17"/>
      <c r="Y36" s="17"/>
      <c r="Z36" s="17"/>
      <c r="AA36" s="17"/>
      <c r="AB36" s="17"/>
      <c r="AC36" s="17"/>
    </row>
    <row r="37" spans="1:29" ht="14.25" customHeight="1" x14ac:dyDescent="0.3">
      <c r="A37" s="27"/>
      <c r="K37" s="1"/>
      <c r="O37" s="50">
        <f>SUM(O15:O36)</f>
        <v>0</v>
      </c>
      <c r="P37" s="304"/>
      <c r="R37" s="17"/>
    </row>
    <row r="38" spans="1:29" ht="11.25" customHeight="1" x14ac:dyDescent="0.3">
      <c r="A38" s="27"/>
      <c r="K38" s="1"/>
      <c r="R38" s="17"/>
    </row>
    <row r="39" spans="1:29" ht="24" customHeight="1" x14ac:dyDescent="0.3">
      <c r="A39" s="27"/>
      <c r="E39" s="590" t="s">
        <v>1493</v>
      </c>
      <c r="F39" s="591"/>
      <c r="G39" s="591"/>
      <c r="H39" s="591"/>
      <c r="I39" s="591"/>
      <c r="J39" s="591"/>
      <c r="K39" s="591"/>
      <c r="L39" s="591"/>
      <c r="M39" s="591"/>
      <c r="N39" s="591"/>
      <c r="O39" s="591"/>
      <c r="P39" s="592"/>
      <c r="R39" s="17"/>
      <c r="T39" s="17"/>
      <c r="U39" s="17"/>
      <c r="V39" s="17"/>
      <c r="W39" s="17"/>
      <c r="X39" s="17"/>
      <c r="Y39" s="17"/>
      <c r="Z39" s="17"/>
      <c r="AA39" s="17"/>
      <c r="AB39" s="17"/>
      <c r="AC39" s="17"/>
    </row>
    <row r="40" spans="1:29" ht="24" customHeight="1" x14ac:dyDescent="0.3">
      <c r="E40" s="593"/>
      <c r="F40" s="594"/>
      <c r="G40" s="594"/>
      <c r="H40" s="594"/>
      <c r="I40" s="594"/>
      <c r="J40" s="594"/>
      <c r="K40" s="594"/>
      <c r="L40" s="594"/>
      <c r="M40" s="594"/>
      <c r="N40" s="594"/>
      <c r="O40" s="594"/>
      <c r="P40" s="595"/>
      <c r="R40" s="17"/>
    </row>
    <row r="41" spans="1:29" ht="10.5" customHeight="1" x14ac:dyDescent="0.3">
      <c r="A41" s="27"/>
      <c r="R41" s="17"/>
    </row>
    <row r="42" spans="1:29" ht="19.5" customHeight="1" x14ac:dyDescent="0.3">
      <c r="A42" s="27"/>
      <c r="E42" s="52" t="s">
        <v>1494</v>
      </c>
      <c r="F42" s="52"/>
      <c r="K42" s="53"/>
      <c r="L42" s="53"/>
      <c r="M42" s="53"/>
      <c r="N42" s="53"/>
      <c r="O42" s="53"/>
      <c r="P42" s="53"/>
      <c r="R42" s="17"/>
    </row>
    <row r="43" spans="1:29" ht="19.5" customHeight="1" x14ac:dyDescent="0.3">
      <c r="A43" s="27"/>
      <c r="H43" s="597"/>
      <c r="I43" s="597"/>
      <c r="J43" s="597"/>
      <c r="K43" s="597"/>
      <c r="L43" s="597"/>
      <c r="M43" s="597"/>
      <c r="N43" s="597"/>
      <c r="O43" s="597"/>
      <c r="P43" s="597"/>
      <c r="R43" s="17"/>
    </row>
    <row r="44" spans="1:29" ht="19.5" customHeight="1" x14ac:dyDescent="0.3">
      <c r="A44" s="27"/>
      <c r="D44" s="581" t="s">
        <v>1495</v>
      </c>
      <c r="E44" s="581"/>
      <c r="F44" s="581"/>
      <c r="G44" s="581"/>
      <c r="H44" s="581"/>
      <c r="I44" s="581"/>
      <c r="J44" s="581"/>
      <c r="K44" s="581"/>
      <c r="L44" s="581"/>
      <c r="M44" s="581"/>
      <c r="N44" s="581"/>
      <c r="O44" s="581"/>
      <c r="P44" s="581"/>
      <c r="R44" s="17"/>
    </row>
    <row r="45" spans="1:29" ht="19.5" customHeight="1" x14ac:dyDescent="0.3">
      <c r="A45" s="27"/>
      <c r="D45" s="17"/>
      <c r="E45" s="23"/>
      <c r="F45" s="17"/>
      <c r="G45" s="17"/>
      <c r="H45" s="17"/>
      <c r="I45" s="17"/>
      <c r="J45" s="17"/>
      <c r="K45" s="17"/>
      <c r="L45" s="17"/>
      <c r="M45" s="17"/>
      <c r="N45" s="17"/>
      <c r="O45" s="17"/>
      <c r="P45" s="17"/>
      <c r="R45" s="17"/>
    </row>
    <row r="46" spans="1:29" ht="19.5" customHeight="1" x14ac:dyDescent="0.3">
      <c r="A46" s="17"/>
      <c r="B46" s="17"/>
      <c r="C46" s="17"/>
      <c r="D46" s="22"/>
      <c r="E46" s="578" t="s">
        <v>1265</v>
      </c>
      <c r="F46" s="578" t="s">
        <v>1194</v>
      </c>
      <c r="G46" s="578" t="s">
        <v>1490</v>
      </c>
      <c r="H46" s="596" t="s">
        <v>12</v>
      </c>
      <c r="I46" s="578" t="s">
        <v>1491</v>
      </c>
      <c r="J46" s="578"/>
      <c r="K46" s="578" t="s">
        <v>1492</v>
      </c>
      <c r="L46" s="579" t="s">
        <v>1486</v>
      </c>
      <c r="M46" s="579" t="s">
        <v>1496</v>
      </c>
      <c r="N46" s="579" t="s">
        <v>1489</v>
      </c>
      <c r="P46" s="303"/>
      <c r="R46" s="17"/>
    </row>
    <row r="47" spans="1:29" ht="18" customHeight="1" x14ac:dyDescent="0.3">
      <c r="A47" s="17"/>
      <c r="B47" s="17"/>
      <c r="C47" s="17"/>
      <c r="D47" s="22"/>
      <c r="E47" s="578"/>
      <c r="F47" s="587"/>
      <c r="G47" s="578"/>
      <c r="H47" s="578"/>
      <c r="I47" s="390" t="s">
        <v>858</v>
      </c>
      <c r="J47" s="390" t="s">
        <v>12</v>
      </c>
      <c r="K47" s="578"/>
      <c r="L47" s="580"/>
      <c r="M47" s="580"/>
      <c r="N47" s="580"/>
      <c r="P47" s="303"/>
      <c r="R47" s="17"/>
    </row>
    <row r="48" spans="1:29" ht="12" hidden="1" customHeight="1" x14ac:dyDescent="0.3">
      <c r="A48" s="17"/>
      <c r="B48" s="17"/>
      <c r="C48" s="17"/>
      <c r="D48" s="22"/>
      <c r="E48" s="31" t="s">
        <v>1265</v>
      </c>
      <c r="F48" s="338" t="s">
        <v>878</v>
      </c>
      <c r="G48" s="32"/>
      <c r="H48" s="32"/>
      <c r="I48" s="33"/>
      <c r="J48" s="33"/>
      <c r="K48" s="33"/>
      <c r="L48" s="48"/>
      <c r="M48" s="33"/>
      <c r="N48" s="31" t="s">
        <v>7</v>
      </c>
      <c r="P48" s="303"/>
      <c r="R48" s="17"/>
    </row>
    <row r="49" spans="1:18" ht="16.5" customHeight="1" x14ac:dyDescent="0.3">
      <c r="A49" s="17"/>
      <c r="B49" s="17"/>
      <c r="C49" s="17"/>
      <c r="E49" s="169"/>
      <c r="F49" s="216" t="str">
        <f>IF(E49="","",IF(VLOOKUP(E49,'0.1_Datos generales organiz.'!$E$44:$J$291,3,FALSE)="","Sí",VLOOKUP(E49,'0.1_Datos generales organiz.'!$E$44:$J$291,3,FALSE)))</f>
        <v/>
      </c>
      <c r="G49" s="170"/>
      <c r="H49" s="49" t="str">
        <f>IF(G49="Otros","-",IF(ISNUMBER(VLOOKUP(G49,Dades!$C$486:$E$497,3,0)),VLOOKUP(G49,Dades!$C$486:$E$497,3,0),""))</f>
        <v/>
      </c>
      <c r="I49" s="173"/>
      <c r="J49" s="174"/>
      <c r="K49" s="34" t="str">
        <f>IF(G49="","",VLOOKUP(G49,Dades!$C$486:$E$497,2,0))</f>
        <v/>
      </c>
      <c r="L49" s="170"/>
      <c r="M49" s="175"/>
      <c r="N49" s="36" t="str">
        <f>IF(OR(H49="",M49=""),"",IF(H49="-",ROUND((J49*M49),2),ROUND((H49*M49),2)))</f>
        <v/>
      </c>
      <c r="P49" s="304"/>
      <c r="R49" s="17"/>
    </row>
    <row r="50" spans="1:18" ht="16.5" customHeight="1" x14ac:dyDescent="0.3">
      <c r="A50" s="17"/>
      <c r="B50" s="17"/>
      <c r="C50" s="17"/>
      <c r="E50" s="169"/>
      <c r="F50" s="216" t="str">
        <f>IF(E50="","",IF(VLOOKUP(E50,'0.1_Datos generales organiz.'!$E$44:$J$291,3,FALSE)="","Sí",VLOOKUP(E50,'0.1_Datos generales organiz.'!$E$44:$J$291,3,FALSE)))</f>
        <v/>
      </c>
      <c r="G50" s="170"/>
      <c r="H50" s="49" t="str">
        <f>IF(G50="Otros","-",IF(ISNUMBER(VLOOKUP(G50,Dades!$C$486:$E$497,3,0)),VLOOKUP(G50,Dades!$C$486:$E$497,3,0),""))</f>
        <v/>
      </c>
      <c r="I50" s="173"/>
      <c r="J50" s="174"/>
      <c r="K50" s="34" t="str">
        <f>IF(G50="","",VLOOKUP(G50,Dades!$C$486:$E$497,2,0))</f>
        <v/>
      </c>
      <c r="L50" s="170"/>
      <c r="M50" s="175"/>
      <c r="N50" s="36" t="str">
        <f t="shared" ref="N50:N58" si="1">IF(OR(H50="",M50=""),"",IF(H50="-",ROUND((J50*M50),2),ROUND((H50*M50),2)))</f>
        <v/>
      </c>
      <c r="P50" s="304"/>
      <c r="R50" s="17"/>
    </row>
    <row r="51" spans="1:18" ht="16.5" customHeight="1" x14ac:dyDescent="0.3">
      <c r="A51" s="17"/>
      <c r="B51" s="17"/>
      <c r="C51" s="17"/>
      <c r="E51" s="169"/>
      <c r="F51" s="216" t="str">
        <f>IF(E51="","",IF(VLOOKUP(E51,'0.1_Datos generales organiz.'!$E$44:$J$291,3,FALSE)="","Sí",VLOOKUP(E51,'0.1_Datos generales organiz.'!$E$44:$J$291,3,FALSE)))</f>
        <v/>
      </c>
      <c r="G51" s="170"/>
      <c r="H51" s="49" t="str">
        <f>IF(G51="Otros","-",IF(ISNUMBER(VLOOKUP(G51,Dades!$C$486:$E$497,3,0)),VLOOKUP(G51,Dades!$C$486:$E$497,3,0),""))</f>
        <v/>
      </c>
      <c r="I51" s="173"/>
      <c r="J51" s="174"/>
      <c r="K51" s="34" t="str">
        <f>IF(G51="","",VLOOKUP(G51,Dades!$C$486:$E$497,2,0))</f>
        <v/>
      </c>
      <c r="L51" s="170"/>
      <c r="M51" s="175"/>
      <c r="N51" s="36" t="str">
        <f t="shared" si="1"/>
        <v/>
      </c>
      <c r="P51" s="304"/>
      <c r="R51" s="17"/>
    </row>
    <row r="52" spans="1:18" ht="16.5" customHeight="1" x14ac:dyDescent="0.3">
      <c r="A52" s="17"/>
      <c r="B52" s="17"/>
      <c r="C52" s="17"/>
      <c r="E52" s="169"/>
      <c r="F52" s="216" t="str">
        <f>IF(E52="","",IF(VLOOKUP(E52,'0.1_Datos generales organiz.'!$E$44:$J$291,3,FALSE)="","Sí",VLOOKUP(E52,'0.1_Datos generales organiz.'!$E$44:$J$291,3,FALSE)))</f>
        <v/>
      </c>
      <c r="G52" s="170"/>
      <c r="H52" s="49" t="str">
        <f>IF(G52="Otros","-",IF(ISNUMBER(VLOOKUP(G52,Dades!$C$486:$E$497,3,0)),VLOOKUP(G52,Dades!$C$486:$E$497,3,0),""))</f>
        <v/>
      </c>
      <c r="I52" s="173"/>
      <c r="J52" s="174"/>
      <c r="K52" s="34" t="str">
        <f>IF(G52="","",VLOOKUP(G52,Dades!$C$486:$E$497,2,0))</f>
        <v/>
      </c>
      <c r="L52" s="170"/>
      <c r="M52" s="175"/>
      <c r="N52" s="36" t="str">
        <f t="shared" si="1"/>
        <v/>
      </c>
      <c r="P52" s="304"/>
      <c r="R52" s="17"/>
    </row>
    <row r="53" spans="1:18" ht="16.5" customHeight="1" x14ac:dyDescent="0.3">
      <c r="A53" s="17"/>
      <c r="B53" s="17"/>
      <c r="C53" s="17"/>
      <c r="E53" s="169"/>
      <c r="F53" s="216" t="str">
        <f>IF(E53="","",IF(VLOOKUP(E53,'0.1_Datos generales organiz.'!$E$44:$J$291,3,FALSE)="","Sí",VLOOKUP(E53,'0.1_Datos generales organiz.'!$E$44:$J$291,3,FALSE)))</f>
        <v/>
      </c>
      <c r="G53" s="170"/>
      <c r="H53" s="49" t="str">
        <f>IF(G53="Otros","-",IF(ISNUMBER(VLOOKUP(G53,Dades!$C$486:$E$497,3,0)),VLOOKUP(G53,Dades!$C$486:$E$497,3,0),""))</f>
        <v/>
      </c>
      <c r="I53" s="173"/>
      <c r="J53" s="174"/>
      <c r="K53" s="34" t="str">
        <f>IF(G53="","",VLOOKUP(G53,Dades!$C$486:$E$497,2,0))</f>
        <v/>
      </c>
      <c r="L53" s="170"/>
      <c r="M53" s="175"/>
      <c r="N53" s="36" t="str">
        <f t="shared" si="1"/>
        <v/>
      </c>
      <c r="P53" s="304"/>
    </row>
    <row r="54" spans="1:18" ht="16.5" customHeight="1" x14ac:dyDescent="0.3">
      <c r="E54" s="169"/>
      <c r="F54" s="216" t="str">
        <f>IF(E54="","",IF(VLOOKUP(E54,'0.1_Datos generales organiz.'!$E$44:$J$291,3,FALSE)="","Sí",VLOOKUP(E54,'0.1_Datos generales organiz.'!$E$44:$J$291,3,FALSE)))</f>
        <v/>
      </c>
      <c r="G54" s="170"/>
      <c r="H54" s="49" t="str">
        <f>IF(G54="Otros","-",IF(ISNUMBER(VLOOKUP(G54,Dades!$C$486:$E$497,3,0)),VLOOKUP(G54,Dades!$C$486:$E$497,3,0),""))</f>
        <v/>
      </c>
      <c r="I54" s="173"/>
      <c r="J54" s="174"/>
      <c r="K54" s="34" t="str">
        <f>IF(G54="","",VLOOKUP(G54,Dades!$C$486:$E$497,2,0))</f>
        <v/>
      </c>
      <c r="L54" s="170"/>
      <c r="M54" s="175"/>
      <c r="N54" s="36" t="str">
        <f t="shared" si="1"/>
        <v/>
      </c>
      <c r="P54" s="304"/>
    </row>
    <row r="55" spans="1:18" ht="16.5" customHeight="1" x14ac:dyDescent="0.3">
      <c r="E55" s="169"/>
      <c r="F55" s="216" t="str">
        <f>IF(E55="","",IF(VLOOKUP(E55,'0.1_Datos generales organiz.'!$E$44:$J$291,3,FALSE)="","Sí",VLOOKUP(E55,'0.1_Datos generales organiz.'!$E$44:$J$291,3,FALSE)))</f>
        <v/>
      </c>
      <c r="G55" s="170"/>
      <c r="H55" s="49" t="str">
        <f>IF(G55="Otros","-",IF(ISNUMBER(VLOOKUP(G55,Dades!$C$486:$E$497,3,0)),VLOOKUP(G55,Dades!$C$486:$E$497,3,0),""))</f>
        <v/>
      </c>
      <c r="I55" s="173"/>
      <c r="J55" s="174"/>
      <c r="K55" s="34" t="str">
        <f>IF(G55="","",VLOOKUP(G55,Dades!$C$486:$E$497,2,0))</f>
        <v/>
      </c>
      <c r="L55" s="170"/>
      <c r="M55" s="175"/>
      <c r="N55" s="36" t="str">
        <f t="shared" si="1"/>
        <v/>
      </c>
      <c r="P55" s="304"/>
    </row>
    <row r="56" spans="1:18" ht="16.5" customHeight="1" x14ac:dyDescent="0.3">
      <c r="E56" s="169"/>
      <c r="F56" s="216" t="str">
        <f>IF(E56="","",IF(VLOOKUP(E56,'0.1_Datos generales organiz.'!$E$44:$J$291,3,FALSE)="","Sí",VLOOKUP(E56,'0.1_Datos generales organiz.'!$E$44:$J$291,3,FALSE)))</f>
        <v/>
      </c>
      <c r="G56" s="170"/>
      <c r="H56" s="49" t="str">
        <f>IF(G56="Otros","-",IF(ISNUMBER(VLOOKUP(G56,Dades!$C$486:$E$497,3,0)),VLOOKUP(G56,Dades!$C$486:$E$497,3,0),""))</f>
        <v/>
      </c>
      <c r="I56" s="173"/>
      <c r="J56" s="174"/>
      <c r="K56" s="34" t="str">
        <f>IF(G56="","",VLOOKUP(G56,Dades!$C$486:$E$497,2,0))</f>
        <v/>
      </c>
      <c r="L56" s="170"/>
      <c r="M56" s="175"/>
      <c r="N56" s="36" t="str">
        <f t="shared" si="1"/>
        <v/>
      </c>
      <c r="P56" s="304"/>
    </row>
    <row r="57" spans="1:18" ht="16.5" customHeight="1" x14ac:dyDescent="0.3">
      <c r="E57" s="169"/>
      <c r="F57" s="216" t="str">
        <f>IF(E57="","",IF(VLOOKUP(E57,'0.1_Datos generales organiz.'!$E$44:$J$291,3,FALSE)="","Sí",VLOOKUP(E57,'0.1_Datos generales organiz.'!$E$44:$J$291,3,FALSE)))</f>
        <v/>
      </c>
      <c r="G57" s="170"/>
      <c r="H57" s="49" t="str">
        <f>IF(G57="Otros","-",IF(ISNUMBER(VLOOKUP(G57,Dades!$C$486:$E$497,3,0)),VLOOKUP(G57,Dades!$C$486:$E$497,3,0),""))</f>
        <v/>
      </c>
      <c r="I57" s="173"/>
      <c r="J57" s="174"/>
      <c r="K57" s="34" t="str">
        <f>IF(G57="","",VLOOKUP(G57,Dades!$C$486:$E$497,2,0))</f>
        <v/>
      </c>
      <c r="L57" s="170"/>
      <c r="M57" s="175"/>
      <c r="N57" s="36" t="str">
        <f t="shared" si="1"/>
        <v/>
      </c>
      <c r="P57" s="304"/>
    </row>
    <row r="58" spans="1:18" ht="16.5" customHeight="1" x14ac:dyDescent="0.3">
      <c r="E58" s="169"/>
      <c r="F58" s="216" t="str">
        <f>IF(E58="","",IF(VLOOKUP(E58,'0.1_Datos generales organiz.'!$E$44:$J$291,3,FALSE)="","Sí",VLOOKUP(E58,'0.1_Datos generales organiz.'!$E$44:$J$291,3,FALSE)))</f>
        <v/>
      </c>
      <c r="G58" s="170"/>
      <c r="H58" s="49" t="str">
        <f>IF(G58="Otros","-",IF(ISNUMBER(VLOOKUP(G58,Dades!$C$486:$E$497,3,0)),VLOOKUP(G58,Dades!$C$486:$E$497,3,0),""))</f>
        <v/>
      </c>
      <c r="I58" s="173"/>
      <c r="J58" s="174"/>
      <c r="K58" s="34" t="str">
        <f>IF(G58="","",VLOOKUP(G58,Dades!$C$486:$E$497,2,0))</f>
        <v/>
      </c>
      <c r="L58" s="170"/>
      <c r="M58" s="175"/>
      <c r="N58" s="36" t="str">
        <f t="shared" si="1"/>
        <v/>
      </c>
      <c r="P58" s="304"/>
    </row>
    <row r="59" spans="1:18" ht="16.5" customHeight="1" x14ac:dyDescent="0.3">
      <c r="K59" s="1"/>
      <c r="N59" s="50">
        <f>SUM(N49:N58)</f>
        <v>0</v>
      </c>
      <c r="P59" s="304"/>
    </row>
    <row r="60" spans="1:18" ht="19.5" customHeight="1" x14ac:dyDescent="0.3">
      <c r="H60" s="54"/>
      <c r="I60" s="54"/>
    </row>
    <row r="61" spans="1:18" ht="19.5" customHeight="1" x14ac:dyDescent="0.3">
      <c r="H61" s="54"/>
      <c r="I61" s="54"/>
    </row>
    <row r="62" spans="1:18" ht="19.5" customHeight="1" x14ac:dyDescent="0.3">
      <c r="H62" s="54"/>
      <c r="I62" s="54"/>
    </row>
    <row r="63" spans="1:18" ht="19.5" customHeight="1" x14ac:dyDescent="0.3">
      <c r="H63" s="54"/>
      <c r="I63" s="54"/>
    </row>
    <row r="64" spans="1:18" ht="19.5" customHeight="1" x14ac:dyDescent="0.3">
      <c r="H64" s="54"/>
      <c r="I64" s="54"/>
    </row>
    <row r="65" spans="8:9" ht="19.5" customHeight="1" x14ac:dyDescent="0.3">
      <c r="H65" s="54"/>
      <c r="I65" s="54"/>
    </row>
    <row r="66" spans="8:9" ht="19.5" customHeight="1" x14ac:dyDescent="0.3">
      <c r="H66" s="54"/>
      <c r="I66" s="54"/>
    </row>
    <row r="67" spans="8:9" ht="19.5" customHeight="1" x14ac:dyDescent="0.3"/>
    <row r="68" spans="8:9" ht="19.5" customHeight="1" x14ac:dyDescent="0.3"/>
    <row r="69" spans="8:9" ht="19.5" customHeight="1" x14ac:dyDescent="0.3"/>
    <row r="70" spans="8:9" ht="19.5" customHeight="1" x14ac:dyDescent="0.3"/>
    <row r="71" spans="8:9" ht="19.5" customHeight="1" x14ac:dyDescent="0.3"/>
    <row r="72" spans="8:9" ht="19.5" customHeight="1" x14ac:dyDescent="0.3"/>
    <row r="73" spans="8:9" ht="19.5" customHeight="1" x14ac:dyDescent="0.3"/>
    <row r="74" spans="8:9" ht="19.5" customHeight="1" x14ac:dyDescent="0.3"/>
    <row r="75" spans="8:9" ht="19.5" customHeight="1" x14ac:dyDescent="0.3"/>
    <row r="76" spans="8:9" ht="19.5" customHeight="1" x14ac:dyDescent="0.3"/>
    <row r="77" spans="8:9" ht="19.5" customHeight="1" x14ac:dyDescent="0.3"/>
    <row r="78" spans="8:9" ht="19.5" customHeight="1" x14ac:dyDescent="0.3"/>
    <row r="79" spans="8:9" ht="19.5" customHeight="1" x14ac:dyDescent="0.3"/>
    <row r="80" spans="8:9" ht="19.5" customHeight="1" x14ac:dyDescent="0.3"/>
    <row r="81" ht="19.5" customHeight="1" x14ac:dyDescent="0.3"/>
    <row r="82" ht="19.5" customHeight="1" x14ac:dyDescent="0.3"/>
    <row r="89" hidden="1" x14ac:dyDescent="0.3"/>
    <row r="90" hidden="1" x14ac:dyDescent="0.3"/>
  </sheetData>
  <sheetProtection sheet="1" objects="1" scenarios="1"/>
  <mergeCells count="26">
    <mergeCell ref="E3:P4"/>
    <mergeCell ref="G12:G13"/>
    <mergeCell ref="H12:H13"/>
    <mergeCell ref="I12:J12"/>
    <mergeCell ref="K12:K13"/>
    <mergeCell ref="M11:M13"/>
    <mergeCell ref="N11:N13"/>
    <mergeCell ref="O11:O13"/>
    <mergeCell ref="E12:E13"/>
    <mergeCell ref="F12:F13"/>
    <mergeCell ref="E39:P40"/>
    <mergeCell ref="D9:P9"/>
    <mergeCell ref="C1:Q1"/>
    <mergeCell ref="L46:L47"/>
    <mergeCell ref="M46:M47"/>
    <mergeCell ref="N46:N47"/>
    <mergeCell ref="D44:P44"/>
    <mergeCell ref="E46:E47"/>
    <mergeCell ref="F46:F47"/>
    <mergeCell ref="G46:G47"/>
    <mergeCell ref="H46:H47"/>
    <mergeCell ref="I46:J46"/>
    <mergeCell ref="K46:K47"/>
    <mergeCell ref="H43:P43"/>
    <mergeCell ref="E11:K11"/>
    <mergeCell ref="L11:L13"/>
  </mergeCells>
  <dataValidations count="7">
    <dataValidation type="list" operator="equal" allowBlank="1" showInputMessage="1" showErrorMessage="1" sqref="G37:G38 G59" xr:uid="{00000000-0002-0000-0600-000000000000}">
      <formula1>NombrePrep</formula1>
      <formula2>0</formula2>
    </dataValidation>
    <dataValidation type="whole" operator="greaterThan" allowBlank="1" showInputMessage="1" showErrorMessage="1" sqref="J15:J38 J49:J59" xr:uid="{00000000-0002-0000-0600-000001000000}">
      <formula1>0</formula1>
      <formula2>0</formula2>
    </dataValidation>
    <dataValidation type="decimal" operator="greaterThanOrEqual" allowBlank="1" showInputMessage="1" showErrorMessage="1" sqref="M15:M38" xr:uid="{00000000-0002-0000-0600-000002000000}">
      <formula1>0</formula1>
      <formula2>0</formula2>
    </dataValidation>
    <dataValidation type="decimal" operator="greaterThan" allowBlank="1" showInputMessage="1" showErrorMessage="1" error="Este valor ha de ser igual o inferior al de la carga inicial del equipo." sqref="N37:N38 O38 M59" xr:uid="{00000000-0002-0000-0600-000003000000}">
      <formula1>0</formula1>
      <formula2>0</formula2>
    </dataValidation>
    <dataValidation type="decimal" allowBlank="1" showInputMessage="1" showErrorMessage="1" error="Aquest valor ha de ser igual o inferior al de la càrrega inicial de l'equip." sqref="N15:N36" xr:uid="{00000000-0002-0000-0600-000004000000}">
      <formula1>-0.1</formula1>
      <formula2>M15</formula2>
    </dataValidation>
    <dataValidation type="decimal" operator="greaterThan" allowBlank="1" showInputMessage="1" showErrorMessage="1" error="Ha de ser un valor positiu" sqref="M49:M58" xr:uid="{00000000-0002-0000-0600-000005000000}">
      <formula1>0</formula1>
    </dataValidation>
    <dataValidation type="list" showInputMessage="1" showErrorMessage="1" sqref="E15:E36 E49:E58" xr:uid="{00000000-0002-0000-0600-000006000000}">
      <formula1>CentrosES</formula1>
    </dataValidation>
  </dataValidations>
  <hyperlinks>
    <hyperlink ref="A4" location="'0.2_Plan de reducción'!C1" display="0.2 Plan de reducción" xr:uid="{00000000-0004-0000-0600-000000000000}"/>
    <hyperlink ref="A6" location="'1.2_Vehículos y maquinaria'!C1" display="1.2 Categoría 1: Vehículos y maquinaria" xr:uid="{00000000-0004-0000-0600-000001000000}"/>
    <hyperlink ref="A7" location="'1.3_Emisiones de proceso'!C1" display="1.3 Categoría 1: E. proceso y uso del suelo" xr:uid="{00000000-0004-0000-0600-000002000000}"/>
    <hyperlink ref="A8" location="'1.4_Emisiones fugitivas'!C1" display="1.4 Categoría 1: Emisiones fugitivas" xr:uid="{00000000-0004-0000-0600-000003000000}"/>
    <hyperlink ref="A9" location="'2.1_Categoría 2 Balears'!C1" display="2.1 Categoría 2 Registro balear" xr:uid="{00000000-0004-0000-0600-000004000000}"/>
    <hyperlink ref="A10" location="'2.2_Categoría 2 España'!C1" display="2.2 Categoría 2 Registro estatal" xr:uid="{00000000-0004-0000-0600-000005000000}"/>
    <hyperlink ref="A5" location="'1.1_Instalaciones fijas'!C1" display="1.1 Categoría 1: Instalaciones fijas" xr:uid="{00000000-0004-0000-0600-000006000000}"/>
    <hyperlink ref="A3" location="'0.1_Datos generales organiz.'!C1" display="0.1 Datos de la organización" xr:uid="{00000000-0004-0000-0600-000007000000}"/>
    <hyperlink ref="A11" location="'0.1_Datos generales organiz.'!C1" display="3. Categorías 3, 4, 5 y 6" xr:uid="{00000000-0004-0000-0600-000008000000}"/>
    <hyperlink ref="A12" location="'4.1_Resultados Balears'!C1" display="4.1 Resultados Registro balear" xr:uid="{00000000-0004-0000-0600-000009000000}"/>
    <hyperlink ref="A13" location="'4.2_Resultados España'!C1" display="4.2 Resultados Registro estatal" xr:uid="{00000000-0004-0000-0600-00000A000000}"/>
  </hyperlinks>
  <pageMargins left="0.75" right="0.75" top="1" bottom="1" header="0.51180555555555496" footer="0.51180555555555496"/>
  <pageSetup paperSize="9" scale="32" firstPageNumber="0" orientation="portrait" horizontalDpi="300" verticalDpi="300"/>
  <drawing r:id="rId1"/>
  <extLst>
    <ext xmlns:x14="http://schemas.microsoft.com/office/spreadsheetml/2009/9/main" uri="{CCE6A557-97BC-4b89-ADB6-D9C93CAAB3DF}">
      <x14:dataValidations xmlns:xm="http://schemas.microsoft.com/office/excel/2006/main" count="2">
        <x14:dataValidation type="list" operator="equal" allowBlank="1" showInputMessage="1" showErrorMessage="1" xr:uid="{00000000-0002-0000-0600-000007000000}">
          <x14:formula1>
            <xm:f>Dades!$C$433:$C$478</xm:f>
          </x14:formula1>
          <xm:sqref>G15:G36</xm:sqref>
        </x14:dataValidation>
        <x14:dataValidation type="list" operator="equal" allowBlank="1" showInputMessage="1" showErrorMessage="1" xr:uid="{00000000-0002-0000-0600-000008000000}">
          <x14:formula1>
            <xm:f>Dades!$C$486:$C$497</xm:f>
          </x14:formula1>
          <xm:sqref>G49:G58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AMJ292"/>
  <sheetViews>
    <sheetView showRowColHeaders="0" zoomScale="90" zoomScaleNormal="90" workbookViewId="0">
      <pane xSplit="1" topLeftCell="B1" activePane="topRight" state="frozen"/>
      <selection activeCell="C1" sqref="C1:M1"/>
      <selection pane="topRight" activeCell="C1" sqref="C1:L1"/>
    </sheetView>
  </sheetViews>
  <sheetFormatPr baseColWidth="10" defaultColWidth="9.140625" defaultRowHeight="16.5" x14ac:dyDescent="0.3"/>
  <cols>
    <col min="1" max="1" width="32.7109375" style="4" customWidth="1"/>
    <col min="2" max="2" width="2" style="4" customWidth="1"/>
    <col min="3" max="3" width="1.5703125" style="4" customWidth="1"/>
    <col min="4" max="4" width="2.140625" style="54" customWidth="1"/>
    <col min="5" max="5" width="28.42578125" style="54" customWidth="1"/>
    <col min="6" max="6" width="51.42578125" style="54" customWidth="1"/>
    <col min="7" max="7" width="46.7109375" style="54" customWidth="1"/>
    <col min="8" max="8" width="47" style="54" customWidth="1"/>
    <col min="9" max="9" width="16.5703125" style="54" customWidth="1"/>
    <col min="10" max="10" width="17.7109375" style="54" customWidth="1"/>
    <col min="11" max="11" width="18.28515625" style="54" customWidth="1"/>
    <col min="12" max="12" width="2" style="54" customWidth="1"/>
    <col min="13" max="13" width="11.42578125" style="54"/>
    <col min="14" max="14" width="6.7109375" style="54" customWidth="1"/>
    <col min="15" max="15" width="7.140625" style="54" customWidth="1"/>
    <col min="16" max="19" width="10.7109375" style="54" customWidth="1"/>
    <col min="20" max="1024" width="11.42578125" style="54"/>
  </cols>
  <sheetData>
    <row r="1" spans="1:16" s="17" customFormat="1" ht="40.700000000000003" customHeight="1" x14ac:dyDescent="0.25">
      <c r="A1" s="4"/>
      <c r="B1" s="10"/>
      <c r="C1" s="545" t="s">
        <v>1497</v>
      </c>
      <c r="D1" s="545"/>
      <c r="E1" s="545"/>
      <c r="F1" s="545"/>
      <c r="G1" s="545"/>
      <c r="H1" s="545"/>
      <c r="I1" s="545"/>
      <c r="J1" s="545"/>
      <c r="K1" s="545"/>
      <c r="L1" s="545"/>
      <c r="M1" s="18"/>
      <c r="N1" s="18"/>
      <c r="O1" s="18"/>
      <c r="P1" s="18"/>
    </row>
    <row r="2" spans="1:16" s="17" customFormat="1" ht="40.700000000000003" customHeight="1" x14ac:dyDescent="0.25">
      <c r="A2" s="4"/>
      <c r="B2" s="10"/>
      <c r="C2" s="4"/>
      <c r="G2" s="18"/>
      <c r="H2" s="18"/>
      <c r="I2" s="18"/>
      <c r="J2" s="18"/>
      <c r="K2" s="18"/>
      <c r="L2" s="18"/>
      <c r="M2" s="18"/>
      <c r="N2" s="18"/>
      <c r="O2" s="18"/>
      <c r="P2" s="18"/>
    </row>
    <row r="3" spans="1:16" s="17" customFormat="1" ht="16.5" customHeight="1" x14ac:dyDescent="0.25">
      <c r="A3" s="12" t="s">
        <v>1227</v>
      </c>
      <c r="B3" s="11"/>
      <c r="C3" s="4"/>
      <c r="D3" s="598" t="s">
        <v>1498</v>
      </c>
      <c r="E3" s="598"/>
      <c r="F3" s="598"/>
      <c r="G3" s="598"/>
      <c r="H3" s="598"/>
      <c r="I3" s="598"/>
      <c r="J3" s="598"/>
      <c r="K3" s="598"/>
      <c r="M3" s="18"/>
      <c r="N3" s="18"/>
      <c r="O3" s="18"/>
      <c r="P3" s="18"/>
    </row>
    <row r="4" spans="1:16" s="17" customFormat="1" ht="16.5" customHeight="1" x14ac:dyDescent="0.25">
      <c r="A4" s="12" t="s">
        <v>1228</v>
      </c>
      <c r="B4" s="11"/>
      <c r="C4" s="4"/>
      <c r="D4" s="598"/>
      <c r="E4" s="598"/>
      <c r="F4" s="598"/>
      <c r="G4" s="598"/>
      <c r="H4" s="598"/>
      <c r="I4" s="598"/>
      <c r="J4" s="598"/>
      <c r="K4" s="598"/>
      <c r="M4" s="18"/>
      <c r="N4" s="18"/>
      <c r="O4" s="18"/>
      <c r="P4" s="18"/>
    </row>
    <row r="5" spans="1:16" s="17" customFormat="1" ht="16.5" customHeight="1" x14ac:dyDescent="0.25">
      <c r="A5" s="12" t="s">
        <v>1229</v>
      </c>
      <c r="B5" s="11"/>
      <c r="C5" s="4"/>
      <c r="D5" s="58"/>
      <c r="E5" s="22"/>
      <c r="F5" s="22"/>
      <c r="G5" s="22"/>
      <c r="H5" s="22"/>
      <c r="I5" s="22"/>
      <c r="J5" s="22"/>
      <c r="K5" s="22"/>
      <c r="L5" s="26"/>
      <c r="M5" s="18"/>
      <c r="N5" s="18"/>
      <c r="O5" s="18"/>
      <c r="P5" s="18"/>
    </row>
    <row r="6" spans="1:16" s="17" customFormat="1" ht="16.5" customHeight="1" x14ac:dyDescent="0.25">
      <c r="A6" s="12" t="s">
        <v>1230</v>
      </c>
      <c r="B6" s="11"/>
      <c r="C6" s="4"/>
      <c r="D6" s="581" t="s">
        <v>1499</v>
      </c>
      <c r="E6" s="581"/>
      <c r="F6" s="581"/>
      <c r="G6" s="581"/>
      <c r="H6" s="581"/>
      <c r="I6" s="581"/>
      <c r="J6" s="581"/>
      <c r="K6" s="581"/>
      <c r="L6" s="26"/>
      <c r="M6" s="18"/>
      <c r="N6" s="18"/>
      <c r="O6" s="18"/>
      <c r="P6" s="18"/>
    </row>
    <row r="7" spans="1:16" s="22" customFormat="1" ht="16.5" customHeight="1" x14ac:dyDescent="0.25">
      <c r="A7" s="12" t="s">
        <v>1231</v>
      </c>
      <c r="B7" s="11"/>
      <c r="C7" s="4"/>
      <c r="D7" s="58"/>
    </row>
    <row r="8" spans="1:16" s="22" customFormat="1" ht="16.5" customHeight="1" x14ac:dyDescent="0.25">
      <c r="A8" s="12" t="s">
        <v>1232</v>
      </c>
      <c r="B8" s="11"/>
      <c r="C8" s="4"/>
      <c r="E8" s="598" t="s">
        <v>1506</v>
      </c>
      <c r="F8" s="598"/>
      <c r="G8" s="598"/>
      <c r="H8" s="598"/>
      <c r="I8" s="598"/>
      <c r="J8" s="598"/>
      <c r="K8" s="598"/>
    </row>
    <row r="9" spans="1:16" s="22" customFormat="1" ht="16.5" customHeight="1" x14ac:dyDescent="0.25">
      <c r="A9" s="433" t="s">
        <v>1233</v>
      </c>
      <c r="B9" s="11"/>
      <c r="C9" s="4"/>
      <c r="E9" s="598"/>
      <c r="F9" s="598"/>
      <c r="G9" s="598"/>
      <c r="H9" s="598"/>
      <c r="I9" s="598"/>
      <c r="J9" s="598"/>
      <c r="K9" s="598"/>
      <c r="L9" s="26"/>
    </row>
    <row r="10" spans="1:16" s="22" customFormat="1" ht="16.5" customHeight="1" x14ac:dyDescent="0.25">
      <c r="A10" s="12" t="s">
        <v>1234</v>
      </c>
      <c r="B10" s="4"/>
      <c r="C10" s="4"/>
      <c r="E10" s="601" t="s">
        <v>1500</v>
      </c>
      <c r="F10" s="598"/>
      <c r="G10" s="598"/>
      <c r="H10" s="598"/>
      <c r="I10" s="598"/>
      <c r="J10" s="598"/>
      <c r="K10" s="598"/>
      <c r="L10" s="26"/>
    </row>
    <row r="11" spans="1:16" s="22" customFormat="1" ht="17.25" customHeight="1" x14ac:dyDescent="0.25">
      <c r="A11" s="12" t="s">
        <v>1235</v>
      </c>
      <c r="B11" s="4"/>
      <c r="C11" s="4"/>
      <c r="D11" s="248"/>
      <c r="E11" s="598"/>
      <c r="F11" s="598"/>
      <c r="G11" s="598"/>
      <c r="H11" s="598"/>
      <c r="I11" s="598"/>
      <c r="J11" s="598"/>
      <c r="K11" s="598"/>
      <c r="L11" s="44"/>
    </row>
    <row r="12" spans="1:16" s="1" customFormat="1" ht="16.5" customHeight="1" x14ac:dyDescent="0.3">
      <c r="A12" s="12" t="s">
        <v>1236</v>
      </c>
      <c r="B12" s="4"/>
      <c r="C12" s="4"/>
      <c r="D12" s="248"/>
      <c r="E12" s="598"/>
      <c r="F12" s="598"/>
      <c r="G12" s="598"/>
      <c r="H12" s="598"/>
      <c r="I12" s="598"/>
      <c r="J12" s="598"/>
      <c r="K12" s="598"/>
      <c r="L12" s="26"/>
    </row>
    <row r="13" spans="1:16" s="1" customFormat="1" ht="16.5" customHeight="1" x14ac:dyDescent="0.3">
      <c r="A13" s="12" t="s">
        <v>1237</v>
      </c>
      <c r="B13" s="4"/>
      <c r="C13" s="4"/>
      <c r="D13" s="248"/>
      <c r="E13" s="598"/>
      <c r="F13" s="598"/>
      <c r="G13" s="598"/>
      <c r="H13" s="598"/>
      <c r="I13" s="598"/>
      <c r="J13" s="598"/>
      <c r="K13" s="598"/>
      <c r="L13" s="26"/>
    </row>
    <row r="14" spans="1:16" s="1" customFormat="1" ht="15.6" customHeight="1" x14ac:dyDescent="0.3">
      <c r="A14" s="12"/>
      <c r="B14" s="4"/>
      <c r="C14" s="4"/>
      <c r="D14" s="248"/>
      <c r="E14" s="598"/>
      <c r="F14" s="598"/>
      <c r="G14" s="598"/>
      <c r="H14" s="598"/>
      <c r="I14" s="598"/>
      <c r="J14" s="598"/>
      <c r="K14" s="598"/>
      <c r="L14" s="26"/>
    </row>
    <row r="15" spans="1:16" s="1" customFormat="1" ht="24.75" customHeight="1" x14ac:dyDescent="0.35">
      <c r="A15" s="27"/>
      <c r="B15" s="4"/>
      <c r="C15" s="4"/>
      <c r="D15" s="65"/>
      <c r="E15" s="578" t="s">
        <v>1265</v>
      </c>
      <c r="F15" s="578" t="s">
        <v>1501</v>
      </c>
      <c r="G15" s="578" t="s">
        <v>1502</v>
      </c>
      <c r="H15" s="578" t="s">
        <v>1503</v>
      </c>
      <c r="I15" s="578" t="s">
        <v>1504</v>
      </c>
      <c r="J15" s="578" t="s">
        <v>1505</v>
      </c>
      <c r="P15" s="64"/>
    </row>
    <row r="16" spans="1:16" s="1" customFormat="1" ht="9" customHeight="1" x14ac:dyDescent="0.3">
      <c r="A16" s="27"/>
      <c r="B16" s="4"/>
      <c r="C16" s="4"/>
      <c r="E16" s="578"/>
      <c r="F16" s="578"/>
      <c r="G16" s="578"/>
      <c r="H16" s="578"/>
      <c r="I16" s="578"/>
      <c r="J16" s="578"/>
    </row>
    <row r="17" spans="1:11" s="1" customFormat="1" ht="12.75" hidden="1" customHeight="1" x14ac:dyDescent="0.3">
      <c r="A17" s="27"/>
      <c r="B17" s="4"/>
      <c r="C17" s="4"/>
      <c r="E17" s="31" t="s">
        <v>1265</v>
      </c>
      <c r="F17" s="32"/>
      <c r="G17" s="32"/>
      <c r="H17" s="33"/>
      <c r="I17" s="33"/>
      <c r="J17" s="336" t="s">
        <v>7</v>
      </c>
      <c r="K17" s="22"/>
    </row>
    <row r="18" spans="1:11" s="1" customFormat="1" x14ac:dyDescent="0.3">
      <c r="A18" s="27"/>
      <c r="B18" s="4"/>
      <c r="C18" s="4"/>
      <c r="E18" s="169"/>
      <c r="F18" s="176"/>
      <c r="G18" s="177"/>
      <c r="H18" s="178"/>
      <c r="I18" s="363" t="str">
        <f>IF(H18="","",IF(OR(G18="",G18=Dades!$C$536),Dades!$D$536,Dades!$D$535))</f>
        <v/>
      </c>
      <c r="J18" s="60" t="str">
        <f>IF(I18="","",H18*I18)</f>
        <v/>
      </c>
    </row>
    <row r="19" spans="1:11" s="1" customFormat="1" ht="15" customHeight="1" x14ac:dyDescent="0.3">
      <c r="A19" s="27"/>
      <c r="B19" s="4"/>
      <c r="C19" s="4"/>
      <c r="E19" s="169"/>
      <c r="F19" s="176"/>
      <c r="G19" s="177"/>
      <c r="H19" s="178"/>
      <c r="I19" s="363" t="str">
        <f>IF(H19="","",IF(OR(G19="",G19=Dades!$C$536),Dades!$D$536,Dades!$D$535))</f>
        <v/>
      </c>
      <c r="J19" s="60" t="str">
        <f t="shared" ref="J19:J39" si="0">IF(I19="","",H19*I19)</f>
        <v/>
      </c>
      <c r="K19" s="22"/>
    </row>
    <row r="20" spans="1:11" s="1" customFormat="1" ht="15" customHeight="1" x14ac:dyDescent="0.3">
      <c r="A20" s="12"/>
      <c r="B20" s="4"/>
      <c r="C20" s="4"/>
      <c r="E20" s="169"/>
      <c r="F20" s="176"/>
      <c r="G20" s="177"/>
      <c r="H20" s="178"/>
      <c r="I20" s="363" t="str">
        <f>IF(H20="","",IF(OR(G20="",G20=Dades!$C$536),Dades!$D$536,Dades!$D$535))</f>
        <v/>
      </c>
      <c r="J20" s="60" t="str">
        <f t="shared" si="0"/>
        <v/>
      </c>
      <c r="K20" s="22"/>
    </row>
    <row r="21" spans="1:11" s="1" customFormat="1" ht="15" customHeight="1" x14ac:dyDescent="0.3">
      <c r="A21" s="12"/>
      <c r="B21" s="4"/>
      <c r="C21" s="4"/>
      <c r="E21" s="169"/>
      <c r="F21" s="176"/>
      <c r="G21" s="177"/>
      <c r="H21" s="178"/>
      <c r="I21" s="363" t="str">
        <f>IF(H21="","",IF(OR(G21="",G21=Dades!$C$536),Dades!$D$536,Dades!$D$535))</f>
        <v/>
      </c>
      <c r="J21" s="60" t="str">
        <f t="shared" si="0"/>
        <v/>
      </c>
      <c r="K21" s="22"/>
    </row>
    <row r="22" spans="1:11" s="1" customFormat="1" ht="15" customHeight="1" x14ac:dyDescent="0.3">
      <c r="A22" s="12"/>
      <c r="B22" s="4"/>
      <c r="C22" s="4"/>
      <c r="E22" s="169"/>
      <c r="F22" s="176"/>
      <c r="G22" s="177"/>
      <c r="H22" s="178"/>
      <c r="I22" s="363" t="str">
        <f>IF(H22="","",IF(OR(G22="",G22=Dades!$C$536),Dades!$D$536,Dades!$D$535))</f>
        <v/>
      </c>
      <c r="J22" s="60" t="str">
        <f t="shared" si="0"/>
        <v/>
      </c>
      <c r="K22" s="22"/>
    </row>
    <row r="23" spans="1:11" s="1" customFormat="1" ht="15" customHeight="1" x14ac:dyDescent="0.3">
      <c r="A23" s="12"/>
      <c r="B23" s="4"/>
      <c r="C23" s="4"/>
      <c r="E23" s="169"/>
      <c r="F23" s="176"/>
      <c r="G23" s="177"/>
      <c r="H23" s="178"/>
      <c r="I23" s="363" t="str">
        <f>IF(H23="","",IF(OR(G23="",G23=Dades!$C$536),Dades!$D$536,Dades!$D$535))</f>
        <v/>
      </c>
      <c r="J23" s="60" t="str">
        <f t="shared" si="0"/>
        <v/>
      </c>
      <c r="K23" s="22"/>
    </row>
    <row r="24" spans="1:11" s="1" customFormat="1" ht="15" customHeight="1" x14ac:dyDescent="0.3">
      <c r="A24" s="12"/>
      <c r="B24" s="4"/>
      <c r="C24" s="4"/>
      <c r="E24" s="169"/>
      <c r="F24" s="176"/>
      <c r="G24" s="177"/>
      <c r="H24" s="178"/>
      <c r="I24" s="363" t="str">
        <f>IF(H24="","",IF(OR(G24="",G24=Dades!$C$536),Dades!$D$536,Dades!$D$535))</f>
        <v/>
      </c>
      <c r="J24" s="60" t="str">
        <f t="shared" si="0"/>
        <v/>
      </c>
      <c r="K24" s="22"/>
    </row>
    <row r="25" spans="1:11" s="1" customFormat="1" ht="15" customHeight="1" x14ac:dyDescent="0.3">
      <c r="A25" s="12"/>
      <c r="B25" s="4"/>
      <c r="C25" s="4"/>
      <c r="E25" s="169"/>
      <c r="F25" s="176"/>
      <c r="G25" s="177"/>
      <c r="H25" s="178"/>
      <c r="I25" s="363" t="str">
        <f>IF(H25="","",IF(OR(G25="",G25=Dades!$C$536),Dades!$D$536,Dades!$D$535))</f>
        <v/>
      </c>
      <c r="J25" s="60" t="str">
        <f t="shared" si="0"/>
        <v/>
      </c>
      <c r="K25" s="22"/>
    </row>
    <row r="26" spans="1:11" s="1" customFormat="1" ht="15" customHeight="1" x14ac:dyDescent="0.3">
      <c r="A26" s="12"/>
      <c r="B26" s="4"/>
      <c r="C26" s="4"/>
      <c r="E26" s="169"/>
      <c r="F26" s="176"/>
      <c r="G26" s="177"/>
      <c r="H26" s="178"/>
      <c r="I26" s="363" t="str">
        <f>IF(H26="","",IF(OR(G26="",G26=Dades!$C$536),Dades!$D$536,Dades!$D$535))</f>
        <v/>
      </c>
      <c r="J26" s="60" t="str">
        <f t="shared" si="0"/>
        <v/>
      </c>
      <c r="K26" s="22"/>
    </row>
    <row r="27" spans="1:11" s="1" customFormat="1" ht="15" customHeight="1" x14ac:dyDescent="0.3">
      <c r="A27" s="12"/>
      <c r="B27" s="4"/>
      <c r="C27" s="4"/>
      <c r="E27" s="169"/>
      <c r="F27" s="176"/>
      <c r="G27" s="177"/>
      <c r="H27" s="178"/>
      <c r="I27" s="363" t="str">
        <f>IF(H27="","",IF(OR(G27="",G27=Dades!$C$536),Dades!$D$536,Dades!$D$535))</f>
        <v/>
      </c>
      <c r="J27" s="60" t="str">
        <f t="shared" si="0"/>
        <v/>
      </c>
      <c r="K27" s="22"/>
    </row>
    <row r="28" spans="1:11" s="1" customFormat="1" ht="15" customHeight="1" x14ac:dyDescent="0.3">
      <c r="A28" s="12"/>
      <c r="B28" s="4"/>
      <c r="C28" s="4"/>
      <c r="E28" s="169"/>
      <c r="F28" s="176"/>
      <c r="G28" s="177"/>
      <c r="H28" s="178"/>
      <c r="I28" s="363" t="str">
        <f>IF(H28="","",IF(OR(G28="",G28=Dades!$C$536),Dades!$D$536,Dades!$D$535))</f>
        <v/>
      </c>
      <c r="J28" s="60" t="str">
        <f t="shared" si="0"/>
        <v/>
      </c>
      <c r="K28" s="22"/>
    </row>
    <row r="29" spans="1:11" s="1" customFormat="1" ht="15" customHeight="1" x14ac:dyDescent="0.3">
      <c r="A29" s="12"/>
      <c r="B29" s="4"/>
      <c r="C29" s="4"/>
      <c r="E29" s="169"/>
      <c r="F29" s="176"/>
      <c r="G29" s="177"/>
      <c r="H29" s="178"/>
      <c r="I29" s="363" t="str">
        <f>IF(H29="","",IF(OR(G29="",G29=Dades!$C$536),Dades!$D$536,Dades!$D$535))</f>
        <v/>
      </c>
      <c r="J29" s="60" t="str">
        <f t="shared" si="0"/>
        <v/>
      </c>
      <c r="K29" s="22"/>
    </row>
    <row r="30" spans="1:11" s="1" customFormat="1" ht="15" customHeight="1" x14ac:dyDescent="0.3">
      <c r="A30" s="12"/>
      <c r="B30" s="4"/>
      <c r="C30" s="4"/>
      <c r="E30" s="169"/>
      <c r="F30" s="176"/>
      <c r="G30" s="177"/>
      <c r="H30" s="178"/>
      <c r="I30" s="363" t="str">
        <f>IF(H30="","",IF(OR(G30="",G30=Dades!$C$536),Dades!$D$536,Dades!$D$535))</f>
        <v/>
      </c>
      <c r="J30" s="60" t="str">
        <f t="shared" si="0"/>
        <v/>
      </c>
      <c r="K30" s="22"/>
    </row>
    <row r="31" spans="1:11" s="1" customFormat="1" ht="15" customHeight="1" x14ac:dyDescent="0.3">
      <c r="A31" s="27"/>
      <c r="B31" s="4"/>
      <c r="C31" s="4"/>
      <c r="E31" s="169"/>
      <c r="F31" s="176"/>
      <c r="G31" s="177"/>
      <c r="H31" s="178"/>
      <c r="I31" s="363" t="str">
        <f>IF(H31="","",IF(OR(G31="",G31=Dades!$C$536),Dades!$D$536,Dades!$D$535))</f>
        <v/>
      </c>
      <c r="J31" s="60" t="str">
        <f t="shared" si="0"/>
        <v/>
      </c>
      <c r="K31" s="22"/>
    </row>
    <row r="32" spans="1:11" s="1" customFormat="1" ht="15" customHeight="1" x14ac:dyDescent="0.3">
      <c r="A32" s="27"/>
      <c r="B32" s="4"/>
      <c r="C32" s="4"/>
      <c r="E32" s="169"/>
      <c r="F32" s="176"/>
      <c r="G32" s="177"/>
      <c r="H32" s="178"/>
      <c r="I32" s="363" t="str">
        <f>IF(H32="","",IF(OR(G32="",G32=Dades!$C$536),Dades!$D$536,Dades!$D$535))</f>
        <v/>
      </c>
      <c r="J32" s="60" t="str">
        <f t="shared" si="0"/>
        <v/>
      </c>
      <c r="K32" s="22"/>
    </row>
    <row r="33" spans="1:16" s="1" customFormat="1" ht="15" customHeight="1" x14ac:dyDescent="0.3">
      <c r="A33" s="27"/>
      <c r="B33" s="4"/>
      <c r="C33" s="4"/>
      <c r="E33" s="169"/>
      <c r="F33" s="176"/>
      <c r="G33" s="177"/>
      <c r="H33" s="178"/>
      <c r="I33" s="363" t="str">
        <f>IF(H33="","",IF(OR(G33="",G33=Dades!$C$536),Dades!$D$536,Dades!$D$535))</f>
        <v/>
      </c>
      <c r="J33" s="60" t="str">
        <f t="shared" si="0"/>
        <v/>
      </c>
      <c r="K33" s="22"/>
    </row>
    <row r="34" spans="1:16" s="1" customFormat="1" ht="15" customHeight="1" x14ac:dyDescent="0.3">
      <c r="A34" s="27"/>
      <c r="B34" s="4"/>
      <c r="C34" s="4"/>
      <c r="E34" s="169"/>
      <c r="F34" s="176"/>
      <c r="G34" s="177"/>
      <c r="H34" s="178"/>
      <c r="I34" s="363" t="str">
        <f>IF(H34="","",IF(OR(G34="",G34=Dades!$C$536),Dades!$D$536,Dades!$D$535))</f>
        <v/>
      </c>
      <c r="J34" s="60" t="str">
        <f t="shared" si="0"/>
        <v/>
      </c>
      <c r="K34" s="22"/>
    </row>
    <row r="35" spans="1:16" s="1" customFormat="1" x14ac:dyDescent="0.3">
      <c r="A35" s="27"/>
      <c r="B35" s="4"/>
      <c r="C35" s="4"/>
      <c r="E35" s="169"/>
      <c r="F35" s="176"/>
      <c r="G35" s="177"/>
      <c r="H35" s="178"/>
      <c r="I35" s="363" t="str">
        <f>IF(H35="","",IF(OR(G35="",G35=Dades!$C$536),Dades!$D$536,Dades!$D$535))</f>
        <v/>
      </c>
      <c r="J35" s="60" t="str">
        <f t="shared" si="0"/>
        <v/>
      </c>
      <c r="K35" s="22"/>
    </row>
    <row r="36" spans="1:16" s="1" customFormat="1" x14ac:dyDescent="0.3">
      <c r="A36" s="27"/>
      <c r="B36" s="4"/>
      <c r="C36" s="4"/>
      <c r="E36" s="169"/>
      <c r="F36" s="176"/>
      <c r="G36" s="177"/>
      <c r="H36" s="178"/>
      <c r="I36" s="363" t="str">
        <f>IF(H36="","",IF(OR(G36="",G36=Dades!$C$536),Dades!$D$536,Dades!$D$535))</f>
        <v/>
      </c>
      <c r="J36" s="60" t="str">
        <f t="shared" si="0"/>
        <v/>
      </c>
      <c r="K36" s="22"/>
    </row>
    <row r="37" spans="1:16" s="1" customFormat="1" x14ac:dyDescent="0.3">
      <c r="A37" s="27"/>
      <c r="B37" s="4"/>
      <c r="C37" s="4"/>
      <c r="E37" s="169"/>
      <c r="F37" s="176"/>
      <c r="G37" s="177"/>
      <c r="H37" s="178"/>
      <c r="I37" s="363" t="str">
        <f>IF(H37="","",IF(OR(G37="",G37=Dades!$C$536),Dades!$D$536,Dades!$D$535))</f>
        <v/>
      </c>
      <c r="J37" s="60" t="str">
        <f t="shared" si="0"/>
        <v/>
      </c>
      <c r="K37" s="22"/>
    </row>
    <row r="38" spans="1:16" s="1" customFormat="1" x14ac:dyDescent="0.3">
      <c r="A38" s="27"/>
      <c r="B38" s="4"/>
      <c r="C38" s="4"/>
      <c r="E38" s="169"/>
      <c r="F38" s="176"/>
      <c r="G38" s="177"/>
      <c r="H38" s="178"/>
      <c r="I38" s="363" t="str">
        <f>IF(H38="","",IF(OR(G38="",G38=Dades!$C$536),Dades!$D$536,Dades!$D$535))</f>
        <v/>
      </c>
      <c r="J38" s="60" t="str">
        <f t="shared" si="0"/>
        <v/>
      </c>
      <c r="K38" s="22"/>
    </row>
    <row r="39" spans="1:16" s="1" customFormat="1" x14ac:dyDescent="0.3">
      <c r="A39" s="27"/>
      <c r="B39" s="4"/>
      <c r="C39" s="4"/>
      <c r="E39" s="169"/>
      <c r="F39" s="176"/>
      <c r="G39" s="177"/>
      <c r="H39" s="178"/>
      <c r="I39" s="363" t="str">
        <f>IF(H39="","",IF(OR(G39="",G39=Dades!$C$536),Dades!$D$536,Dades!$D$535))</f>
        <v/>
      </c>
      <c r="J39" s="60" t="str">
        <f t="shared" si="0"/>
        <v/>
      </c>
      <c r="K39" s="22"/>
    </row>
    <row r="40" spans="1:16" s="1" customFormat="1" x14ac:dyDescent="0.3">
      <c r="A40" s="27"/>
      <c r="B40" s="4"/>
      <c r="C40" s="4"/>
      <c r="J40" s="37">
        <f>SUM(J18:J39)</f>
        <v>0</v>
      </c>
    </row>
    <row r="41" spans="1:16" s="1" customFormat="1" x14ac:dyDescent="0.3">
      <c r="A41" s="27"/>
      <c r="B41" s="4"/>
      <c r="C41" s="4"/>
    </row>
    <row r="42" spans="1:16" s="17" customFormat="1" ht="16.5" customHeight="1" x14ac:dyDescent="0.25">
      <c r="A42" s="27"/>
      <c r="B42" s="11"/>
      <c r="C42" s="4"/>
      <c r="D42" s="581" t="s">
        <v>1507</v>
      </c>
      <c r="E42" s="581"/>
      <c r="F42" s="581"/>
      <c r="G42" s="581"/>
      <c r="H42" s="581"/>
      <c r="I42" s="581"/>
      <c r="J42" s="581"/>
      <c r="K42" s="581"/>
      <c r="L42" s="26"/>
      <c r="M42" s="18"/>
      <c r="N42" s="18"/>
      <c r="O42" s="18"/>
      <c r="P42" s="18"/>
    </row>
    <row r="43" spans="1:16" s="1" customFormat="1" ht="42" customHeight="1" x14ac:dyDescent="0.3">
      <c r="A43" s="27"/>
      <c r="B43" s="4"/>
      <c r="C43" s="4"/>
      <c r="E43" s="599" t="s">
        <v>1508</v>
      </c>
      <c r="F43" s="599"/>
      <c r="G43" s="599"/>
      <c r="H43" s="599"/>
      <c r="I43" s="599"/>
      <c r="J43" s="599"/>
      <c r="K43" s="599"/>
      <c r="L43" s="26"/>
    </row>
    <row r="44" spans="1:16" s="1" customFormat="1" ht="68.25" customHeight="1" x14ac:dyDescent="0.3">
      <c r="A44" s="27"/>
      <c r="B44" s="4"/>
      <c r="C44" s="4"/>
      <c r="E44" s="600" t="s">
        <v>1509</v>
      </c>
      <c r="F44" s="600"/>
      <c r="G44" s="600"/>
      <c r="H44" s="600"/>
      <c r="I44" s="600"/>
      <c r="J44" s="600"/>
      <c r="K44" s="600"/>
    </row>
    <row r="45" spans="1:16" s="1" customFormat="1" ht="16.5" customHeight="1" x14ac:dyDescent="0.3">
      <c r="A45" s="27"/>
      <c r="B45" s="4"/>
      <c r="C45" s="4"/>
      <c r="E45" s="578" t="s">
        <v>1510</v>
      </c>
      <c r="F45" s="578" t="s">
        <v>1511</v>
      </c>
      <c r="G45" s="579" t="s">
        <v>1512</v>
      </c>
      <c r="H45" s="579" t="s">
        <v>1502</v>
      </c>
      <c r="I45" s="579" t="s">
        <v>1513</v>
      </c>
      <c r="J45" s="579" t="s">
        <v>1514</v>
      </c>
      <c r="K45" s="579" t="s">
        <v>1505</v>
      </c>
      <c r="L45" s="43"/>
    </row>
    <row r="46" spans="1:16" s="1" customFormat="1" ht="10.5" customHeight="1" x14ac:dyDescent="0.3">
      <c r="A46" s="27"/>
      <c r="B46" s="4"/>
      <c r="C46" s="4"/>
      <c r="E46" s="578"/>
      <c r="F46" s="578"/>
      <c r="G46" s="580"/>
      <c r="H46" s="580"/>
      <c r="I46" s="580"/>
      <c r="J46" s="580"/>
      <c r="K46" s="580"/>
    </row>
    <row r="47" spans="1:16" s="1" customFormat="1" ht="12.75" hidden="1" customHeight="1" x14ac:dyDescent="0.3">
      <c r="A47" s="27"/>
      <c r="B47" s="4"/>
      <c r="C47" s="4"/>
      <c r="E47" s="31" t="s">
        <v>1265</v>
      </c>
      <c r="F47" s="32"/>
      <c r="G47" s="32"/>
      <c r="H47" s="33"/>
      <c r="I47" s="33"/>
      <c r="J47" s="66"/>
      <c r="K47" s="336" t="s">
        <v>7</v>
      </c>
    </row>
    <row r="48" spans="1:16" s="1" customFormat="1" x14ac:dyDescent="0.3">
      <c r="A48" s="27"/>
      <c r="B48" s="4"/>
      <c r="C48" s="4"/>
      <c r="E48" s="169"/>
      <c r="F48" s="179"/>
      <c r="G48" s="176"/>
      <c r="H48" s="177"/>
      <c r="I48" s="178"/>
      <c r="J48" s="363" t="str">
        <f>IF(I48="","",IF(OR(H48="",H48=Dades!$C$536),Dades!$D$536,Dades!$D$535))</f>
        <v/>
      </c>
      <c r="K48" s="60" t="str">
        <f>IF(J48="","",I48*J48)</f>
        <v/>
      </c>
    </row>
    <row r="49" spans="1:11" s="1" customFormat="1" x14ac:dyDescent="0.3">
      <c r="A49" s="16"/>
      <c r="B49" s="4"/>
      <c r="C49" s="4"/>
      <c r="E49" s="169"/>
      <c r="F49" s="179"/>
      <c r="G49" s="176"/>
      <c r="H49" s="177"/>
      <c r="I49" s="178"/>
      <c r="J49" s="363" t="str">
        <f>IF(I49="","",IF(OR(H49="",H49=Dades!$C$536),Dades!$D$536,Dades!$D$535))</f>
        <v/>
      </c>
      <c r="K49" s="60" t="str">
        <f t="shared" ref="K49:K67" si="1">IF(J49="","",I49*J49)</f>
        <v/>
      </c>
    </row>
    <row r="50" spans="1:11" s="1" customFormat="1" x14ac:dyDescent="0.3">
      <c r="A50" s="16"/>
      <c r="B50" s="4"/>
      <c r="C50" s="4"/>
      <c r="E50" s="169"/>
      <c r="F50" s="179"/>
      <c r="G50" s="176"/>
      <c r="H50" s="177"/>
      <c r="I50" s="178"/>
      <c r="J50" s="363" t="str">
        <f>IF(I50="","",IF(OR(H50="",H50=Dades!$C$536),Dades!$D$536,Dades!$D$535))</f>
        <v/>
      </c>
      <c r="K50" s="60" t="str">
        <f t="shared" si="1"/>
        <v/>
      </c>
    </row>
    <row r="51" spans="1:11" s="1" customFormat="1" x14ac:dyDescent="0.3">
      <c r="A51" s="16"/>
      <c r="B51" s="4"/>
      <c r="C51" s="4"/>
      <c r="E51" s="169"/>
      <c r="F51" s="179"/>
      <c r="G51" s="176"/>
      <c r="H51" s="177"/>
      <c r="I51" s="178"/>
      <c r="J51" s="363" t="str">
        <f>IF(I51="","",IF(OR(H51="",H51=Dades!$C$536),Dades!$D$536,Dades!$D$535))</f>
        <v/>
      </c>
      <c r="K51" s="60" t="str">
        <f t="shared" si="1"/>
        <v/>
      </c>
    </row>
    <row r="52" spans="1:11" s="1" customFormat="1" x14ac:dyDescent="0.3">
      <c r="A52" s="4"/>
      <c r="B52" s="4"/>
      <c r="C52" s="4"/>
      <c r="E52" s="169"/>
      <c r="F52" s="179"/>
      <c r="G52" s="176"/>
      <c r="H52" s="177"/>
      <c r="I52" s="178"/>
      <c r="J52" s="363" t="str">
        <f>IF(I52="","",IF(OR(H52="",H52=Dades!$C$536),Dades!$D$536,Dades!$D$535))</f>
        <v/>
      </c>
      <c r="K52" s="60" t="str">
        <f t="shared" si="1"/>
        <v/>
      </c>
    </row>
    <row r="53" spans="1:11" s="1" customFormat="1" x14ac:dyDescent="0.3">
      <c r="A53" s="17"/>
      <c r="B53" s="17"/>
      <c r="C53" s="17"/>
      <c r="E53" s="169"/>
      <c r="F53" s="179"/>
      <c r="G53" s="176"/>
      <c r="H53" s="177"/>
      <c r="I53" s="178"/>
      <c r="J53" s="363" t="str">
        <f>IF(I53="","",IF(OR(H53="",H53=Dades!$C$536),Dades!$D$536,Dades!$D$535))</f>
        <v/>
      </c>
      <c r="K53" s="60" t="str">
        <f t="shared" si="1"/>
        <v/>
      </c>
    </row>
    <row r="54" spans="1:11" s="1" customFormat="1" x14ac:dyDescent="0.3">
      <c r="A54" s="17"/>
      <c r="B54" s="17"/>
      <c r="C54" s="17"/>
      <c r="E54" s="169"/>
      <c r="F54" s="179"/>
      <c r="G54" s="176"/>
      <c r="H54" s="177"/>
      <c r="I54" s="178"/>
      <c r="J54" s="363" t="str">
        <f>IF(I54="","",IF(OR(H54="",H54=Dades!$C$536),Dades!$D$536,Dades!$D$535))</f>
        <v/>
      </c>
      <c r="K54" s="60" t="str">
        <f t="shared" si="1"/>
        <v/>
      </c>
    </row>
    <row r="55" spans="1:11" s="1" customFormat="1" x14ac:dyDescent="0.3">
      <c r="A55" s="17"/>
      <c r="B55" s="17"/>
      <c r="C55" s="17"/>
      <c r="E55" s="169"/>
      <c r="F55" s="179"/>
      <c r="G55" s="176"/>
      <c r="H55" s="177"/>
      <c r="I55" s="178"/>
      <c r="J55" s="363" t="str">
        <f>IF(I55="","",IF(OR(H55="",H55=Dades!$C$536),Dades!$D$536,Dades!$D$535))</f>
        <v/>
      </c>
      <c r="K55" s="60" t="str">
        <f t="shared" si="1"/>
        <v/>
      </c>
    </row>
    <row r="56" spans="1:11" s="1" customFormat="1" x14ac:dyDescent="0.3">
      <c r="A56" s="17"/>
      <c r="B56" s="17"/>
      <c r="C56" s="17"/>
      <c r="E56" s="169"/>
      <c r="F56" s="179"/>
      <c r="G56" s="176"/>
      <c r="H56" s="177"/>
      <c r="I56" s="178"/>
      <c r="J56" s="363" t="str">
        <f>IF(I56="","",IF(OR(H56="",H56=Dades!$C$536),Dades!$D$536,Dades!$D$535))</f>
        <v/>
      </c>
      <c r="K56" s="60" t="str">
        <f t="shared" si="1"/>
        <v/>
      </c>
    </row>
    <row r="57" spans="1:11" s="1" customFormat="1" x14ac:dyDescent="0.3">
      <c r="A57" s="17"/>
      <c r="B57" s="17"/>
      <c r="C57" s="17"/>
      <c r="E57" s="169"/>
      <c r="F57" s="179"/>
      <c r="G57" s="176"/>
      <c r="H57" s="177"/>
      <c r="I57" s="178"/>
      <c r="J57" s="363" t="str">
        <f>IF(I57="","",IF(OR(H57="",H57=Dades!$C$536),Dades!$D$536,Dades!$D$535))</f>
        <v/>
      </c>
      <c r="K57" s="60" t="str">
        <f t="shared" si="1"/>
        <v/>
      </c>
    </row>
    <row r="58" spans="1:11" s="1" customFormat="1" x14ac:dyDescent="0.3">
      <c r="A58" s="17"/>
      <c r="B58" s="17"/>
      <c r="C58" s="17"/>
      <c r="E58" s="169"/>
      <c r="F58" s="179"/>
      <c r="G58" s="176"/>
      <c r="H58" s="177"/>
      <c r="I58" s="178"/>
      <c r="J58" s="363" t="str">
        <f>IF(I58="","",IF(OR(H58="",H58=Dades!$C$536),Dades!$D$536,Dades!$D$535))</f>
        <v/>
      </c>
      <c r="K58" s="60" t="str">
        <f t="shared" si="1"/>
        <v/>
      </c>
    </row>
    <row r="59" spans="1:11" s="1" customFormat="1" x14ac:dyDescent="0.3">
      <c r="A59" s="17"/>
      <c r="B59" s="17"/>
      <c r="C59" s="17"/>
      <c r="E59" s="169"/>
      <c r="F59" s="179"/>
      <c r="G59" s="176"/>
      <c r="H59" s="177"/>
      <c r="I59" s="178"/>
      <c r="J59" s="363" t="str">
        <f>IF(I59="","",IF(OR(H59="",H59=Dades!$C$536),Dades!$D$536,Dades!$D$535))</f>
        <v/>
      </c>
      <c r="K59" s="60" t="str">
        <f t="shared" si="1"/>
        <v/>
      </c>
    </row>
    <row r="60" spans="1:11" s="1" customFormat="1" x14ac:dyDescent="0.3">
      <c r="A60" s="17"/>
      <c r="B60" s="17"/>
      <c r="C60" s="17"/>
      <c r="E60" s="169"/>
      <c r="F60" s="179"/>
      <c r="G60" s="176"/>
      <c r="H60" s="177"/>
      <c r="I60" s="178"/>
      <c r="J60" s="363" t="str">
        <f>IF(I60="","",IF(OR(H60="",H60=Dades!$C$536),Dades!$D$536,Dades!$D$535))</f>
        <v/>
      </c>
      <c r="K60" s="60" t="str">
        <f t="shared" si="1"/>
        <v/>
      </c>
    </row>
    <row r="61" spans="1:11" s="1" customFormat="1" x14ac:dyDescent="0.3">
      <c r="A61" s="17"/>
      <c r="B61" s="17"/>
      <c r="C61" s="17"/>
      <c r="E61" s="169"/>
      <c r="F61" s="179"/>
      <c r="G61" s="176"/>
      <c r="H61" s="177"/>
      <c r="I61" s="178"/>
      <c r="J61" s="363" t="str">
        <f>IF(I61="","",IF(OR(H61="",H61=Dades!$C$536),Dades!$D$536,Dades!$D$535))</f>
        <v/>
      </c>
      <c r="K61" s="60" t="str">
        <f t="shared" si="1"/>
        <v/>
      </c>
    </row>
    <row r="62" spans="1:11" s="1" customFormat="1" x14ac:dyDescent="0.3">
      <c r="A62" s="17"/>
      <c r="B62" s="17"/>
      <c r="C62" s="17"/>
      <c r="E62" s="169"/>
      <c r="F62" s="179"/>
      <c r="G62" s="176"/>
      <c r="H62" s="177"/>
      <c r="I62" s="178"/>
      <c r="J62" s="363" t="str">
        <f>IF(I62="","",IF(OR(H62="",H62=Dades!$C$536),Dades!$D$536,Dades!$D$535))</f>
        <v/>
      </c>
      <c r="K62" s="60" t="str">
        <f t="shared" si="1"/>
        <v/>
      </c>
    </row>
    <row r="63" spans="1:11" s="1" customFormat="1" x14ac:dyDescent="0.3">
      <c r="A63" s="17"/>
      <c r="B63" s="17"/>
      <c r="C63" s="17"/>
      <c r="E63" s="169"/>
      <c r="F63" s="179"/>
      <c r="G63" s="176"/>
      <c r="H63" s="177"/>
      <c r="I63" s="178"/>
      <c r="J63" s="363" t="str">
        <f>IF(I63="","",IF(OR(H63="",H63=Dades!$C$536),Dades!$D$536,Dades!$D$535))</f>
        <v/>
      </c>
      <c r="K63" s="60" t="str">
        <f t="shared" si="1"/>
        <v/>
      </c>
    </row>
    <row r="64" spans="1:11" s="1" customFormat="1" x14ac:dyDescent="0.3">
      <c r="A64" s="17"/>
      <c r="B64" s="17"/>
      <c r="C64" s="17"/>
      <c r="E64" s="169"/>
      <c r="F64" s="179"/>
      <c r="G64" s="176"/>
      <c r="H64" s="177"/>
      <c r="I64" s="178"/>
      <c r="J64" s="363" t="str">
        <f>IF(I64="","",IF(OR(H64="",H64=Dades!$C$536),Dades!$D$536,Dades!$D$535))</f>
        <v/>
      </c>
      <c r="K64" s="60" t="str">
        <f t="shared" si="1"/>
        <v/>
      </c>
    </row>
    <row r="65" spans="1:56" s="1" customFormat="1" x14ac:dyDescent="0.3">
      <c r="A65" s="17"/>
      <c r="B65" s="17"/>
      <c r="C65" s="17"/>
      <c r="E65" s="169"/>
      <c r="F65" s="179"/>
      <c r="G65" s="176"/>
      <c r="H65" s="177"/>
      <c r="I65" s="178"/>
      <c r="J65" s="363" t="str">
        <f>IF(I65="","",IF(OR(H65="",H65=Dades!$C$536),Dades!$D$536,Dades!$D$535))</f>
        <v/>
      </c>
      <c r="K65" s="60" t="str">
        <f t="shared" si="1"/>
        <v/>
      </c>
    </row>
    <row r="66" spans="1:56" s="1" customFormat="1" x14ac:dyDescent="0.3">
      <c r="A66" s="17"/>
      <c r="B66" s="17"/>
      <c r="C66" s="17"/>
      <c r="E66" s="169"/>
      <c r="F66" s="179"/>
      <c r="G66" s="176"/>
      <c r="H66" s="177"/>
      <c r="I66" s="178"/>
      <c r="J66" s="363" t="str">
        <f>IF(I66="","",IF(OR(H66="",H66=Dades!$C$536),Dades!$D$536,Dades!$D$535))</f>
        <v/>
      </c>
      <c r="K66" s="60" t="str">
        <f t="shared" si="1"/>
        <v/>
      </c>
    </row>
    <row r="67" spans="1:56" s="1" customFormat="1" x14ac:dyDescent="0.3">
      <c r="A67" s="4"/>
      <c r="B67" s="4"/>
      <c r="C67" s="4"/>
      <c r="E67" s="169"/>
      <c r="F67" s="179"/>
      <c r="G67" s="176"/>
      <c r="H67" s="177"/>
      <c r="I67" s="178"/>
      <c r="J67" s="363" t="str">
        <f>IF(I67="","",IF(OR(H67="",H67=Dades!$C$536),Dades!$D$536,Dades!$D$535))</f>
        <v/>
      </c>
      <c r="K67" s="60" t="str">
        <f t="shared" si="1"/>
        <v/>
      </c>
    </row>
    <row r="68" spans="1:56" s="1" customFormat="1" x14ac:dyDescent="0.3">
      <c r="A68" s="4"/>
      <c r="B68" s="4"/>
      <c r="C68" s="4"/>
      <c r="J68" s="68"/>
      <c r="K68" s="37">
        <f>SUM(K48:K67)</f>
        <v>0</v>
      </c>
    </row>
    <row r="69" spans="1:56" s="1" customFormat="1" x14ac:dyDescent="0.3">
      <c r="A69" s="4"/>
      <c r="B69" s="4"/>
      <c r="C69" s="4"/>
      <c r="J69" s="68"/>
    </row>
    <row r="70" spans="1:56" s="1" customFormat="1" ht="17.25" customHeight="1" x14ac:dyDescent="0.3">
      <c r="A70" s="4"/>
      <c r="B70" s="4"/>
      <c r="C70" s="4"/>
      <c r="D70" s="581" t="s">
        <v>1515</v>
      </c>
      <c r="E70" s="581"/>
      <c r="F70" s="581"/>
      <c r="G70" s="581"/>
      <c r="H70" s="581"/>
      <c r="I70" s="581"/>
      <c r="J70" s="581"/>
      <c r="K70" s="581"/>
      <c r="L70" s="54"/>
      <c r="AV70" s="54"/>
      <c r="AW70" s="54"/>
      <c r="AX70" s="54"/>
      <c r="AY70" s="54"/>
      <c r="AZ70" s="54"/>
      <c r="BA70" s="54"/>
      <c r="BB70" s="54"/>
      <c r="BC70" s="54"/>
      <c r="BD70" s="54"/>
    </row>
    <row r="71" spans="1:56" s="1" customFormat="1" ht="39.75" customHeight="1" x14ac:dyDescent="0.3">
      <c r="A71" s="4"/>
      <c r="B71" s="4"/>
      <c r="C71" s="4"/>
      <c r="E71" s="599" t="s">
        <v>1516</v>
      </c>
      <c r="F71" s="599"/>
      <c r="G71" s="599"/>
      <c r="H71" s="599"/>
      <c r="I71" s="599"/>
      <c r="J71" s="599"/>
      <c r="K71" s="45"/>
      <c r="L71" s="54"/>
      <c r="AV71" s="54"/>
      <c r="AW71" s="54"/>
      <c r="AX71" s="54"/>
      <c r="AY71" s="54"/>
      <c r="AZ71" s="54"/>
      <c r="BA71" s="54"/>
      <c r="BB71" s="54"/>
      <c r="BC71" s="54"/>
      <c r="BD71" s="54"/>
    </row>
    <row r="72" spans="1:56" s="1" customFormat="1" x14ac:dyDescent="0.3">
      <c r="A72" s="4"/>
      <c r="B72" s="4"/>
      <c r="C72" s="4"/>
      <c r="G72" s="54"/>
      <c r="H72" s="54"/>
      <c r="I72" s="54"/>
      <c r="J72" s="54"/>
      <c r="K72" s="54"/>
      <c r="L72" s="54"/>
      <c r="AV72" s="54"/>
      <c r="AW72" s="54"/>
      <c r="AX72" s="54"/>
      <c r="AY72" s="54"/>
      <c r="AZ72" s="54"/>
      <c r="BA72" s="54"/>
      <c r="BB72" s="54"/>
      <c r="BC72" s="54"/>
      <c r="BD72" s="54"/>
    </row>
    <row r="73" spans="1:56" s="1" customFormat="1" ht="16.5" customHeight="1" x14ac:dyDescent="0.3">
      <c r="A73" s="4"/>
      <c r="B73" s="4"/>
      <c r="C73" s="4"/>
      <c r="E73" s="578" t="s">
        <v>1265</v>
      </c>
      <c r="F73" s="578" t="s">
        <v>1517</v>
      </c>
      <c r="G73" s="579" t="s">
        <v>1518</v>
      </c>
      <c r="H73" s="579" t="s">
        <v>1513</v>
      </c>
      <c r="I73" s="579" t="s">
        <v>1514</v>
      </c>
      <c r="J73" s="579" t="s">
        <v>1505</v>
      </c>
      <c r="K73" s="54"/>
      <c r="L73" s="54"/>
      <c r="AV73" s="54"/>
      <c r="AW73" s="54"/>
      <c r="AX73" s="54"/>
      <c r="AY73" s="54"/>
      <c r="AZ73" s="54"/>
      <c r="BA73" s="54"/>
      <c r="BB73" s="54"/>
      <c r="BC73" s="54"/>
      <c r="BD73" s="54"/>
    </row>
    <row r="74" spans="1:56" s="1" customFormat="1" ht="13.5" customHeight="1" x14ac:dyDescent="0.3">
      <c r="A74" s="4"/>
      <c r="B74" s="4"/>
      <c r="C74" s="4"/>
      <c r="E74" s="578"/>
      <c r="F74" s="578"/>
      <c r="G74" s="580"/>
      <c r="H74" s="580"/>
      <c r="I74" s="580"/>
      <c r="J74" s="580"/>
      <c r="K74" s="54"/>
      <c r="L74" s="54"/>
      <c r="AV74" s="54"/>
      <c r="AW74" s="54"/>
      <c r="AX74" s="54"/>
      <c r="AY74" s="54"/>
      <c r="AZ74" s="54"/>
      <c r="BA74" s="54"/>
      <c r="BB74" s="54"/>
      <c r="BC74" s="54"/>
      <c r="BD74" s="54"/>
    </row>
    <row r="75" spans="1:56" s="1" customFormat="1" ht="15.75" hidden="1" customHeight="1" x14ac:dyDescent="0.3">
      <c r="A75" s="4"/>
      <c r="B75" s="4"/>
      <c r="C75" s="4"/>
      <c r="E75" s="31" t="s">
        <v>1265</v>
      </c>
      <c r="F75" s="32"/>
      <c r="G75" s="32"/>
      <c r="H75" s="33"/>
      <c r="I75" s="66"/>
      <c r="J75" s="336" t="s">
        <v>7</v>
      </c>
      <c r="K75" s="54"/>
      <c r="L75" s="54"/>
      <c r="AV75" s="54"/>
      <c r="AW75" s="54"/>
      <c r="AX75" s="54"/>
      <c r="AY75" s="54"/>
      <c r="AZ75" s="54"/>
      <c r="BA75" s="54"/>
      <c r="BB75" s="54"/>
      <c r="BC75" s="54"/>
      <c r="BD75" s="54"/>
    </row>
    <row r="76" spans="1:56" s="1" customFormat="1" x14ac:dyDescent="0.3">
      <c r="A76" s="4"/>
      <c r="B76" s="4"/>
      <c r="C76" s="4"/>
      <c r="E76" s="169"/>
      <c r="F76" s="355"/>
      <c r="G76" s="361"/>
      <c r="H76" s="178"/>
      <c r="I76" s="362"/>
      <c r="J76" s="60" t="str">
        <f>IF(I76="","",H76*I76)</f>
        <v/>
      </c>
      <c r="L76" s="54"/>
      <c r="AV76" s="54"/>
      <c r="AW76" s="54"/>
      <c r="AX76" s="54"/>
      <c r="AY76" s="54"/>
      <c r="AZ76" s="54"/>
      <c r="BA76" s="54"/>
      <c r="BB76" s="54"/>
      <c r="BC76" s="54"/>
      <c r="BD76" s="54"/>
    </row>
    <row r="77" spans="1:56" s="1" customFormat="1" x14ac:dyDescent="0.3">
      <c r="A77" s="4"/>
      <c r="B77" s="4"/>
      <c r="C77" s="4"/>
      <c r="E77" s="169"/>
      <c r="F77" s="355"/>
      <c r="G77" s="361"/>
      <c r="H77" s="178"/>
      <c r="I77" s="362"/>
      <c r="J77" s="60" t="str">
        <f t="shared" ref="J77:J95" si="2">IF(I77="","",H77*I77)</f>
        <v/>
      </c>
      <c r="K77" s="54"/>
      <c r="L77" s="54"/>
      <c r="AV77" s="54"/>
      <c r="AW77" s="54"/>
      <c r="AX77" s="54"/>
      <c r="AY77" s="54"/>
      <c r="AZ77" s="54"/>
      <c r="BA77" s="54"/>
      <c r="BB77" s="54"/>
      <c r="BC77" s="54"/>
      <c r="BD77" s="54"/>
    </row>
    <row r="78" spans="1:56" x14ac:dyDescent="0.3">
      <c r="E78" s="169"/>
      <c r="F78" s="355"/>
      <c r="G78" s="361"/>
      <c r="H78" s="178"/>
      <c r="I78" s="362"/>
      <c r="J78" s="60" t="str">
        <f t="shared" si="2"/>
        <v/>
      </c>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row>
    <row r="79" spans="1:56" x14ac:dyDescent="0.3">
      <c r="E79" s="169"/>
      <c r="F79" s="355"/>
      <c r="G79" s="361"/>
      <c r="H79" s="178"/>
      <c r="I79" s="362"/>
      <c r="J79" s="60" t="str">
        <f t="shared" si="2"/>
        <v/>
      </c>
      <c r="K79" s="55"/>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row>
    <row r="80" spans="1:56" x14ac:dyDescent="0.3">
      <c r="E80" s="169"/>
      <c r="F80" s="355"/>
      <c r="G80" s="361"/>
      <c r="H80" s="178"/>
      <c r="I80" s="362"/>
      <c r="J80" s="60" t="str">
        <f t="shared" si="2"/>
        <v/>
      </c>
      <c r="K80" s="55"/>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row>
    <row r="81" spans="5:47" x14ac:dyDescent="0.3">
      <c r="E81" s="169"/>
      <c r="F81" s="355"/>
      <c r="G81" s="361"/>
      <c r="H81" s="178"/>
      <c r="I81" s="362"/>
      <c r="J81" s="60" t="str">
        <f t="shared" si="2"/>
        <v/>
      </c>
      <c r="K81" s="55"/>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row>
    <row r="82" spans="5:47" x14ac:dyDescent="0.3">
      <c r="E82" s="169"/>
      <c r="F82" s="355"/>
      <c r="G82" s="361"/>
      <c r="H82" s="178"/>
      <c r="I82" s="362"/>
      <c r="J82" s="60" t="str">
        <f t="shared" si="2"/>
        <v/>
      </c>
      <c r="K82" s="55"/>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row>
    <row r="83" spans="5:47" x14ac:dyDescent="0.3">
      <c r="E83" s="169"/>
      <c r="F83" s="355"/>
      <c r="G83" s="361"/>
      <c r="H83" s="178"/>
      <c r="I83" s="362"/>
      <c r="J83" s="60" t="str">
        <f t="shared" si="2"/>
        <v/>
      </c>
      <c r="K83" s="55"/>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row>
    <row r="84" spans="5:47" x14ac:dyDescent="0.3">
      <c r="E84" s="169"/>
      <c r="F84" s="355"/>
      <c r="G84" s="361"/>
      <c r="H84" s="178"/>
      <c r="I84" s="362"/>
      <c r="J84" s="60" t="str">
        <f t="shared" si="2"/>
        <v/>
      </c>
      <c r="K84" s="55"/>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row>
    <row r="85" spans="5:47" x14ac:dyDescent="0.3">
      <c r="E85" s="169"/>
      <c r="F85" s="355"/>
      <c r="G85" s="361"/>
      <c r="H85" s="178"/>
      <c r="I85" s="362"/>
      <c r="J85" s="60" t="str">
        <f t="shared" si="2"/>
        <v/>
      </c>
      <c r="K85" s="55"/>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row>
    <row r="86" spans="5:47" x14ac:dyDescent="0.3">
      <c r="E86" s="169"/>
      <c r="F86" s="355"/>
      <c r="G86" s="361"/>
      <c r="H86" s="178"/>
      <c r="I86" s="362"/>
      <c r="J86" s="60" t="str">
        <f t="shared" si="2"/>
        <v/>
      </c>
      <c r="K86" s="55"/>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row>
    <row r="87" spans="5:47" x14ac:dyDescent="0.3">
      <c r="E87" s="169"/>
      <c r="F87" s="355"/>
      <c r="G87" s="361"/>
      <c r="H87" s="178"/>
      <c r="I87" s="362"/>
      <c r="J87" s="60" t="str">
        <f t="shared" si="2"/>
        <v/>
      </c>
      <c r="K87" s="55"/>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row>
    <row r="88" spans="5:47" x14ac:dyDescent="0.3">
      <c r="E88" s="169"/>
      <c r="F88" s="355"/>
      <c r="G88" s="361"/>
      <c r="H88" s="178"/>
      <c r="I88" s="362"/>
      <c r="J88" s="60" t="str">
        <f t="shared" si="2"/>
        <v/>
      </c>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row>
    <row r="89" spans="5:47" x14ac:dyDescent="0.3">
      <c r="E89" s="169"/>
      <c r="F89" s="355"/>
      <c r="G89" s="361"/>
      <c r="H89" s="178"/>
      <c r="I89" s="362"/>
      <c r="J89" s="60" t="str">
        <f t="shared" si="2"/>
        <v/>
      </c>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row>
    <row r="90" spans="5:47" x14ac:dyDescent="0.3">
      <c r="E90" s="169"/>
      <c r="F90" s="355"/>
      <c r="G90" s="361"/>
      <c r="H90" s="178"/>
      <c r="I90" s="362"/>
      <c r="J90" s="60" t="str">
        <f t="shared" si="2"/>
        <v/>
      </c>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row>
    <row r="91" spans="5:47" x14ac:dyDescent="0.3">
      <c r="E91" s="169"/>
      <c r="F91" s="355"/>
      <c r="G91" s="361"/>
      <c r="H91" s="178"/>
      <c r="I91" s="362"/>
      <c r="J91" s="60" t="str">
        <f t="shared" si="2"/>
        <v/>
      </c>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row>
    <row r="92" spans="5:47" ht="16.5" customHeight="1" x14ac:dyDescent="0.3">
      <c r="E92" s="169"/>
      <c r="F92" s="355"/>
      <c r="G92" s="361"/>
      <c r="H92" s="178"/>
      <c r="I92" s="362"/>
      <c r="J92" s="60" t="str">
        <f t="shared" si="2"/>
        <v/>
      </c>
      <c r="K92" s="6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row>
    <row r="93" spans="5:47" x14ac:dyDescent="0.3">
      <c r="E93" s="169"/>
      <c r="F93" s="355"/>
      <c r="G93" s="361"/>
      <c r="H93" s="178"/>
      <c r="I93" s="362"/>
      <c r="J93" s="60" t="str">
        <f t="shared" si="2"/>
        <v/>
      </c>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row>
    <row r="94" spans="5:47" ht="16.5" customHeight="1" x14ac:dyDescent="0.3">
      <c r="E94" s="169"/>
      <c r="F94" s="355"/>
      <c r="G94" s="361"/>
      <c r="H94" s="178"/>
      <c r="I94" s="362"/>
      <c r="J94" s="60" t="str">
        <f t="shared" si="2"/>
        <v/>
      </c>
      <c r="K94" s="62"/>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row>
    <row r="95" spans="5:47" x14ac:dyDescent="0.3">
      <c r="E95" s="169"/>
      <c r="F95" s="355"/>
      <c r="G95" s="361"/>
      <c r="H95" s="178"/>
      <c r="I95" s="362"/>
      <c r="J95" s="60" t="str">
        <f t="shared" si="2"/>
        <v/>
      </c>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row>
    <row r="96" spans="5:47" x14ac:dyDescent="0.3">
      <c r="J96" s="37">
        <f>SUM(J76:J95)</f>
        <v>0</v>
      </c>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row>
    <row r="97" spans="6:47" x14ac:dyDescent="0.3">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row>
    <row r="98" spans="6:47" x14ac:dyDescent="0.3">
      <c r="F98" s="55"/>
      <c r="G98" s="55"/>
      <c r="H98" s="55"/>
      <c r="I98" s="55"/>
      <c r="J98" s="55"/>
      <c r="K98" s="55"/>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row>
    <row r="99" spans="6:47" x14ac:dyDescent="0.3">
      <c r="F99" s="55"/>
      <c r="G99" s="55"/>
      <c r="H99" s="55"/>
      <c r="I99" s="55"/>
      <c r="J99" s="55"/>
      <c r="K99" s="55"/>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row>
    <row r="100" spans="6:47" x14ac:dyDescent="0.3">
      <c r="F100" s="55"/>
      <c r="G100" s="55"/>
      <c r="H100" s="55"/>
      <c r="I100" s="55"/>
      <c r="J100" s="55"/>
      <c r="K100" s="55"/>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row>
    <row r="101" spans="6:47" x14ac:dyDescent="0.3">
      <c r="F101" s="55"/>
      <c r="G101" s="55"/>
      <c r="H101" s="55"/>
      <c r="I101" s="55"/>
      <c r="J101" s="55"/>
      <c r="K101" s="55"/>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row>
    <row r="102" spans="6:47" x14ac:dyDescent="0.3">
      <c r="F102" s="55"/>
      <c r="G102" s="55"/>
      <c r="H102" s="55"/>
      <c r="I102" s="55"/>
      <c r="J102" s="55"/>
      <c r="K102" s="55"/>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row>
    <row r="103" spans="6:47" x14ac:dyDescent="0.3">
      <c r="F103" s="55"/>
      <c r="G103" s="55"/>
      <c r="H103" s="55"/>
      <c r="I103" s="55"/>
      <c r="J103" s="55"/>
      <c r="K103" s="55"/>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row>
    <row r="104" spans="6:47" x14ac:dyDescent="0.3">
      <c r="F104" s="55"/>
      <c r="G104" s="55"/>
      <c r="H104" s="55"/>
      <c r="I104" s="55"/>
      <c r="J104" s="55"/>
      <c r="K104" s="55"/>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row>
    <row r="105" spans="6:47" x14ac:dyDescent="0.3">
      <c r="F105" s="55"/>
      <c r="G105" s="55"/>
      <c r="H105" s="55"/>
      <c r="I105" s="55"/>
      <c r="J105" s="55"/>
      <c r="K105" s="55"/>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row>
    <row r="106" spans="6:47" x14ac:dyDescent="0.3">
      <c r="F106" s="55"/>
      <c r="G106" s="55"/>
      <c r="H106" s="55"/>
      <c r="I106" s="55"/>
      <c r="J106" s="55"/>
      <c r="K106" s="55"/>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row>
    <row r="107" spans="6:47" x14ac:dyDescent="0.3">
      <c r="F107" s="55"/>
      <c r="G107" s="55"/>
      <c r="H107" s="55"/>
      <c r="I107" s="55"/>
      <c r="J107" s="55"/>
      <c r="K107" s="55"/>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row>
    <row r="108" spans="6:47" x14ac:dyDescent="0.3">
      <c r="F108" s="55"/>
      <c r="G108" s="55"/>
      <c r="H108" s="55"/>
      <c r="I108" s="55"/>
      <c r="J108" s="55"/>
      <c r="K108" s="55"/>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row>
    <row r="109" spans="6:47" x14ac:dyDescent="0.3">
      <c r="F109" s="55"/>
      <c r="G109" s="55"/>
      <c r="H109" s="55"/>
      <c r="I109" s="55"/>
      <c r="J109" s="55"/>
      <c r="K109" s="55"/>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row>
    <row r="110" spans="6:47" x14ac:dyDescent="0.3">
      <c r="F110" s="55"/>
      <c r="G110" s="55"/>
      <c r="H110" s="55"/>
      <c r="I110" s="55"/>
      <c r="J110" s="55"/>
      <c r="K110" s="55"/>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row>
    <row r="111" spans="6:47" x14ac:dyDescent="0.3">
      <c r="F111" s="55"/>
      <c r="G111" s="55"/>
      <c r="H111" s="55"/>
      <c r="I111" s="55"/>
      <c r="J111" s="55"/>
      <c r="K111" s="55"/>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row>
    <row r="112" spans="6:47" x14ac:dyDescent="0.3">
      <c r="F112" s="55"/>
      <c r="G112" s="55"/>
      <c r="H112" s="55"/>
      <c r="I112" s="55"/>
      <c r="J112" s="55"/>
      <c r="K112" s="55"/>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row>
    <row r="113" spans="6:47" x14ac:dyDescent="0.3">
      <c r="F113" s="55"/>
      <c r="G113" s="55"/>
      <c r="H113" s="55"/>
      <c r="I113" s="55"/>
      <c r="J113" s="55"/>
      <c r="K113" s="55"/>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row>
    <row r="114" spans="6:47" x14ac:dyDescent="0.3">
      <c r="F114" s="55"/>
      <c r="G114" s="55"/>
      <c r="H114" s="55"/>
      <c r="I114" s="55"/>
      <c r="J114" s="55"/>
      <c r="K114" s="55"/>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row>
    <row r="115" spans="6:47" x14ac:dyDescent="0.3">
      <c r="F115" s="55"/>
      <c r="G115" s="55"/>
      <c r="H115" s="55"/>
      <c r="I115" s="55"/>
      <c r="J115" s="55"/>
      <c r="K115" s="55"/>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row>
    <row r="116" spans="6:47" x14ac:dyDescent="0.3">
      <c r="F116" s="55"/>
      <c r="G116" s="55"/>
      <c r="H116" s="55"/>
      <c r="I116" s="55"/>
      <c r="J116" s="55"/>
      <c r="K116" s="55"/>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row>
    <row r="117" spans="6:47" x14ac:dyDescent="0.3">
      <c r="F117" s="55"/>
      <c r="G117" s="55"/>
      <c r="H117" s="55"/>
      <c r="I117" s="55"/>
      <c r="J117" s="55"/>
      <c r="K117" s="55"/>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row>
    <row r="118" spans="6:47" x14ac:dyDescent="0.3">
      <c r="F118" s="55"/>
      <c r="G118" s="55"/>
      <c r="H118" s="55"/>
      <c r="I118" s="55"/>
      <c r="J118" s="55"/>
      <c r="K118" s="55"/>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row>
    <row r="119" spans="6:47" x14ac:dyDescent="0.3">
      <c r="F119" s="55"/>
      <c r="G119" s="55"/>
      <c r="H119" s="55"/>
      <c r="I119" s="55"/>
      <c r="J119" s="55"/>
      <c r="K119" s="55"/>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row>
    <row r="120" spans="6:47" x14ac:dyDescent="0.3">
      <c r="F120" s="55"/>
      <c r="G120" s="55"/>
      <c r="H120" s="55"/>
      <c r="I120" s="55"/>
      <c r="J120" s="55"/>
      <c r="K120" s="55"/>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row>
    <row r="121" spans="6:47" x14ac:dyDescent="0.3">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row>
    <row r="122" spans="6:47" x14ac:dyDescent="0.3">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row>
    <row r="123" spans="6:47" x14ac:dyDescent="0.3">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row>
    <row r="124" spans="6:47" x14ac:dyDescent="0.3">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row>
    <row r="125" spans="6:47" x14ac:dyDescent="0.3">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row>
    <row r="126" spans="6:47" x14ac:dyDescent="0.3">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row>
    <row r="127" spans="6:47" x14ac:dyDescent="0.3">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row>
    <row r="128" spans="6:47" x14ac:dyDescent="0.3">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row>
    <row r="129" spans="14:141" x14ac:dyDescent="0.3">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row>
    <row r="130" spans="14:141" x14ac:dyDescent="0.3">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row>
    <row r="131" spans="14:141" x14ac:dyDescent="0.3">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row>
    <row r="132" spans="14:141" x14ac:dyDescent="0.3">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DV132" s="1"/>
      <c r="DW132" s="1"/>
      <c r="DX132" s="1"/>
      <c r="DY132" s="1"/>
      <c r="DZ132" s="1"/>
      <c r="EA132" s="1"/>
      <c r="EB132" s="1"/>
      <c r="EC132" s="1"/>
      <c r="ED132" s="1"/>
      <c r="EE132" s="1"/>
      <c r="EF132" s="1"/>
      <c r="EG132" s="1"/>
      <c r="EH132" s="1"/>
      <c r="EI132" s="1"/>
      <c r="EJ132" s="1"/>
      <c r="EK132" s="1"/>
    </row>
    <row r="133" spans="14:141" x14ac:dyDescent="0.3">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row>
    <row r="134" spans="14:141" x14ac:dyDescent="0.3">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row>
    <row r="135" spans="14:141" x14ac:dyDescent="0.3">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row>
    <row r="136" spans="14:141" x14ac:dyDescent="0.3">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row>
    <row r="137" spans="14:141" x14ac:dyDescent="0.3">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row>
    <row r="138" spans="14:141" x14ac:dyDescent="0.3">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row>
    <row r="139" spans="14:141" x14ac:dyDescent="0.3">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row>
    <row r="140" spans="14:141" x14ac:dyDescent="0.3">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row>
    <row r="141" spans="14:141" x14ac:dyDescent="0.3">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row>
    <row r="142" spans="14:141" x14ac:dyDescent="0.3">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row>
    <row r="143" spans="14:141" x14ac:dyDescent="0.3">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DV143" s="55"/>
      <c r="DW143" s="55"/>
      <c r="DX143" s="55"/>
      <c r="DY143" s="55"/>
      <c r="DZ143" s="55"/>
      <c r="EA143" s="55"/>
      <c r="EB143" s="55"/>
      <c r="EC143" s="55"/>
      <c r="ED143" s="55"/>
      <c r="EE143" s="55"/>
      <c r="EF143" s="55"/>
      <c r="EG143" s="55"/>
      <c r="EH143" s="55"/>
      <c r="EI143" s="55"/>
      <c r="EJ143" s="55"/>
      <c r="EK143" s="55"/>
    </row>
    <row r="144" spans="14:141" x14ac:dyDescent="0.3">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DV144" s="55"/>
      <c r="DW144" s="55"/>
      <c r="DX144" s="55"/>
      <c r="DY144" s="55"/>
      <c r="DZ144" s="55"/>
      <c r="EA144" s="55"/>
      <c r="EB144" s="55"/>
      <c r="EC144" s="55"/>
      <c r="ED144" s="55"/>
      <c r="EE144" s="55"/>
      <c r="EF144" s="55"/>
      <c r="EG144" s="55"/>
      <c r="EH144" s="55"/>
      <c r="EI144" s="55"/>
      <c r="EJ144" s="55"/>
      <c r="EK144" s="55"/>
    </row>
    <row r="145" spans="14:141" x14ac:dyDescent="0.3">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DV145" s="55"/>
      <c r="DW145" s="55"/>
      <c r="DX145" s="55"/>
      <c r="DY145" s="55"/>
      <c r="DZ145" s="55"/>
      <c r="EA145" s="55"/>
      <c r="EB145" s="55"/>
      <c r="EC145" s="55"/>
      <c r="ED145" s="55"/>
      <c r="EE145" s="55"/>
      <c r="EF145" s="55"/>
      <c r="EG145" s="55"/>
      <c r="EH145" s="55"/>
      <c r="EI145" s="55"/>
      <c r="EJ145" s="55"/>
      <c r="EK145" s="55"/>
    </row>
    <row r="146" spans="14:141" x14ac:dyDescent="0.3">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DV146" s="55"/>
      <c r="DW146" s="55"/>
      <c r="DX146" s="55"/>
      <c r="DY146" s="55"/>
      <c r="DZ146" s="55"/>
      <c r="EA146" s="55"/>
      <c r="EB146" s="55"/>
      <c r="EC146" s="55"/>
      <c r="ED146" s="55"/>
      <c r="EE146" s="55"/>
      <c r="EF146" s="55"/>
      <c r="EG146" s="55"/>
      <c r="EH146" s="55"/>
      <c r="EI146" s="55"/>
      <c r="EJ146" s="55"/>
      <c r="EK146" s="55"/>
    </row>
    <row r="147" spans="14:141" x14ac:dyDescent="0.3">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DV147" s="55"/>
      <c r="DW147" s="55"/>
      <c r="DX147" s="55"/>
      <c r="DY147" s="55"/>
      <c r="DZ147" s="55"/>
      <c r="EA147" s="55"/>
      <c r="EB147" s="55"/>
      <c r="EC147" s="55"/>
      <c r="ED147" s="55"/>
      <c r="EE147" s="55"/>
      <c r="EF147" s="55"/>
      <c r="EG147" s="55"/>
      <c r="EH147" s="55"/>
      <c r="EI147" s="55"/>
      <c r="EJ147" s="55"/>
      <c r="EK147" s="55"/>
    </row>
    <row r="148" spans="14:141" x14ac:dyDescent="0.3">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DV148" s="55"/>
      <c r="DW148" s="55"/>
      <c r="DX148" s="55"/>
      <c r="DY148" s="55"/>
      <c r="DZ148" s="55"/>
      <c r="EA148" s="55"/>
      <c r="EB148" s="55"/>
      <c r="EC148" s="55"/>
      <c r="ED148" s="55"/>
      <c r="EE148" s="55"/>
      <c r="EF148" s="55"/>
      <c r="EG148" s="55"/>
      <c r="EH148" s="55"/>
      <c r="EI148" s="55"/>
      <c r="EJ148" s="55"/>
      <c r="EK148" s="55"/>
    </row>
    <row r="149" spans="14:141" x14ac:dyDescent="0.3">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row>
    <row r="150" spans="14:141" x14ac:dyDescent="0.3">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row>
    <row r="151" spans="14:141" x14ac:dyDescent="0.3">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row>
    <row r="152" spans="14:141" x14ac:dyDescent="0.3">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row>
    <row r="153" spans="14:141" x14ac:dyDescent="0.3">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row>
    <row r="154" spans="14:141" x14ac:dyDescent="0.3">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row>
    <row r="155" spans="14:141" x14ac:dyDescent="0.3">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row>
    <row r="156" spans="14:141" x14ac:dyDescent="0.3">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row>
    <row r="157" spans="14:141" x14ac:dyDescent="0.3">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row>
    <row r="158" spans="14:141" x14ac:dyDescent="0.3">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row>
    <row r="159" spans="14:141" x14ac:dyDescent="0.3">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row>
    <row r="160" spans="14:141" x14ac:dyDescent="0.3">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row>
    <row r="161" spans="14:47" x14ac:dyDescent="0.3">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row>
    <row r="162" spans="14:47" x14ac:dyDescent="0.3">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row>
    <row r="163" spans="14:47" x14ac:dyDescent="0.3">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row>
    <row r="164" spans="14:47" x14ac:dyDescent="0.3">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row>
    <row r="165" spans="14:47" x14ac:dyDescent="0.3">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row>
    <row r="166" spans="14:47" x14ac:dyDescent="0.3">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row>
    <row r="167" spans="14:47" x14ac:dyDescent="0.3">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row>
    <row r="168" spans="14:47" x14ac:dyDescent="0.3">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row>
    <row r="169" spans="14:47" x14ac:dyDescent="0.3">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row>
    <row r="170" spans="14:47" x14ac:dyDescent="0.3">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row>
    <row r="171" spans="14:47" x14ac:dyDescent="0.3">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row>
    <row r="172" spans="14:47" x14ac:dyDescent="0.3">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row>
    <row r="173" spans="14:47" x14ac:dyDescent="0.3">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row>
    <row r="174" spans="14:47" x14ac:dyDescent="0.3">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row>
    <row r="175" spans="14:47" x14ac:dyDescent="0.3">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row>
    <row r="176" spans="14:47" x14ac:dyDescent="0.3">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row>
    <row r="177" spans="14:47" x14ac:dyDescent="0.3">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row>
    <row r="178" spans="14:47" x14ac:dyDescent="0.3">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row>
    <row r="179" spans="14:47" x14ac:dyDescent="0.3">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row>
    <row r="180" spans="14:47" x14ac:dyDescent="0.3">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row>
    <row r="181" spans="14:47" x14ac:dyDescent="0.3">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row>
    <row r="182" spans="14:47" x14ac:dyDescent="0.3">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row>
    <row r="183" spans="14:47" x14ac:dyDescent="0.3">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row>
    <row r="184" spans="14:47" x14ac:dyDescent="0.3">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row>
    <row r="185" spans="14:47" x14ac:dyDescent="0.3">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row>
    <row r="186" spans="14:47" x14ac:dyDescent="0.3">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row>
    <row r="187" spans="14:47" x14ac:dyDescent="0.3">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row>
    <row r="188" spans="14:47" x14ac:dyDescent="0.3">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row>
    <row r="189" spans="14:47" x14ac:dyDescent="0.3">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row>
    <row r="190" spans="14:47" x14ac:dyDescent="0.3">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row>
    <row r="191" spans="14:47" x14ac:dyDescent="0.3">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row>
    <row r="192" spans="14:47" x14ac:dyDescent="0.3">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row>
    <row r="193" spans="14:47" x14ac:dyDescent="0.3">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row>
    <row r="194" spans="14:47" x14ac:dyDescent="0.3">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row>
    <row r="195" spans="14:47" x14ac:dyDescent="0.3">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row>
    <row r="196" spans="14:47" x14ac:dyDescent="0.3">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row>
    <row r="197" spans="14:47" x14ac:dyDescent="0.3">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row>
    <row r="198" spans="14:47" x14ac:dyDescent="0.3">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row>
    <row r="199" spans="14:47" x14ac:dyDescent="0.3">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row>
    <row r="200" spans="14:47" x14ac:dyDescent="0.3">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row>
    <row r="201" spans="14:47" x14ac:dyDescent="0.3">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row>
    <row r="202" spans="14:47" x14ac:dyDescent="0.3">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row>
    <row r="203" spans="14:47" x14ac:dyDescent="0.3">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row>
    <row r="204" spans="14:47" x14ac:dyDescent="0.3">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row>
    <row r="205" spans="14:47" x14ac:dyDescent="0.3">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row>
    <row r="206" spans="14:47" x14ac:dyDescent="0.3">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row>
    <row r="207" spans="14:47" x14ac:dyDescent="0.3">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row>
    <row r="208" spans="14:47" x14ac:dyDescent="0.3">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row>
    <row r="209" spans="14:47" x14ac:dyDescent="0.3">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row>
    <row r="210" spans="14:47" x14ac:dyDescent="0.3">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row>
    <row r="211" spans="14:47" x14ac:dyDescent="0.3">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row>
    <row r="212" spans="14:47" x14ac:dyDescent="0.3">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row>
    <row r="213" spans="14:47" x14ac:dyDescent="0.3">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row>
    <row r="214" spans="14:47" x14ac:dyDescent="0.3">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row>
    <row r="215" spans="14:47" x14ac:dyDescent="0.3">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row>
    <row r="216" spans="14:47" x14ac:dyDescent="0.3">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row>
    <row r="217" spans="14:47" x14ac:dyDescent="0.3">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row>
    <row r="218" spans="14:47" x14ac:dyDescent="0.3">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row>
    <row r="219" spans="14:47" x14ac:dyDescent="0.3">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row>
    <row r="220" spans="14:47" x14ac:dyDescent="0.3">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row>
    <row r="221" spans="14:47" x14ac:dyDescent="0.3">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row>
    <row r="222" spans="14:47" x14ac:dyDescent="0.3">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row>
    <row r="223" spans="14:47" x14ac:dyDescent="0.3">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row>
    <row r="224" spans="14:47" x14ac:dyDescent="0.3">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row>
    <row r="225" spans="14:47" x14ac:dyDescent="0.3">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row>
    <row r="226" spans="14:47" x14ac:dyDescent="0.3">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row>
    <row r="227" spans="14:47" x14ac:dyDescent="0.3">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row>
    <row r="228" spans="14:47" x14ac:dyDescent="0.3">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row>
    <row r="229" spans="14:47" x14ac:dyDescent="0.3">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row>
    <row r="230" spans="14:47" x14ac:dyDescent="0.3">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row>
    <row r="231" spans="14:47" x14ac:dyDescent="0.3">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row>
    <row r="232" spans="14:47" x14ac:dyDescent="0.3">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row>
    <row r="233" spans="14:47" x14ac:dyDescent="0.3">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row>
    <row r="234" spans="14:47" x14ac:dyDescent="0.3">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row>
    <row r="235" spans="14:47" x14ac:dyDescent="0.3">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row>
    <row r="236" spans="14:47" x14ac:dyDescent="0.3">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row>
    <row r="237" spans="14:47" x14ac:dyDescent="0.3">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row>
    <row r="238" spans="14:47" x14ac:dyDescent="0.3">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row>
    <row r="239" spans="14:47" x14ac:dyDescent="0.3">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row>
    <row r="240" spans="14:47" x14ac:dyDescent="0.3">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row>
    <row r="241" spans="14:47" x14ac:dyDescent="0.3">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row>
    <row r="242" spans="14:47" x14ac:dyDescent="0.3">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row>
    <row r="243" spans="14:47" x14ac:dyDescent="0.3">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row>
    <row r="244" spans="14:47" x14ac:dyDescent="0.3">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row>
    <row r="245" spans="14:47" x14ac:dyDescent="0.3">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row>
    <row r="246" spans="14:47" x14ac:dyDescent="0.3">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row>
    <row r="247" spans="14:47" x14ac:dyDescent="0.3">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row>
    <row r="248" spans="14:47" x14ac:dyDescent="0.3">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row>
    <row r="249" spans="14:47" x14ac:dyDescent="0.3">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row>
    <row r="250" spans="14:47" x14ac:dyDescent="0.3">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row>
    <row r="291" spans="6:10" x14ac:dyDescent="0.3">
      <c r="F291" s="63"/>
      <c r="G291" s="63"/>
      <c r="H291" s="63"/>
      <c r="I291" s="63"/>
      <c r="J291" s="63"/>
    </row>
    <row r="292" spans="6:10" x14ac:dyDescent="0.3">
      <c r="F292" s="63"/>
      <c r="G292" s="63"/>
      <c r="H292" s="63"/>
      <c r="I292" s="63"/>
      <c r="J292" s="63"/>
    </row>
  </sheetData>
  <sheetProtection sheet="1" objects="1" scenarios="1"/>
  <mergeCells count="29">
    <mergeCell ref="D70:K70"/>
    <mergeCell ref="E8:K9"/>
    <mergeCell ref="E10:K14"/>
    <mergeCell ref="E43:K43"/>
    <mergeCell ref="H15:H16"/>
    <mergeCell ref="I15:I16"/>
    <mergeCell ref="J15:J16"/>
    <mergeCell ref="E71:J71"/>
    <mergeCell ref="D42:K42"/>
    <mergeCell ref="E73:E74"/>
    <mergeCell ref="E44:K44"/>
    <mergeCell ref="F45:F46"/>
    <mergeCell ref="G45:G46"/>
    <mergeCell ref="H45:H46"/>
    <mergeCell ref="I45:I46"/>
    <mergeCell ref="J45:J46"/>
    <mergeCell ref="K45:K46"/>
    <mergeCell ref="E45:E46"/>
    <mergeCell ref="F73:F74"/>
    <mergeCell ref="G73:G74"/>
    <mergeCell ref="H73:H74"/>
    <mergeCell ref="I73:I74"/>
    <mergeCell ref="J73:J74"/>
    <mergeCell ref="C1:L1"/>
    <mergeCell ref="D3:K4"/>
    <mergeCell ref="E15:E16"/>
    <mergeCell ref="F15:F16"/>
    <mergeCell ref="G15:G16"/>
    <mergeCell ref="D6:K6"/>
  </mergeCells>
  <conditionalFormatting sqref="J68:J69">
    <cfRule type="expression" dxfId="53" priority="3">
      <formula>ISNUMBER(J68)</formula>
    </cfRule>
  </conditionalFormatting>
  <dataValidations count="3">
    <dataValidation operator="equal" allowBlank="1" showInputMessage="1" showErrorMessage="1" sqref="F48:F67 G76:G95" xr:uid="{00000000-0002-0000-0700-000000000000}">
      <formula1>0</formula1>
      <formula2>0</formula2>
    </dataValidation>
    <dataValidation type="decimal" operator="greaterThan" allowBlank="1" showInputMessage="1" showErrorMessage="1" sqref="H18:H39 I48:I67 H76:I95" xr:uid="{00000000-0002-0000-0700-000001000000}">
      <formula1>0</formula1>
    </dataValidation>
    <dataValidation type="list" showInputMessage="1" showErrorMessage="1" sqref="E18:E39 E48:E67 E76:E95" xr:uid="{00000000-0002-0000-0700-000002000000}">
      <formula1>CentrosIB</formula1>
    </dataValidation>
  </dataValidations>
  <hyperlinks>
    <hyperlink ref="A4" location="'0.2_Plan de reducción'!C1" display="0.2 Plan de reducción" xr:uid="{00000000-0004-0000-0700-000000000000}"/>
    <hyperlink ref="A6" location="'1.2_Vehículos y maquinaria'!C1" display="1.2 Categoría 1: Vehículos y maquinaria" xr:uid="{00000000-0004-0000-0700-000001000000}"/>
    <hyperlink ref="A7" location="'1.3_Emisiones de proceso'!C1" display="1.3 Categoría 1: E. proceso y uso del suelo" xr:uid="{00000000-0004-0000-0700-000002000000}"/>
    <hyperlink ref="A8" location="'1.4_Emisiones fugitivas'!C1" display="1.4 Categoría 1: Emisiones fugitivas" xr:uid="{00000000-0004-0000-0700-000003000000}"/>
    <hyperlink ref="A9" location="'2.1_Categoría 2 Balears'!C1" display="2.1 Categoría 2 Registro balear" xr:uid="{00000000-0004-0000-0700-000004000000}"/>
    <hyperlink ref="A10" location="'2.2_Categoría 2 España'!C1" display="2.2 Categoría 2 Registro estatal" xr:uid="{00000000-0004-0000-0700-000005000000}"/>
    <hyperlink ref="A5" location="'1.1_Instalaciones fijas'!C1" display="1.1 Categoría 1: Instalaciones fijas" xr:uid="{00000000-0004-0000-0700-000006000000}"/>
    <hyperlink ref="A3" location="'0.1_Datos generales organiz.'!C1" display="0.1 Datos de la organización" xr:uid="{00000000-0004-0000-0700-000007000000}"/>
    <hyperlink ref="A11" location="'0.1_Datos generales organiz.'!C1" display="3. Categorías 3, 4, 5 y 6" xr:uid="{00000000-0004-0000-0700-000008000000}"/>
    <hyperlink ref="A12" location="'4.1_Resultados Balears'!C1" display="4.1 Resultados Registro balear" xr:uid="{00000000-0004-0000-0700-000009000000}"/>
    <hyperlink ref="A13" location="'4.2_Resultados España'!C1" display="4.2 Resultados Registro estatal" xr:uid="{00000000-0004-0000-0700-00000A000000}"/>
  </hyperlinks>
  <pageMargins left="0.75" right="0.75" top="1" bottom="1" header="0.51180555555555496" footer="0.51180555555555496"/>
  <pageSetup paperSize="77" scale="66" firstPageNumber="0" orientation="landscape" horizontalDpi="300" verticalDpi="300" r:id="rId1"/>
  <drawing r:id="rId2"/>
  <extLst>
    <ext xmlns:x14="http://schemas.microsoft.com/office/spreadsheetml/2009/9/main" uri="{CCE6A557-97BC-4b89-ADB6-D9C93CAAB3DF}">
      <x14:dataValidations xmlns:xm="http://schemas.microsoft.com/office/excel/2006/main" count="3">
        <x14:dataValidation type="list" operator="equal" allowBlank="1" showInputMessage="1" showErrorMessage="1" xr:uid="{00000000-0002-0000-0700-000003000000}">
          <x14:formula1>
            <xm:f>INDIRECT("_Com"&amp;Dades!$F$2)</xm:f>
          </x14:formula1>
          <x14:formula2>
            <xm:f>0</xm:f>
          </x14:formula2>
          <xm:sqref>F18:F39 G48:G67</xm:sqref>
        </x14:dataValidation>
        <x14:dataValidation type="list" operator="equal" allowBlank="1" showInputMessage="1" showErrorMessage="1" xr:uid="{00000000-0002-0000-0700-000005000000}">
          <x14:formula1>
            <xm:f>Dades!$C$553:$C$557</xm:f>
          </x14:formula1>
          <xm:sqref>F76:F95</xm:sqref>
        </x14:dataValidation>
        <x14:dataValidation type="list" operator="equal" allowBlank="1" showInputMessage="1" showErrorMessage="1" xr:uid="{00000000-0002-0000-0700-000004000000}">
          <x14:formula1>
            <xm:f>Dades!$C$533:$C$536</xm:f>
          </x14:formula1>
          <x14:formula2>
            <xm:f>0</xm:f>
          </x14:formula2>
          <xm:sqref>H48:H67 G18:G39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AMK293"/>
  <sheetViews>
    <sheetView showRowColHeaders="0" zoomScale="90" zoomScaleNormal="90" workbookViewId="0">
      <pane xSplit="1" topLeftCell="B1" activePane="topRight" state="frozen"/>
      <selection activeCell="C1" sqref="C1:M1"/>
      <selection pane="topRight" activeCell="C1" sqref="C1:M1"/>
    </sheetView>
  </sheetViews>
  <sheetFormatPr baseColWidth="10" defaultColWidth="9.140625" defaultRowHeight="16.5" x14ac:dyDescent="0.3"/>
  <cols>
    <col min="1" max="1" width="32.5703125" style="4" customWidth="1"/>
    <col min="2" max="2" width="1.85546875" style="4" customWidth="1"/>
    <col min="3" max="3" width="1.5703125" style="4" customWidth="1"/>
    <col min="4" max="4" width="2" style="54" customWidth="1"/>
    <col min="5" max="5" width="26.28515625" style="54" customWidth="1"/>
    <col min="6" max="6" width="51.42578125" style="54" customWidth="1"/>
    <col min="7" max="7" width="31" style="54" customWidth="1"/>
    <col min="8" max="8" width="16.28515625" style="54" customWidth="1"/>
    <col min="9" max="9" width="16.5703125" style="54" customWidth="1"/>
    <col min="10" max="10" width="17.7109375" style="54" customWidth="1"/>
    <col min="11" max="11" width="18.28515625" style="54" customWidth="1"/>
    <col min="12" max="12" width="2.7109375" style="54" customWidth="1"/>
    <col min="13" max="13" width="2" style="54" customWidth="1"/>
    <col min="14" max="14" width="11.42578125" style="54"/>
    <col min="15" max="15" width="6.7109375" style="54" customWidth="1"/>
    <col min="16" max="16" width="7.140625" style="54" customWidth="1"/>
    <col min="17" max="20" width="10.7109375" style="54" customWidth="1"/>
    <col min="21" max="1025" width="11.42578125" style="54"/>
  </cols>
  <sheetData>
    <row r="1" spans="1:17" s="17" customFormat="1" ht="40.700000000000003" customHeight="1" x14ac:dyDescent="0.25">
      <c r="A1" s="4"/>
      <c r="B1" s="10"/>
      <c r="C1" s="545" t="s">
        <v>1519</v>
      </c>
      <c r="D1" s="545"/>
      <c r="E1" s="545"/>
      <c r="F1" s="545"/>
      <c r="G1" s="545"/>
      <c r="H1" s="545"/>
      <c r="I1" s="545"/>
      <c r="J1" s="545"/>
      <c r="K1" s="545"/>
      <c r="L1" s="545"/>
      <c r="M1" s="545"/>
      <c r="N1" s="18"/>
      <c r="O1" s="18"/>
      <c r="P1" s="18"/>
      <c r="Q1" s="18"/>
    </row>
    <row r="2" spans="1:17" s="17" customFormat="1" ht="40.700000000000003" customHeight="1" x14ac:dyDescent="0.25">
      <c r="A2" s="4"/>
      <c r="B2" s="10"/>
      <c r="C2" s="4"/>
      <c r="G2" s="18"/>
      <c r="H2" s="18"/>
      <c r="I2" s="18"/>
      <c r="J2" s="18"/>
      <c r="K2" s="18"/>
      <c r="L2" s="18"/>
      <c r="M2" s="18"/>
      <c r="N2" s="18"/>
      <c r="O2" s="18"/>
      <c r="P2" s="18"/>
      <c r="Q2" s="18"/>
    </row>
    <row r="3" spans="1:17" s="17" customFormat="1" ht="16.5" customHeight="1" x14ac:dyDescent="0.25">
      <c r="A3" s="12" t="s">
        <v>1227</v>
      </c>
      <c r="B3" s="11"/>
      <c r="C3" s="4"/>
      <c r="D3" s="598" t="s">
        <v>1498</v>
      </c>
      <c r="E3" s="598"/>
      <c r="F3" s="598"/>
      <c r="G3" s="598"/>
      <c r="H3" s="598"/>
      <c r="I3" s="598"/>
      <c r="J3" s="598"/>
      <c r="K3" s="332"/>
      <c r="L3" s="332"/>
      <c r="N3" s="18"/>
      <c r="O3" s="18"/>
      <c r="P3" s="18"/>
      <c r="Q3" s="18"/>
    </row>
    <row r="4" spans="1:17" s="17" customFormat="1" ht="16.5" customHeight="1" x14ac:dyDescent="0.25">
      <c r="A4" s="12" t="s">
        <v>1228</v>
      </c>
      <c r="B4" s="11"/>
      <c r="C4" s="4"/>
      <c r="D4" s="598"/>
      <c r="E4" s="598"/>
      <c r="F4" s="598"/>
      <c r="G4" s="598"/>
      <c r="H4" s="598"/>
      <c r="I4" s="598"/>
      <c r="J4" s="598"/>
      <c r="K4" s="332"/>
      <c r="L4" s="332"/>
      <c r="N4" s="18"/>
      <c r="O4" s="18"/>
      <c r="P4" s="18"/>
      <c r="Q4" s="18"/>
    </row>
    <row r="5" spans="1:17" s="17" customFormat="1" ht="16.5" customHeight="1" x14ac:dyDescent="0.25">
      <c r="A5" s="12" t="s">
        <v>1229</v>
      </c>
      <c r="B5" s="11"/>
      <c r="C5" s="4"/>
      <c r="D5" s="333"/>
      <c r="E5" s="333"/>
      <c r="F5" s="333"/>
      <c r="G5" s="333"/>
      <c r="H5" s="333"/>
      <c r="I5" s="333"/>
      <c r="J5" s="333"/>
      <c r="K5" s="333"/>
      <c r="L5" s="333"/>
      <c r="N5" s="18"/>
      <c r="O5" s="18"/>
      <c r="P5" s="18"/>
      <c r="Q5" s="18"/>
    </row>
    <row r="6" spans="1:17" s="17" customFormat="1" ht="16.5" customHeight="1" x14ac:dyDescent="0.25">
      <c r="A6" s="12" t="s">
        <v>1230</v>
      </c>
      <c r="B6" s="11"/>
      <c r="C6" s="4"/>
      <c r="D6" s="581" t="s">
        <v>1499</v>
      </c>
      <c r="E6" s="581"/>
      <c r="F6" s="581"/>
      <c r="G6" s="581"/>
      <c r="H6" s="581"/>
      <c r="I6" s="581"/>
      <c r="J6" s="581"/>
      <c r="K6" s="581"/>
      <c r="L6" s="26"/>
      <c r="M6" s="26"/>
      <c r="N6" s="18"/>
      <c r="O6" s="18"/>
      <c r="P6" s="18"/>
      <c r="Q6" s="18"/>
    </row>
    <row r="7" spans="1:17" s="22" customFormat="1" ht="16.5" customHeight="1" x14ac:dyDescent="0.25">
      <c r="A7" s="12" t="s">
        <v>1231</v>
      </c>
      <c r="B7" s="11"/>
      <c r="C7" s="4"/>
      <c r="D7" s="58"/>
    </row>
    <row r="8" spans="1:17" s="22" customFormat="1" ht="16.5" customHeight="1" x14ac:dyDescent="0.25">
      <c r="A8" s="12" t="s">
        <v>1232</v>
      </c>
      <c r="B8" s="11"/>
      <c r="C8" s="4"/>
      <c r="E8" s="598" t="s">
        <v>1522</v>
      </c>
      <c r="F8" s="598"/>
      <c r="G8" s="598"/>
      <c r="H8" s="598"/>
      <c r="I8" s="598"/>
      <c r="J8" s="598"/>
      <c r="K8" s="598"/>
      <c r="L8" s="59"/>
    </row>
    <row r="9" spans="1:17" s="22" customFormat="1" ht="16.5" customHeight="1" x14ac:dyDescent="0.3">
      <c r="A9" s="12" t="s">
        <v>1233</v>
      </c>
      <c r="B9" s="11"/>
      <c r="C9" s="4"/>
      <c r="D9" s="45"/>
      <c r="E9" s="598"/>
      <c r="F9" s="598"/>
      <c r="G9" s="598"/>
      <c r="H9" s="598"/>
      <c r="I9" s="598"/>
      <c r="J9" s="598"/>
      <c r="K9" s="598"/>
      <c r="L9" s="59"/>
      <c r="M9" s="26"/>
    </row>
    <row r="10" spans="1:17" s="22" customFormat="1" ht="16.5" customHeight="1" x14ac:dyDescent="0.25">
      <c r="A10" s="433" t="s">
        <v>1234</v>
      </c>
      <c r="B10" s="4"/>
      <c r="C10" s="4"/>
      <c r="E10" s="576" t="s">
        <v>1520</v>
      </c>
      <c r="F10" s="576"/>
      <c r="G10" s="576"/>
      <c r="H10" s="576"/>
      <c r="I10" s="576"/>
      <c r="J10" s="576"/>
      <c r="K10" s="576"/>
      <c r="L10" s="59"/>
      <c r="M10" s="26"/>
    </row>
    <row r="11" spans="1:17" s="22" customFormat="1" ht="15.75" customHeight="1" x14ac:dyDescent="0.25">
      <c r="A11" s="12" t="s">
        <v>1235</v>
      </c>
      <c r="B11" s="4"/>
      <c r="C11" s="4"/>
      <c r="D11" s="365"/>
      <c r="E11" s="576"/>
      <c r="F11" s="576"/>
      <c r="G11" s="576"/>
      <c r="H11" s="576"/>
      <c r="I11" s="576"/>
      <c r="J11" s="576"/>
      <c r="K11" s="576"/>
      <c r="L11" s="19"/>
      <c r="M11" s="44"/>
    </row>
    <row r="12" spans="1:17" s="1" customFormat="1" ht="16.5" customHeight="1" x14ac:dyDescent="0.3">
      <c r="A12" s="12" t="s">
        <v>1236</v>
      </c>
      <c r="B12" s="4"/>
      <c r="C12" s="4"/>
      <c r="D12" s="365"/>
      <c r="E12" s="576"/>
      <c r="F12" s="576"/>
      <c r="G12" s="576"/>
      <c r="H12" s="576"/>
      <c r="I12" s="576"/>
      <c r="J12" s="576"/>
      <c r="K12" s="576"/>
      <c r="L12" s="59"/>
      <c r="M12" s="26"/>
    </row>
    <row r="13" spans="1:17" s="1" customFormat="1" ht="16.5" customHeight="1" x14ac:dyDescent="0.3">
      <c r="A13" s="12" t="s">
        <v>1237</v>
      </c>
      <c r="B13" s="4"/>
      <c r="C13" s="4"/>
      <c r="D13" s="365"/>
      <c r="E13" s="576"/>
      <c r="F13" s="576"/>
      <c r="G13" s="576"/>
      <c r="H13" s="576"/>
      <c r="I13" s="576"/>
      <c r="J13" s="576"/>
      <c r="K13" s="576"/>
      <c r="L13" s="59"/>
      <c r="M13" s="26"/>
    </row>
    <row r="14" spans="1:17" s="1" customFormat="1" ht="16.149999999999999" customHeight="1" x14ac:dyDescent="0.3">
      <c r="A14" s="12"/>
      <c r="B14" s="4"/>
      <c r="C14" s="4"/>
      <c r="D14" s="365"/>
      <c r="E14" s="576"/>
      <c r="F14" s="576"/>
      <c r="G14" s="576"/>
      <c r="H14" s="576"/>
      <c r="I14" s="576"/>
      <c r="J14" s="576"/>
      <c r="K14" s="576"/>
      <c r="L14" s="59"/>
      <c r="M14" s="26"/>
    </row>
    <row r="15" spans="1:17" s="1" customFormat="1" ht="16.149999999999999" customHeight="1" x14ac:dyDescent="0.3">
      <c r="A15" s="12"/>
      <c r="B15" s="4"/>
      <c r="C15" s="4"/>
      <c r="D15" s="365"/>
      <c r="E15" s="365"/>
      <c r="F15" s="365"/>
      <c r="G15" s="365"/>
      <c r="H15" s="365"/>
      <c r="I15" s="365"/>
      <c r="J15" s="365"/>
      <c r="K15" s="365"/>
      <c r="L15" s="59"/>
      <c r="M15" s="26"/>
    </row>
    <row r="16" spans="1:17" s="1" customFormat="1" ht="24.75" customHeight="1" x14ac:dyDescent="0.35">
      <c r="A16" s="27"/>
      <c r="B16" s="4"/>
      <c r="C16" s="4"/>
      <c r="D16" s="65"/>
      <c r="E16" s="578" t="s">
        <v>1265</v>
      </c>
      <c r="F16" s="578" t="s">
        <v>1512</v>
      </c>
      <c r="G16" s="578" t="s">
        <v>1521</v>
      </c>
      <c r="H16" s="578" t="s">
        <v>1503</v>
      </c>
      <c r="I16" s="578" t="s">
        <v>1504</v>
      </c>
      <c r="J16" s="578" t="s">
        <v>1505</v>
      </c>
      <c r="Q16" s="64"/>
    </row>
    <row r="17" spans="1:12" s="1" customFormat="1" ht="9" customHeight="1" x14ac:dyDescent="0.3">
      <c r="A17" s="27"/>
      <c r="B17" s="4"/>
      <c r="C17" s="4"/>
      <c r="E17" s="578"/>
      <c r="F17" s="578"/>
      <c r="G17" s="578"/>
      <c r="H17" s="578"/>
      <c r="I17" s="578"/>
      <c r="J17" s="578"/>
    </row>
    <row r="18" spans="1:12" s="1" customFormat="1" ht="15.75" hidden="1" customHeight="1" x14ac:dyDescent="0.3">
      <c r="A18" s="27"/>
      <c r="B18" s="4"/>
      <c r="C18" s="4"/>
      <c r="E18" s="31" t="s">
        <v>1265</v>
      </c>
      <c r="F18" s="32"/>
      <c r="G18" s="32"/>
      <c r="H18" s="33"/>
      <c r="I18" s="33"/>
      <c r="J18" s="335" t="s">
        <v>7</v>
      </c>
      <c r="K18" s="22"/>
    </row>
    <row r="19" spans="1:12" s="1" customFormat="1" x14ac:dyDescent="0.3">
      <c r="A19" s="27"/>
      <c r="B19" s="4"/>
      <c r="C19" s="4"/>
      <c r="E19" s="169"/>
      <c r="F19" s="176"/>
      <c r="G19" s="177"/>
      <c r="H19" s="178"/>
      <c r="I19" s="363" t="str">
        <f>IF(OR(F19="",H19=""),"",IF(G19=Dades!$C$525,Dades!$D$525,IF(G19=Dades!$C$526,Dades!$D$526,VLOOKUP(F19,Dades!$AJ$524:$AK$768,2,0))))</f>
        <v/>
      </c>
      <c r="J19" s="60" t="str">
        <f>IF(I19="","",H19*I19)</f>
        <v/>
      </c>
    </row>
    <row r="20" spans="1:12" s="1" customFormat="1" ht="15" customHeight="1" x14ac:dyDescent="0.3">
      <c r="A20" s="12"/>
      <c r="B20" s="4"/>
      <c r="C20" s="4"/>
      <c r="E20" s="169"/>
      <c r="F20" s="176"/>
      <c r="G20" s="177"/>
      <c r="H20" s="178"/>
      <c r="I20" s="363" t="str">
        <f>IF(OR(F20="",H20=""),"",IF(G20=Dades!$C$525,Dades!$D$525,IF(G20=Dades!$C$526,Dades!$D$526,VLOOKUP(F20,Dades!$AJ$524:$AK$768,2,0))))</f>
        <v/>
      </c>
      <c r="J20" s="60" t="str">
        <f t="shared" ref="J20:J40" si="0">IF(I20="","",H20*I20)</f>
        <v/>
      </c>
      <c r="K20" s="22"/>
      <c r="L20" s="22"/>
    </row>
    <row r="21" spans="1:12" s="1" customFormat="1" ht="15" customHeight="1" x14ac:dyDescent="0.3">
      <c r="A21" s="12"/>
      <c r="B21" s="4"/>
      <c r="C21" s="4"/>
      <c r="E21" s="169"/>
      <c r="F21" s="176"/>
      <c r="G21" s="177"/>
      <c r="H21" s="178"/>
      <c r="I21" s="363" t="str">
        <f>IF(OR(F21="",H21=""),"",IF(G21=Dades!$C$525,Dades!$D$525,IF(G21=Dades!$C$526,Dades!$D$526,VLOOKUP(F21,Dades!$AJ$524:$AK$768,2,0))))</f>
        <v/>
      </c>
      <c r="J21" s="60" t="str">
        <f t="shared" si="0"/>
        <v/>
      </c>
      <c r="K21" s="22"/>
      <c r="L21" s="22"/>
    </row>
    <row r="22" spans="1:12" s="1" customFormat="1" ht="15" customHeight="1" x14ac:dyDescent="0.3">
      <c r="A22" s="12"/>
      <c r="B22" s="4"/>
      <c r="C22" s="4"/>
      <c r="E22" s="169"/>
      <c r="F22" s="176"/>
      <c r="G22" s="177"/>
      <c r="H22" s="178"/>
      <c r="I22" s="363" t="str">
        <f>IF(OR(F22="",H22=""),"",IF(G22=Dades!$C$525,Dades!$D$525,IF(G22=Dades!$C$526,Dades!$D$526,VLOOKUP(F22,Dades!$AJ$524:$AK$768,2,0))))</f>
        <v/>
      </c>
      <c r="J22" s="60" t="str">
        <f t="shared" si="0"/>
        <v/>
      </c>
      <c r="K22" s="22"/>
      <c r="L22" s="22"/>
    </row>
    <row r="23" spans="1:12" s="1" customFormat="1" ht="15" customHeight="1" x14ac:dyDescent="0.3">
      <c r="A23" s="12"/>
      <c r="B23" s="4"/>
      <c r="C23" s="4"/>
      <c r="E23" s="169"/>
      <c r="F23" s="176"/>
      <c r="G23" s="177"/>
      <c r="H23" s="178"/>
      <c r="I23" s="363" t="str">
        <f>IF(OR(F23="",H23=""),"",IF(G23=Dades!$C$525,Dades!$D$525,IF(G23=Dades!$C$526,Dades!$D$526,VLOOKUP(F23,Dades!$AJ$524:$AK$768,2,0))))</f>
        <v/>
      </c>
      <c r="J23" s="60" t="str">
        <f t="shared" si="0"/>
        <v/>
      </c>
      <c r="K23" s="22"/>
      <c r="L23" s="22"/>
    </row>
    <row r="24" spans="1:12" s="1" customFormat="1" ht="15" customHeight="1" x14ac:dyDescent="0.3">
      <c r="A24" s="12"/>
      <c r="B24" s="4"/>
      <c r="C24" s="4"/>
      <c r="E24" s="169"/>
      <c r="F24" s="176"/>
      <c r="G24" s="177"/>
      <c r="H24" s="178"/>
      <c r="I24" s="363" t="str">
        <f>IF(OR(F24="",H24=""),"",IF(G24=Dades!$C$525,Dades!$D$525,IF(G24=Dades!$C$526,Dades!$D$526,VLOOKUP(F24,Dades!$AJ$524:$AK$768,2,0))))</f>
        <v/>
      </c>
      <c r="J24" s="60" t="str">
        <f t="shared" si="0"/>
        <v/>
      </c>
      <c r="K24" s="22"/>
      <c r="L24" s="22"/>
    </row>
    <row r="25" spans="1:12" s="1" customFormat="1" ht="15" customHeight="1" x14ac:dyDescent="0.3">
      <c r="A25" s="12"/>
      <c r="B25" s="4"/>
      <c r="C25" s="4"/>
      <c r="E25" s="169"/>
      <c r="F25" s="176"/>
      <c r="G25" s="177"/>
      <c r="H25" s="178"/>
      <c r="I25" s="363" t="str">
        <f>IF(OR(F25="",H25=""),"",IF(G25=Dades!$C$525,Dades!$D$525,IF(G25=Dades!$C$526,Dades!$D$526,VLOOKUP(F25,Dades!$AJ$524:$AK$768,2,0))))</f>
        <v/>
      </c>
      <c r="J25" s="60" t="str">
        <f t="shared" si="0"/>
        <v/>
      </c>
      <c r="K25" s="22"/>
      <c r="L25" s="22"/>
    </row>
    <row r="26" spans="1:12" s="1" customFormat="1" ht="15" customHeight="1" x14ac:dyDescent="0.3">
      <c r="A26" s="12"/>
      <c r="B26" s="4"/>
      <c r="C26" s="4"/>
      <c r="E26" s="169"/>
      <c r="F26" s="176"/>
      <c r="G26" s="177"/>
      <c r="H26" s="178"/>
      <c r="I26" s="363" t="str">
        <f>IF(OR(F26="",H26=""),"",IF(G26=Dades!$C$525,Dades!$D$525,IF(G26=Dades!$C$526,Dades!$D$526,VLOOKUP(F26,Dades!$AJ$524:$AK$768,2,0))))</f>
        <v/>
      </c>
      <c r="J26" s="60" t="str">
        <f t="shared" si="0"/>
        <v/>
      </c>
      <c r="K26" s="22"/>
      <c r="L26" s="22"/>
    </row>
    <row r="27" spans="1:12" s="1" customFormat="1" ht="15" customHeight="1" x14ac:dyDescent="0.3">
      <c r="A27" s="12"/>
      <c r="B27" s="4"/>
      <c r="C27" s="4"/>
      <c r="E27" s="169"/>
      <c r="F27" s="176"/>
      <c r="G27" s="177"/>
      <c r="H27" s="178"/>
      <c r="I27" s="363" t="str">
        <f>IF(OR(F27="",H27=""),"",IF(G27=Dades!$C$525,Dades!$D$525,IF(G27=Dades!$C$526,Dades!$D$526,VLOOKUP(F27,Dades!$AJ$524:$AK$768,2,0))))</f>
        <v/>
      </c>
      <c r="J27" s="60" t="str">
        <f t="shared" si="0"/>
        <v/>
      </c>
      <c r="K27" s="22"/>
      <c r="L27" s="22"/>
    </row>
    <row r="28" spans="1:12" s="1" customFormat="1" ht="15" customHeight="1" x14ac:dyDescent="0.3">
      <c r="A28" s="12"/>
      <c r="B28" s="4"/>
      <c r="C28" s="4"/>
      <c r="E28" s="169"/>
      <c r="F28" s="176"/>
      <c r="G28" s="177"/>
      <c r="H28" s="178"/>
      <c r="I28" s="363" t="str">
        <f>IF(OR(F28="",H28=""),"",IF(G28=Dades!$C$525,Dades!$D$525,IF(G28=Dades!$C$526,Dades!$D$526,VLOOKUP(F28,Dades!$AJ$524:$AK$768,2,0))))</f>
        <v/>
      </c>
      <c r="J28" s="60" t="str">
        <f t="shared" si="0"/>
        <v/>
      </c>
      <c r="K28" s="22"/>
      <c r="L28" s="22"/>
    </row>
    <row r="29" spans="1:12" s="1" customFormat="1" ht="15" customHeight="1" x14ac:dyDescent="0.3">
      <c r="A29" s="12"/>
      <c r="B29" s="4"/>
      <c r="C29" s="4"/>
      <c r="E29" s="169"/>
      <c r="F29" s="176"/>
      <c r="G29" s="177"/>
      <c r="H29" s="178"/>
      <c r="I29" s="363" t="str">
        <f>IF(OR(F29="",H29=""),"",IF(G29=Dades!$C$525,Dades!$D$525,IF(G29=Dades!$C$526,Dades!$D$526,VLOOKUP(F29,Dades!$AJ$524:$AK$768,2,0))))</f>
        <v/>
      </c>
      <c r="J29" s="60" t="str">
        <f t="shared" si="0"/>
        <v/>
      </c>
      <c r="K29" s="22"/>
      <c r="L29" s="22"/>
    </row>
    <row r="30" spans="1:12" s="1" customFormat="1" ht="15" customHeight="1" x14ac:dyDescent="0.3">
      <c r="A30" s="12"/>
      <c r="B30" s="4"/>
      <c r="C30" s="4"/>
      <c r="E30" s="169"/>
      <c r="F30" s="176"/>
      <c r="G30" s="177"/>
      <c r="H30" s="178"/>
      <c r="I30" s="363" t="str">
        <f>IF(OR(F30="",H30=""),"",IF(G30=Dades!$C$525,Dades!$D$525,IF(G30=Dades!$C$526,Dades!$D$526,VLOOKUP(F30,Dades!$AJ$524:$AK$768,2,0))))</f>
        <v/>
      </c>
      <c r="J30" s="60" t="str">
        <f t="shared" si="0"/>
        <v/>
      </c>
      <c r="K30" s="22"/>
      <c r="L30" s="22"/>
    </row>
    <row r="31" spans="1:12" s="1" customFormat="1" ht="15" customHeight="1" x14ac:dyDescent="0.3">
      <c r="A31" s="27"/>
      <c r="B31" s="4"/>
      <c r="C31" s="4"/>
      <c r="E31" s="169"/>
      <c r="F31" s="176"/>
      <c r="G31" s="177"/>
      <c r="H31" s="178"/>
      <c r="I31" s="363" t="str">
        <f>IF(OR(F31="",H31=""),"",IF(G31=Dades!$C$525,Dades!$D$525,IF(G31=Dades!$C$526,Dades!$D$526,VLOOKUP(F31,Dades!$AJ$524:$AK$768,2,0))))</f>
        <v/>
      </c>
      <c r="J31" s="60" t="str">
        <f t="shared" si="0"/>
        <v/>
      </c>
      <c r="K31" s="22"/>
      <c r="L31" s="22"/>
    </row>
    <row r="32" spans="1:12" s="1" customFormat="1" ht="15" customHeight="1" x14ac:dyDescent="0.3">
      <c r="A32" s="27"/>
      <c r="B32" s="4"/>
      <c r="C32" s="4"/>
      <c r="E32" s="169"/>
      <c r="F32" s="176"/>
      <c r="G32" s="177"/>
      <c r="H32" s="178"/>
      <c r="I32" s="363" t="str">
        <f>IF(OR(F32="",H32=""),"",IF(G32=Dades!$C$525,Dades!$D$525,IF(G32=Dades!$C$526,Dades!$D$526,VLOOKUP(F32,Dades!$AJ$524:$AK$768,2,0))))</f>
        <v/>
      </c>
      <c r="J32" s="60" t="str">
        <f t="shared" si="0"/>
        <v/>
      </c>
      <c r="K32" s="22"/>
      <c r="L32" s="22"/>
    </row>
    <row r="33" spans="1:17" s="1" customFormat="1" ht="15" customHeight="1" x14ac:dyDescent="0.3">
      <c r="A33" s="27"/>
      <c r="B33" s="4"/>
      <c r="C33" s="4"/>
      <c r="E33" s="169"/>
      <c r="F33" s="176"/>
      <c r="G33" s="177"/>
      <c r="H33" s="178"/>
      <c r="I33" s="363" t="str">
        <f>IF(OR(F33="",H33=""),"",IF(G33=Dades!$C$525,Dades!$D$525,IF(G33=Dades!$C$526,Dades!$D$526,VLOOKUP(F33,Dades!$AJ$524:$AK$768,2,0))))</f>
        <v/>
      </c>
      <c r="J33" s="60" t="str">
        <f t="shared" si="0"/>
        <v/>
      </c>
      <c r="K33" s="22"/>
      <c r="L33" s="22"/>
    </row>
    <row r="34" spans="1:17" s="1" customFormat="1" ht="15" customHeight="1" x14ac:dyDescent="0.3">
      <c r="A34" s="27"/>
      <c r="B34" s="4"/>
      <c r="C34" s="4"/>
      <c r="E34" s="169"/>
      <c r="F34" s="176"/>
      <c r="G34" s="177"/>
      <c r="H34" s="178"/>
      <c r="I34" s="363" t="str">
        <f>IF(OR(F34="",H34=""),"",IF(G34=Dades!$C$525,Dades!$D$525,IF(G34=Dades!$C$526,Dades!$D$526,VLOOKUP(F34,Dades!$AJ$524:$AK$768,2,0))))</f>
        <v/>
      </c>
      <c r="J34" s="60" t="str">
        <f t="shared" si="0"/>
        <v/>
      </c>
      <c r="K34" s="22"/>
      <c r="L34" s="22"/>
    </row>
    <row r="35" spans="1:17" s="1" customFormat="1" ht="15" customHeight="1" x14ac:dyDescent="0.3">
      <c r="A35" s="27"/>
      <c r="B35" s="4"/>
      <c r="C35" s="4"/>
      <c r="E35" s="169"/>
      <c r="F35" s="176"/>
      <c r="G35" s="177"/>
      <c r="H35" s="178"/>
      <c r="I35" s="363" t="str">
        <f>IF(OR(F35="",H35=""),"",IF(G35=Dades!$C$525,Dades!$D$525,IF(G35=Dades!$C$526,Dades!$D$526,VLOOKUP(F35,Dades!$AJ$524:$AK$768,2,0))))</f>
        <v/>
      </c>
      <c r="J35" s="60" t="str">
        <f t="shared" si="0"/>
        <v/>
      </c>
      <c r="K35" s="22"/>
      <c r="L35" s="22"/>
    </row>
    <row r="36" spans="1:17" s="1" customFormat="1" x14ac:dyDescent="0.3">
      <c r="A36" s="27"/>
      <c r="B36" s="4"/>
      <c r="C36" s="4"/>
      <c r="E36" s="169"/>
      <c r="F36" s="176"/>
      <c r="G36" s="177"/>
      <c r="H36" s="178"/>
      <c r="I36" s="363" t="str">
        <f>IF(OR(F36="",H36=""),"",IF(G36=Dades!$C$525,Dades!$D$525,IF(G36=Dades!$C$526,Dades!$D$526,VLOOKUP(F36,Dades!$AJ$524:$AK$768,2,0))))</f>
        <v/>
      </c>
      <c r="J36" s="60" t="str">
        <f t="shared" si="0"/>
        <v/>
      </c>
      <c r="K36" s="22"/>
      <c r="L36" s="22"/>
    </row>
    <row r="37" spans="1:17" s="1" customFormat="1" x14ac:dyDescent="0.3">
      <c r="A37" s="27"/>
      <c r="B37" s="4"/>
      <c r="C37" s="4"/>
      <c r="E37" s="169"/>
      <c r="F37" s="176"/>
      <c r="G37" s="177"/>
      <c r="H37" s="178"/>
      <c r="I37" s="363" t="str">
        <f>IF(OR(F37="",H37=""),"",IF(G37=Dades!$C$525,Dades!$D$525,IF(G37=Dades!$C$526,Dades!$D$526,VLOOKUP(F37,Dades!$AJ$524:$AK$768,2,0))))</f>
        <v/>
      </c>
      <c r="J37" s="60" t="str">
        <f t="shared" si="0"/>
        <v/>
      </c>
      <c r="K37" s="22"/>
      <c r="L37" s="22"/>
    </row>
    <row r="38" spans="1:17" s="1" customFormat="1" x14ac:dyDescent="0.3">
      <c r="A38" s="27"/>
      <c r="B38" s="4"/>
      <c r="C38" s="4"/>
      <c r="E38" s="169"/>
      <c r="F38" s="176"/>
      <c r="G38" s="177"/>
      <c r="H38" s="178"/>
      <c r="I38" s="363" t="str">
        <f>IF(OR(F38="",H38=""),"",IF(G38=Dades!$C$525,Dades!$D$525,IF(G38=Dades!$C$526,Dades!$D$526,VLOOKUP(F38,Dades!$AJ$524:$AK$768,2,0))))</f>
        <v/>
      </c>
      <c r="J38" s="60" t="str">
        <f t="shared" si="0"/>
        <v/>
      </c>
      <c r="K38" s="22"/>
      <c r="L38" s="22"/>
    </row>
    <row r="39" spans="1:17" s="1" customFormat="1" x14ac:dyDescent="0.3">
      <c r="A39" s="27"/>
      <c r="B39" s="4"/>
      <c r="C39" s="4"/>
      <c r="E39" s="169"/>
      <c r="F39" s="176"/>
      <c r="G39" s="177"/>
      <c r="H39" s="178"/>
      <c r="I39" s="363" t="str">
        <f>IF(OR(F39="",H39=""),"",IF(G39=Dades!$C$525,Dades!$D$525,IF(G39=Dades!$C$526,Dades!$D$526,VLOOKUP(F39,Dades!$AJ$524:$AK$768,2,0))))</f>
        <v/>
      </c>
      <c r="J39" s="60" t="str">
        <f t="shared" si="0"/>
        <v/>
      </c>
      <c r="K39" s="22"/>
      <c r="L39" s="22"/>
    </row>
    <row r="40" spans="1:17" s="1" customFormat="1" x14ac:dyDescent="0.3">
      <c r="A40" s="27"/>
      <c r="B40" s="4"/>
      <c r="C40" s="4"/>
      <c r="E40" s="169"/>
      <c r="F40" s="176"/>
      <c r="G40" s="177"/>
      <c r="H40" s="178"/>
      <c r="I40" s="363" t="str">
        <f>IF(OR(F40="",H40=""),"",IF(G40=Dades!$C$525,Dades!$D$525,IF(G40=Dades!$C$526,Dades!$D$526,VLOOKUP(F40,Dades!$AJ$524:$AK$768,2,0))))</f>
        <v/>
      </c>
      <c r="J40" s="60" t="str">
        <f t="shared" si="0"/>
        <v/>
      </c>
      <c r="K40" s="22"/>
      <c r="L40" s="22"/>
    </row>
    <row r="41" spans="1:17" s="1" customFormat="1" ht="18.75" customHeight="1" x14ac:dyDescent="0.3">
      <c r="A41" s="27"/>
      <c r="B41" s="4"/>
      <c r="C41" s="4"/>
      <c r="J41" s="37">
        <f>SUM(J19:J40)</f>
        <v>0</v>
      </c>
    </row>
    <row r="42" spans="1:17" s="1" customFormat="1" ht="18.75" customHeight="1" x14ac:dyDescent="0.3">
      <c r="A42" s="27"/>
      <c r="B42" s="4"/>
      <c r="C42" s="4"/>
    </row>
    <row r="43" spans="1:17" s="17" customFormat="1" ht="16.5" customHeight="1" x14ac:dyDescent="0.25">
      <c r="A43" s="27"/>
      <c r="B43" s="11"/>
      <c r="C43" s="4"/>
      <c r="D43" s="581" t="s">
        <v>1507</v>
      </c>
      <c r="E43" s="581"/>
      <c r="F43" s="581"/>
      <c r="G43" s="581"/>
      <c r="H43" s="581"/>
      <c r="I43" s="581"/>
      <c r="J43" s="581"/>
      <c r="K43" s="581"/>
      <c r="L43" s="26"/>
      <c r="M43" s="26"/>
      <c r="N43" s="18"/>
      <c r="O43" s="18"/>
      <c r="P43" s="18"/>
      <c r="Q43" s="18"/>
    </row>
    <row r="44" spans="1:17" s="1" customFormat="1" ht="42" customHeight="1" x14ac:dyDescent="0.3">
      <c r="A44" s="27"/>
      <c r="B44" s="4"/>
      <c r="C44" s="4"/>
      <c r="E44" s="599" t="s">
        <v>1508</v>
      </c>
      <c r="F44" s="599"/>
      <c r="G44" s="599"/>
      <c r="H44" s="599"/>
      <c r="I44" s="599"/>
      <c r="J44" s="599"/>
      <c r="K44" s="599"/>
      <c r="L44" s="67"/>
      <c r="M44" s="26"/>
    </row>
    <row r="45" spans="1:17" s="1" customFormat="1" ht="68.25" customHeight="1" x14ac:dyDescent="0.3">
      <c r="A45" s="27"/>
      <c r="B45" s="4"/>
      <c r="C45" s="4"/>
      <c r="E45" s="600" t="s">
        <v>1509</v>
      </c>
      <c r="F45" s="600"/>
      <c r="G45" s="600"/>
      <c r="H45" s="600"/>
      <c r="I45" s="600"/>
      <c r="J45" s="600"/>
      <c r="K45" s="600"/>
    </row>
    <row r="46" spans="1:17" s="1" customFormat="1" ht="15" customHeight="1" x14ac:dyDescent="0.3">
      <c r="A46" s="27"/>
      <c r="B46" s="4"/>
      <c r="C46" s="4"/>
      <c r="E46" s="449"/>
      <c r="F46" s="449"/>
      <c r="G46" s="449"/>
      <c r="H46" s="449"/>
      <c r="I46" s="449"/>
      <c r="J46" s="449"/>
      <c r="K46" s="449"/>
    </row>
    <row r="47" spans="1:17" s="1" customFormat="1" ht="16.5" customHeight="1" x14ac:dyDescent="0.3">
      <c r="A47" s="27"/>
      <c r="B47" s="4"/>
      <c r="C47" s="4"/>
      <c r="E47" s="578" t="s">
        <v>1510</v>
      </c>
      <c r="F47" s="578" t="s">
        <v>1511</v>
      </c>
      <c r="G47" s="579" t="s">
        <v>1512</v>
      </c>
      <c r="H47" s="579" t="s">
        <v>1521</v>
      </c>
      <c r="I47" s="579" t="s">
        <v>1513</v>
      </c>
      <c r="J47" s="579" t="s">
        <v>1514</v>
      </c>
      <c r="K47" s="579" t="s">
        <v>1505</v>
      </c>
      <c r="M47" s="43"/>
    </row>
    <row r="48" spans="1:17" s="1" customFormat="1" ht="13.5" customHeight="1" x14ac:dyDescent="0.3">
      <c r="A48" s="27"/>
      <c r="B48" s="4"/>
      <c r="C48" s="4"/>
      <c r="E48" s="578"/>
      <c r="F48" s="578"/>
      <c r="G48" s="580"/>
      <c r="H48" s="580"/>
      <c r="I48" s="580"/>
      <c r="J48" s="580"/>
      <c r="K48" s="580"/>
    </row>
    <row r="49" spans="1:12" s="1" customFormat="1" ht="12" hidden="1" customHeight="1" x14ac:dyDescent="0.3">
      <c r="A49" s="27"/>
      <c r="B49" s="4"/>
      <c r="C49" s="4"/>
      <c r="E49" s="31" t="s">
        <v>1265</v>
      </c>
      <c r="F49" s="334"/>
      <c r="G49" s="334"/>
      <c r="H49" s="334"/>
      <c r="I49" s="334"/>
      <c r="J49" s="334"/>
      <c r="K49" s="31" t="s">
        <v>7</v>
      </c>
    </row>
    <row r="50" spans="1:12" s="1" customFormat="1" x14ac:dyDescent="0.3">
      <c r="A50" s="27"/>
      <c r="B50" s="4"/>
      <c r="C50" s="4"/>
      <c r="E50" s="169"/>
      <c r="F50" s="169"/>
      <c r="G50" s="176"/>
      <c r="H50" s="177"/>
      <c r="I50" s="178"/>
      <c r="J50" s="363" t="str">
        <f>IF(OR(G50="",I50=""),"",IF(H50=Dades!$C$525,Dades!$D$525,IF(H50=Dades!$C$526,Dades!$D$526,VLOOKUP(G50,Dades!$AJ$524:$AK$768,2,0))))</f>
        <v/>
      </c>
      <c r="K50" s="60" t="str">
        <f>IF(J50="","",I50*J50)</f>
        <v/>
      </c>
    </row>
    <row r="51" spans="1:12" s="1" customFormat="1" x14ac:dyDescent="0.3">
      <c r="A51" s="27"/>
      <c r="B51" s="4"/>
      <c r="C51" s="4"/>
      <c r="E51" s="169"/>
      <c r="F51" s="169"/>
      <c r="G51" s="176"/>
      <c r="H51" s="177"/>
      <c r="I51" s="178"/>
      <c r="J51" s="363" t="str">
        <f>IF(OR(G51="",I51=""),"",IF(H51=Dades!$C$525,Dades!$D$525,IF(H51=Dades!$C$526,Dades!$D$526,VLOOKUP(G51,Dades!$AJ$524:$AK$768,2,0))))</f>
        <v/>
      </c>
      <c r="K51" s="60" t="str">
        <f t="shared" ref="K51:K69" si="1">IF(J51="","",I51*J51)</f>
        <v/>
      </c>
    </row>
    <row r="52" spans="1:12" s="1" customFormat="1" x14ac:dyDescent="0.3">
      <c r="A52" s="16"/>
      <c r="B52" s="4"/>
      <c r="C52" s="4"/>
      <c r="E52" s="169"/>
      <c r="F52" s="169"/>
      <c r="G52" s="176"/>
      <c r="H52" s="177"/>
      <c r="I52" s="178"/>
      <c r="J52" s="363" t="str">
        <f>IF(OR(G52="",I52=""),"",IF(H52=Dades!$C$525,Dades!$D$525,IF(H52=Dades!$C$526,Dades!$D$526,VLOOKUP(G52,Dades!$AJ$524:$AK$768,2,0))))</f>
        <v/>
      </c>
      <c r="K52" s="60" t="str">
        <f t="shared" si="1"/>
        <v/>
      </c>
    </row>
    <row r="53" spans="1:12" s="1" customFormat="1" x14ac:dyDescent="0.3">
      <c r="A53" s="16"/>
      <c r="B53" s="4"/>
      <c r="C53" s="4"/>
      <c r="E53" s="169"/>
      <c r="F53" s="169"/>
      <c r="G53" s="176"/>
      <c r="H53" s="177"/>
      <c r="I53" s="178"/>
      <c r="J53" s="363" t="str">
        <f>IF(OR(G53="",I53=""),"",IF(H53=Dades!$C$525,Dades!$D$525,IF(H53=Dades!$C$526,Dades!$D$526,VLOOKUP(G53,Dades!$AJ$524:$AK$768,2,0))))</f>
        <v/>
      </c>
      <c r="K53" s="60" t="str">
        <f t="shared" si="1"/>
        <v/>
      </c>
    </row>
    <row r="54" spans="1:12" s="1" customFormat="1" x14ac:dyDescent="0.3">
      <c r="A54" s="16"/>
      <c r="B54" s="4"/>
      <c r="C54" s="4"/>
      <c r="E54" s="169"/>
      <c r="F54" s="169"/>
      <c r="G54" s="176"/>
      <c r="H54" s="177"/>
      <c r="I54" s="178"/>
      <c r="J54" s="363" t="str">
        <f>IF(OR(G54="",I54=""),"",IF(H54=Dades!$C$525,Dades!$D$525,IF(H54=Dades!$C$526,Dades!$D$526,VLOOKUP(G54,Dades!$AJ$524:$AK$768,2,0))))</f>
        <v/>
      </c>
      <c r="K54" s="60" t="str">
        <f t="shared" si="1"/>
        <v/>
      </c>
    </row>
    <row r="55" spans="1:12" s="1" customFormat="1" x14ac:dyDescent="0.3">
      <c r="A55" s="4"/>
      <c r="B55" s="4"/>
      <c r="C55" s="4"/>
      <c r="E55" s="169"/>
      <c r="F55" s="169"/>
      <c r="G55" s="176"/>
      <c r="H55" s="177"/>
      <c r="I55" s="178"/>
      <c r="J55" s="363" t="str">
        <f>IF(OR(G55="",I55=""),"",IF(H55=Dades!$C$525,Dades!$D$525,IF(H55=Dades!$C$526,Dades!$D$526,VLOOKUP(G55,Dades!$AJ$524:$AK$768,2,0))))</f>
        <v/>
      </c>
      <c r="K55" s="60" t="str">
        <f t="shared" si="1"/>
        <v/>
      </c>
    </row>
    <row r="56" spans="1:12" s="1" customFormat="1" x14ac:dyDescent="0.3">
      <c r="A56" s="17"/>
      <c r="B56" s="17"/>
      <c r="C56" s="17"/>
      <c r="E56" s="169"/>
      <c r="F56" s="169"/>
      <c r="G56" s="176"/>
      <c r="H56" s="177"/>
      <c r="I56" s="178"/>
      <c r="J56" s="363" t="str">
        <f>IF(OR(G56="",I56=""),"",IF(H56=Dades!$C$525,Dades!$D$525,IF(H56=Dades!$C$526,Dades!$D$526,VLOOKUP(G56,Dades!$AJ$524:$AK$768,2,0))))</f>
        <v/>
      </c>
      <c r="K56" s="60" t="str">
        <f t="shared" si="1"/>
        <v/>
      </c>
    </row>
    <row r="57" spans="1:12" s="1" customFormat="1" x14ac:dyDescent="0.3">
      <c r="A57" s="17"/>
      <c r="B57" s="17"/>
      <c r="C57" s="17"/>
      <c r="E57" s="169"/>
      <c r="F57" s="169"/>
      <c r="G57" s="176"/>
      <c r="H57" s="177"/>
      <c r="I57" s="178"/>
      <c r="J57" s="363" t="str">
        <f>IF(OR(G57="",I57=""),"",IF(H57=Dades!$C$525,Dades!$D$525,IF(H57=Dades!$C$526,Dades!$D$526,VLOOKUP(G57,Dades!$AJ$524:$AK$768,2,0))))</f>
        <v/>
      </c>
      <c r="K57" s="60" t="str">
        <f t="shared" si="1"/>
        <v/>
      </c>
    </row>
    <row r="58" spans="1:12" s="1" customFormat="1" x14ac:dyDescent="0.3">
      <c r="A58" s="17"/>
      <c r="B58" s="17"/>
      <c r="C58" s="17"/>
      <c r="E58" s="169"/>
      <c r="F58" s="169"/>
      <c r="G58" s="176"/>
      <c r="H58" s="177"/>
      <c r="I58" s="178"/>
      <c r="J58" s="363" t="str">
        <f>IF(OR(G58="",I58=""),"",IF(H58=Dades!$C$525,Dades!$D$525,IF(H58=Dades!$C$526,Dades!$D$526,VLOOKUP(G58,Dades!$AJ$524:$AK$768,2,0))))</f>
        <v/>
      </c>
      <c r="K58" s="60" t="str">
        <f t="shared" si="1"/>
        <v/>
      </c>
    </row>
    <row r="59" spans="1:12" s="1" customFormat="1" x14ac:dyDescent="0.3">
      <c r="A59" s="17"/>
      <c r="B59" s="17"/>
      <c r="C59" s="17"/>
      <c r="E59" s="169"/>
      <c r="F59" s="169"/>
      <c r="G59" s="176"/>
      <c r="H59" s="177"/>
      <c r="I59" s="178"/>
      <c r="J59" s="363" t="str">
        <f>IF(OR(G59="",I59=""),"",IF(H59=Dades!$C$525,Dades!$D$525,IF(H59=Dades!$C$526,Dades!$D$526,VLOOKUP(G59,Dades!$AJ$524:$AK$768,2,0))))</f>
        <v/>
      </c>
      <c r="K59" s="60" t="str">
        <f t="shared" si="1"/>
        <v/>
      </c>
    </row>
    <row r="60" spans="1:12" s="1" customFormat="1" x14ac:dyDescent="0.3">
      <c r="A60" s="17"/>
      <c r="B60" s="17"/>
      <c r="C60" s="17"/>
      <c r="E60" s="169"/>
      <c r="F60" s="169"/>
      <c r="G60" s="176"/>
      <c r="H60" s="177"/>
      <c r="I60" s="178"/>
      <c r="J60" s="363" t="str">
        <f>IF(OR(G60="",I60=""),"",IF(H60=Dades!$C$525,Dades!$D$525,IF(H60=Dades!$C$526,Dades!$D$526,VLOOKUP(G60,Dades!$AJ$524:$AK$768,2,0))))</f>
        <v/>
      </c>
      <c r="K60" s="60" t="str">
        <f t="shared" si="1"/>
        <v/>
      </c>
      <c r="L60" s="22"/>
    </row>
    <row r="61" spans="1:12" s="1" customFormat="1" x14ac:dyDescent="0.3">
      <c r="A61" s="17"/>
      <c r="B61" s="17"/>
      <c r="C61" s="17"/>
      <c r="E61" s="169"/>
      <c r="F61" s="169"/>
      <c r="G61" s="176"/>
      <c r="H61" s="177"/>
      <c r="I61" s="178"/>
      <c r="J61" s="363" t="str">
        <f>IF(OR(G61="",I61=""),"",IF(H61=Dades!$C$525,Dades!$D$525,IF(H61=Dades!$C$526,Dades!$D$526,VLOOKUP(G61,Dades!$AJ$524:$AK$768,2,0))))</f>
        <v/>
      </c>
      <c r="K61" s="60" t="str">
        <f t="shared" si="1"/>
        <v/>
      </c>
      <c r="L61" s="22"/>
    </row>
    <row r="62" spans="1:12" s="1" customFormat="1" x14ac:dyDescent="0.3">
      <c r="A62" s="17"/>
      <c r="B62" s="17"/>
      <c r="C62" s="17"/>
      <c r="E62" s="169"/>
      <c r="F62" s="169"/>
      <c r="G62" s="176"/>
      <c r="H62" s="177"/>
      <c r="I62" s="178"/>
      <c r="J62" s="363" t="str">
        <f>IF(OR(G62="",I62=""),"",IF(H62=Dades!$C$525,Dades!$D$525,IF(H62=Dades!$C$526,Dades!$D$526,VLOOKUP(G62,Dades!$AJ$524:$AK$768,2,0))))</f>
        <v/>
      </c>
      <c r="K62" s="60" t="str">
        <f t="shared" si="1"/>
        <v/>
      </c>
      <c r="L62" s="22"/>
    </row>
    <row r="63" spans="1:12" s="1" customFormat="1" x14ac:dyDescent="0.3">
      <c r="A63" s="17"/>
      <c r="B63" s="17"/>
      <c r="C63" s="17"/>
      <c r="E63" s="169"/>
      <c r="F63" s="169"/>
      <c r="G63" s="176"/>
      <c r="H63" s="177"/>
      <c r="I63" s="178"/>
      <c r="J63" s="363" t="str">
        <f>IF(OR(G63="",I63=""),"",IF(H63=Dades!$C$525,Dades!$D$525,IF(H63=Dades!$C$526,Dades!$D$526,VLOOKUP(G63,Dades!$AJ$524:$AK$768,2,0))))</f>
        <v/>
      </c>
      <c r="K63" s="60" t="str">
        <f t="shared" si="1"/>
        <v/>
      </c>
      <c r="L63" s="22"/>
    </row>
    <row r="64" spans="1:12" s="1" customFormat="1" x14ac:dyDescent="0.3">
      <c r="A64" s="17"/>
      <c r="B64" s="17"/>
      <c r="C64" s="17"/>
      <c r="E64" s="169"/>
      <c r="F64" s="169"/>
      <c r="G64" s="176"/>
      <c r="H64" s="177"/>
      <c r="I64" s="178"/>
      <c r="J64" s="363" t="str">
        <f>IF(OR(G64="",I64=""),"",IF(H64=Dades!$C$525,Dades!$D$525,IF(H64=Dades!$C$526,Dades!$D$526,VLOOKUP(G64,Dades!$AJ$524:$AK$768,2,0))))</f>
        <v/>
      </c>
      <c r="K64" s="60" t="str">
        <f t="shared" si="1"/>
        <v/>
      </c>
      <c r="L64" s="22"/>
    </row>
    <row r="65" spans="1:57" s="1" customFormat="1" x14ac:dyDescent="0.3">
      <c r="A65" s="17"/>
      <c r="B65" s="17"/>
      <c r="C65" s="17"/>
      <c r="E65" s="169"/>
      <c r="F65" s="169"/>
      <c r="G65" s="176"/>
      <c r="H65" s="177"/>
      <c r="I65" s="178"/>
      <c r="J65" s="363" t="str">
        <f>IF(OR(G65="",I65=""),"",IF(H65=Dades!$C$525,Dades!$D$525,IF(H65=Dades!$C$526,Dades!$D$526,VLOOKUP(G65,Dades!$AJ$524:$AK$768,2,0))))</f>
        <v/>
      </c>
      <c r="K65" s="60" t="str">
        <f t="shared" si="1"/>
        <v/>
      </c>
      <c r="L65" s="22"/>
    </row>
    <row r="66" spans="1:57" s="1" customFormat="1" x14ac:dyDescent="0.3">
      <c r="A66" s="17"/>
      <c r="B66" s="17"/>
      <c r="C66" s="17"/>
      <c r="E66" s="169"/>
      <c r="F66" s="169"/>
      <c r="G66" s="176"/>
      <c r="H66" s="177"/>
      <c r="I66" s="178"/>
      <c r="J66" s="363" t="str">
        <f>IF(OR(G66="",I66=""),"",IF(H66=Dades!$C$525,Dades!$D$525,IF(H66=Dades!$C$526,Dades!$D$526,VLOOKUP(G66,Dades!$AJ$524:$AK$768,2,0))))</f>
        <v/>
      </c>
      <c r="K66" s="60" t="str">
        <f t="shared" si="1"/>
        <v/>
      </c>
    </row>
    <row r="67" spans="1:57" s="1" customFormat="1" x14ac:dyDescent="0.3">
      <c r="A67" s="17"/>
      <c r="B67" s="17"/>
      <c r="C67" s="17"/>
      <c r="E67" s="169"/>
      <c r="F67" s="169"/>
      <c r="G67" s="176"/>
      <c r="H67" s="177"/>
      <c r="I67" s="178"/>
      <c r="J67" s="363" t="str">
        <f>IF(OR(G67="",I67=""),"",IF(H67=Dades!$C$525,Dades!$D$525,IF(H67=Dades!$C$526,Dades!$D$526,VLOOKUP(G67,Dades!$AJ$524:$AK$768,2,0))))</f>
        <v/>
      </c>
      <c r="K67" s="60" t="str">
        <f t="shared" si="1"/>
        <v/>
      </c>
    </row>
    <row r="68" spans="1:57" s="1" customFormat="1" x14ac:dyDescent="0.3">
      <c r="A68" s="17"/>
      <c r="B68" s="17"/>
      <c r="C68" s="17"/>
      <c r="E68" s="169"/>
      <c r="F68" s="169"/>
      <c r="G68" s="176"/>
      <c r="H68" s="177"/>
      <c r="I68" s="178"/>
      <c r="J68" s="363" t="str">
        <f>IF(OR(G68="",I68=""),"",IF(H68=Dades!$C$525,Dades!$D$525,IF(H68=Dades!$C$526,Dades!$D$526,VLOOKUP(G68,Dades!$AJ$524:$AK$768,2,0))))</f>
        <v/>
      </c>
      <c r="K68" s="60" t="str">
        <f t="shared" si="1"/>
        <v/>
      </c>
    </row>
    <row r="69" spans="1:57" s="1" customFormat="1" x14ac:dyDescent="0.3">
      <c r="A69" s="17"/>
      <c r="B69" s="17"/>
      <c r="C69" s="17"/>
      <c r="E69" s="169"/>
      <c r="F69" s="169"/>
      <c r="G69" s="176"/>
      <c r="H69" s="177"/>
      <c r="I69" s="178"/>
      <c r="J69" s="363" t="str">
        <f>IF(OR(G69="",I69=""),"",IF(H69=Dades!$C$525,Dades!$D$525,IF(H69=Dades!$C$526,Dades!$D$526,VLOOKUP(G69,Dades!$AJ$524:$AK$768,2,0))))</f>
        <v/>
      </c>
      <c r="K69" s="60" t="str">
        <f t="shared" si="1"/>
        <v/>
      </c>
    </row>
    <row r="70" spans="1:57" s="1" customFormat="1" x14ac:dyDescent="0.3">
      <c r="A70" s="4"/>
      <c r="B70" s="4"/>
      <c r="C70" s="4"/>
      <c r="K70" s="37">
        <f>SUM(K50:K69)</f>
        <v>0</v>
      </c>
    </row>
    <row r="71" spans="1:57" s="1" customFormat="1" x14ac:dyDescent="0.3">
      <c r="A71" s="4"/>
      <c r="B71" s="4"/>
      <c r="C71" s="4"/>
      <c r="J71" s="68"/>
    </row>
    <row r="72" spans="1:57" s="1" customFormat="1" x14ac:dyDescent="0.3">
      <c r="A72" s="4"/>
      <c r="B72" s="4"/>
      <c r="C72" s="4"/>
      <c r="D72" s="581" t="s">
        <v>1515</v>
      </c>
      <c r="E72" s="581"/>
      <c r="F72" s="581"/>
      <c r="G72" s="581"/>
      <c r="H72" s="581"/>
      <c r="I72" s="581"/>
      <c r="J72" s="581"/>
      <c r="K72" s="581"/>
    </row>
    <row r="73" spans="1:57" s="1" customFormat="1" ht="16.5" customHeight="1" x14ac:dyDescent="0.3">
      <c r="A73" s="4"/>
      <c r="B73" s="4"/>
      <c r="C73" s="4"/>
      <c r="G73" s="54"/>
      <c r="H73" s="54"/>
      <c r="I73" s="54"/>
      <c r="J73" s="54"/>
      <c r="K73" s="54"/>
      <c r="L73" s="54"/>
      <c r="M73" s="54"/>
      <c r="AW73" s="54"/>
      <c r="AX73" s="54"/>
      <c r="AY73" s="54"/>
      <c r="AZ73" s="54"/>
      <c r="BA73" s="54"/>
      <c r="BB73" s="54"/>
      <c r="BC73" s="54"/>
      <c r="BD73" s="54"/>
      <c r="BE73" s="54"/>
    </row>
    <row r="74" spans="1:57" s="1" customFormat="1" ht="18.75" customHeight="1" x14ac:dyDescent="0.3">
      <c r="A74" s="4"/>
      <c r="B74" s="4"/>
      <c r="C74" s="4"/>
      <c r="E74" s="599" t="s">
        <v>1516</v>
      </c>
      <c r="F74" s="599"/>
      <c r="G74" s="599"/>
      <c r="H74" s="599"/>
      <c r="I74" s="599"/>
      <c r="J74" s="599"/>
      <c r="K74" s="599"/>
      <c r="L74" s="54"/>
      <c r="M74" s="54"/>
      <c r="AW74" s="54"/>
      <c r="AX74" s="54"/>
      <c r="AY74" s="54"/>
      <c r="AZ74" s="54"/>
      <c r="BA74" s="54"/>
      <c r="BB74" s="54"/>
      <c r="BC74" s="54"/>
      <c r="BD74" s="54"/>
      <c r="BE74" s="54"/>
    </row>
    <row r="75" spans="1:57" s="1" customFormat="1" x14ac:dyDescent="0.3">
      <c r="A75" s="4"/>
      <c r="B75" s="4"/>
      <c r="C75" s="4"/>
      <c r="G75" s="54"/>
      <c r="H75" s="54"/>
      <c r="I75" s="54"/>
      <c r="J75" s="54"/>
      <c r="K75" s="54"/>
      <c r="L75" s="54"/>
      <c r="M75" s="54"/>
      <c r="AW75" s="54"/>
      <c r="AX75" s="54"/>
      <c r="AY75" s="54"/>
      <c r="AZ75" s="54"/>
      <c r="BA75" s="54"/>
      <c r="BB75" s="54"/>
      <c r="BC75" s="54"/>
      <c r="BD75" s="54"/>
      <c r="BE75" s="54"/>
    </row>
    <row r="76" spans="1:57" s="1" customFormat="1" ht="16.5" customHeight="1" x14ac:dyDescent="0.3">
      <c r="A76" s="4"/>
      <c r="B76" s="4"/>
      <c r="C76" s="4"/>
      <c r="E76" s="578" t="s">
        <v>1265</v>
      </c>
      <c r="F76" s="578" t="s">
        <v>1517</v>
      </c>
      <c r="G76" s="578" t="s">
        <v>1523</v>
      </c>
      <c r="H76" s="578" t="s">
        <v>1503</v>
      </c>
      <c r="I76" s="578" t="s">
        <v>1504</v>
      </c>
      <c r="J76" s="578" t="s">
        <v>1524</v>
      </c>
      <c r="L76" s="54"/>
      <c r="M76" s="54"/>
      <c r="AW76" s="54"/>
      <c r="AX76" s="54"/>
      <c r="AY76" s="54"/>
      <c r="AZ76" s="54"/>
      <c r="BA76" s="54"/>
      <c r="BB76" s="54"/>
      <c r="BC76" s="54"/>
      <c r="BD76" s="54"/>
      <c r="BE76" s="54"/>
    </row>
    <row r="77" spans="1:57" s="1" customFormat="1" ht="15.75" customHeight="1" x14ac:dyDescent="0.3">
      <c r="A77" s="4"/>
      <c r="B77" s="4"/>
      <c r="C77" s="4"/>
      <c r="E77" s="578"/>
      <c r="F77" s="578"/>
      <c r="G77" s="578"/>
      <c r="H77" s="578"/>
      <c r="I77" s="578"/>
      <c r="J77" s="578"/>
      <c r="L77" s="54"/>
      <c r="M77" s="54"/>
      <c r="AW77" s="54"/>
      <c r="AX77" s="54"/>
      <c r="AY77" s="54"/>
      <c r="AZ77" s="54"/>
      <c r="BA77" s="54"/>
      <c r="BB77" s="54"/>
      <c r="BC77" s="54"/>
      <c r="BD77" s="54"/>
      <c r="BE77" s="54"/>
    </row>
    <row r="78" spans="1:57" s="1" customFormat="1" ht="14.25" hidden="1" customHeight="1" x14ac:dyDescent="0.3">
      <c r="A78" s="4"/>
      <c r="B78" s="4"/>
      <c r="C78" s="4"/>
      <c r="E78" s="31" t="s">
        <v>1265</v>
      </c>
      <c r="F78" s="32"/>
      <c r="G78" s="32"/>
      <c r="H78" s="33"/>
      <c r="I78" s="33"/>
      <c r="J78" s="336" t="s">
        <v>7</v>
      </c>
      <c r="K78" s="22"/>
      <c r="L78" s="54"/>
      <c r="M78" s="54"/>
      <c r="AW78" s="54"/>
      <c r="AX78" s="54"/>
      <c r="AY78" s="54"/>
      <c r="AZ78" s="54"/>
      <c r="BA78" s="54"/>
      <c r="BB78" s="54"/>
      <c r="BC78" s="54"/>
      <c r="BD78" s="54"/>
      <c r="BE78" s="54"/>
    </row>
    <row r="79" spans="1:57" s="1" customFormat="1" x14ac:dyDescent="0.3">
      <c r="A79" s="4"/>
      <c r="B79" s="4"/>
      <c r="C79" s="4"/>
      <c r="E79" s="169"/>
      <c r="F79" s="356"/>
      <c r="G79" s="177"/>
      <c r="H79" s="178"/>
      <c r="I79" s="362"/>
      <c r="J79" s="60" t="str">
        <f t="shared" ref="J79:J98" si="2">IF(I79="","",H79*I79)</f>
        <v/>
      </c>
      <c r="L79" s="54"/>
      <c r="M79" s="54"/>
      <c r="AW79" s="54"/>
      <c r="AX79" s="54"/>
      <c r="AY79" s="54"/>
      <c r="AZ79" s="54"/>
      <c r="BA79" s="54"/>
      <c r="BB79" s="54"/>
      <c r="BC79" s="54"/>
      <c r="BD79" s="54"/>
      <c r="BE79" s="54"/>
    </row>
    <row r="80" spans="1:57" s="1" customFormat="1" x14ac:dyDescent="0.3">
      <c r="A80" s="4"/>
      <c r="B80" s="4"/>
      <c r="C80" s="4"/>
      <c r="E80" s="169"/>
      <c r="F80" s="356"/>
      <c r="G80" s="177"/>
      <c r="H80" s="178"/>
      <c r="I80" s="362"/>
      <c r="J80" s="60" t="str">
        <f t="shared" si="2"/>
        <v/>
      </c>
      <c r="K80" s="22"/>
      <c r="L80" s="54"/>
      <c r="M80" s="54"/>
      <c r="AW80" s="54"/>
      <c r="AX80" s="54"/>
      <c r="AY80" s="54"/>
      <c r="AZ80" s="54"/>
      <c r="BA80" s="54"/>
      <c r="BB80" s="54"/>
      <c r="BC80" s="54"/>
      <c r="BD80" s="54"/>
      <c r="BE80" s="54"/>
    </row>
    <row r="81" spans="5:48" x14ac:dyDescent="0.3">
      <c r="E81" s="169"/>
      <c r="F81" s="356"/>
      <c r="G81" s="177"/>
      <c r="H81" s="178"/>
      <c r="I81" s="362"/>
      <c r="J81" s="60" t="str">
        <f t="shared" si="2"/>
        <v/>
      </c>
      <c r="K81" s="22"/>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row>
    <row r="82" spans="5:48" x14ac:dyDescent="0.3">
      <c r="E82" s="169"/>
      <c r="F82" s="356"/>
      <c r="G82" s="177"/>
      <c r="H82" s="178"/>
      <c r="I82" s="362"/>
      <c r="J82" s="60" t="str">
        <f t="shared" si="2"/>
        <v/>
      </c>
      <c r="K82" s="22"/>
      <c r="L82" s="55"/>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row>
    <row r="83" spans="5:48" x14ac:dyDescent="0.3">
      <c r="E83" s="169"/>
      <c r="F83" s="356"/>
      <c r="G83" s="177"/>
      <c r="H83" s="178"/>
      <c r="I83" s="362"/>
      <c r="J83" s="60" t="str">
        <f t="shared" si="2"/>
        <v/>
      </c>
      <c r="K83" s="22"/>
      <c r="L83" s="55"/>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row>
    <row r="84" spans="5:48" x14ac:dyDescent="0.3">
      <c r="E84" s="169"/>
      <c r="F84" s="356"/>
      <c r="G84" s="177"/>
      <c r="H84" s="178"/>
      <c r="I84" s="362"/>
      <c r="J84" s="60" t="str">
        <f t="shared" si="2"/>
        <v/>
      </c>
      <c r="K84" s="22"/>
      <c r="L84" s="55"/>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row>
    <row r="85" spans="5:48" x14ac:dyDescent="0.3">
      <c r="E85" s="169"/>
      <c r="F85" s="356"/>
      <c r="G85" s="177"/>
      <c r="H85" s="178"/>
      <c r="I85" s="362"/>
      <c r="J85" s="60" t="str">
        <f t="shared" si="2"/>
        <v/>
      </c>
      <c r="K85" s="22"/>
      <c r="L85" s="55"/>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row>
    <row r="86" spans="5:48" x14ac:dyDescent="0.3">
      <c r="E86" s="169"/>
      <c r="F86" s="356"/>
      <c r="G86" s="177"/>
      <c r="H86" s="178"/>
      <c r="I86" s="362"/>
      <c r="J86" s="60" t="str">
        <f t="shared" si="2"/>
        <v/>
      </c>
      <c r="K86" s="22"/>
      <c r="L86" s="55"/>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row>
    <row r="87" spans="5:48" x14ac:dyDescent="0.3">
      <c r="E87" s="169"/>
      <c r="F87" s="356"/>
      <c r="G87" s="177"/>
      <c r="H87" s="178"/>
      <c r="I87" s="362"/>
      <c r="J87" s="60" t="str">
        <f t="shared" si="2"/>
        <v/>
      </c>
      <c r="K87" s="22"/>
      <c r="L87" s="55"/>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row>
    <row r="88" spans="5:48" x14ac:dyDescent="0.3">
      <c r="E88" s="169"/>
      <c r="F88" s="356"/>
      <c r="G88" s="177"/>
      <c r="H88" s="178"/>
      <c r="I88" s="362"/>
      <c r="J88" s="60" t="str">
        <f t="shared" si="2"/>
        <v/>
      </c>
      <c r="K88" s="22"/>
      <c r="L88" s="55"/>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row>
    <row r="89" spans="5:48" x14ac:dyDescent="0.3">
      <c r="E89" s="169"/>
      <c r="F89" s="356"/>
      <c r="G89" s="177"/>
      <c r="H89" s="178"/>
      <c r="I89" s="362"/>
      <c r="J89" s="60" t="str">
        <f t="shared" si="2"/>
        <v/>
      </c>
      <c r="K89" s="22"/>
      <c r="L89" s="55"/>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row>
    <row r="90" spans="5:48" x14ac:dyDescent="0.3">
      <c r="E90" s="169"/>
      <c r="F90" s="356"/>
      <c r="G90" s="177"/>
      <c r="H90" s="178"/>
      <c r="I90" s="362"/>
      <c r="J90" s="60" t="str">
        <f t="shared" si="2"/>
        <v/>
      </c>
      <c r="K90" s="22"/>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row>
    <row r="91" spans="5:48" x14ac:dyDescent="0.3">
      <c r="E91" s="169"/>
      <c r="F91" s="356"/>
      <c r="G91" s="177"/>
      <c r="H91" s="178"/>
      <c r="I91" s="362"/>
      <c r="J91" s="60" t="str">
        <f t="shared" si="2"/>
        <v/>
      </c>
      <c r="K91" s="22"/>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row>
    <row r="92" spans="5:48" x14ac:dyDescent="0.3">
      <c r="E92" s="169"/>
      <c r="F92" s="356"/>
      <c r="G92" s="177"/>
      <c r="H92" s="178"/>
      <c r="I92" s="362"/>
      <c r="J92" s="60" t="str">
        <f t="shared" si="2"/>
        <v/>
      </c>
      <c r="K92" s="22"/>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row>
    <row r="93" spans="5:48" ht="16.5" customHeight="1" x14ac:dyDescent="0.3">
      <c r="E93" s="169"/>
      <c r="F93" s="356"/>
      <c r="G93" s="177"/>
      <c r="H93" s="178"/>
      <c r="I93" s="362"/>
      <c r="J93" s="60" t="str">
        <f t="shared" si="2"/>
        <v/>
      </c>
      <c r="K93" s="22"/>
      <c r="L93" s="6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row>
    <row r="94" spans="5:48" x14ac:dyDescent="0.3">
      <c r="E94" s="169"/>
      <c r="F94" s="356"/>
      <c r="G94" s="177"/>
      <c r="H94" s="178"/>
      <c r="I94" s="362"/>
      <c r="J94" s="60" t="str">
        <f t="shared" si="2"/>
        <v/>
      </c>
      <c r="K94" s="22"/>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row>
    <row r="95" spans="5:48" ht="16.5" customHeight="1" x14ac:dyDescent="0.3">
      <c r="E95" s="169"/>
      <c r="F95" s="356"/>
      <c r="G95" s="177"/>
      <c r="H95" s="178"/>
      <c r="I95" s="362"/>
      <c r="J95" s="60" t="str">
        <f t="shared" si="2"/>
        <v/>
      </c>
      <c r="K95" s="22"/>
      <c r="L95" s="62"/>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row>
    <row r="96" spans="5:48" x14ac:dyDescent="0.3">
      <c r="E96" s="169"/>
      <c r="F96" s="356"/>
      <c r="G96" s="177"/>
      <c r="H96" s="178"/>
      <c r="I96" s="362"/>
      <c r="J96" s="60" t="str">
        <f t="shared" si="2"/>
        <v/>
      </c>
      <c r="K96" s="22"/>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row>
    <row r="97" spans="5:48" x14ac:dyDescent="0.3">
      <c r="E97" s="169"/>
      <c r="F97" s="356"/>
      <c r="G97" s="177"/>
      <c r="H97" s="178"/>
      <c r="I97" s="362"/>
      <c r="J97" s="60" t="str">
        <f t="shared" si="2"/>
        <v/>
      </c>
      <c r="K97" s="22"/>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row>
    <row r="98" spans="5:48" x14ac:dyDescent="0.3">
      <c r="E98" s="169"/>
      <c r="F98" s="356"/>
      <c r="G98" s="177"/>
      <c r="H98" s="178"/>
      <c r="I98" s="362"/>
      <c r="J98" s="60" t="str">
        <f t="shared" si="2"/>
        <v/>
      </c>
      <c r="K98" s="22"/>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row>
    <row r="99" spans="5:48" x14ac:dyDescent="0.3">
      <c r="F99" s="55"/>
      <c r="G99" s="55"/>
      <c r="H99" s="55"/>
      <c r="I99" s="55"/>
      <c r="J99" s="37">
        <f>SUM(J79:J98)</f>
        <v>0</v>
      </c>
      <c r="K99" s="55"/>
      <c r="L99" s="55"/>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row>
    <row r="100" spans="5:48" x14ac:dyDescent="0.3">
      <c r="F100" s="55"/>
      <c r="G100" s="55"/>
      <c r="H100" s="55"/>
      <c r="I100" s="55"/>
      <c r="J100" s="55"/>
      <c r="K100" s="55"/>
      <c r="L100" s="55"/>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row>
    <row r="101" spans="5:48" x14ac:dyDescent="0.3">
      <c r="F101" s="55"/>
      <c r="G101" s="55"/>
      <c r="H101" s="55"/>
      <c r="I101" s="55"/>
      <c r="J101" s="55"/>
      <c r="K101" s="55"/>
      <c r="L101" s="55"/>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row>
    <row r="102" spans="5:48" x14ac:dyDescent="0.3">
      <c r="F102" s="55"/>
      <c r="G102" s="55"/>
      <c r="H102" s="55"/>
      <c r="I102" s="55"/>
      <c r="J102" s="55"/>
      <c r="K102" s="55"/>
      <c r="L102" s="55"/>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row>
    <row r="103" spans="5:48" x14ac:dyDescent="0.3">
      <c r="F103" s="55"/>
      <c r="G103" s="55"/>
      <c r="H103" s="55"/>
      <c r="I103" s="55"/>
      <c r="J103" s="55"/>
      <c r="K103" s="55"/>
      <c r="L103" s="55"/>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row>
    <row r="104" spans="5:48" x14ac:dyDescent="0.3">
      <c r="F104" s="55"/>
      <c r="G104" s="55"/>
      <c r="H104" s="55"/>
      <c r="I104" s="55"/>
      <c r="J104" s="55"/>
      <c r="K104" s="55"/>
      <c r="L104" s="55"/>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row>
    <row r="105" spans="5:48" x14ac:dyDescent="0.3">
      <c r="F105" s="55"/>
      <c r="G105" s="55"/>
      <c r="H105" s="55"/>
      <c r="I105" s="55"/>
      <c r="J105" s="55"/>
      <c r="K105" s="55"/>
      <c r="L105" s="55"/>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row>
    <row r="106" spans="5:48" x14ac:dyDescent="0.3">
      <c r="F106" s="55"/>
      <c r="G106" s="55"/>
      <c r="H106" s="55"/>
      <c r="I106" s="55"/>
      <c r="J106" s="55"/>
      <c r="K106" s="55"/>
      <c r="L106" s="55"/>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row>
    <row r="107" spans="5:48" x14ac:dyDescent="0.3">
      <c r="F107" s="55"/>
      <c r="G107" s="55"/>
      <c r="H107" s="55"/>
      <c r="I107" s="55"/>
      <c r="J107" s="55"/>
      <c r="K107" s="55"/>
      <c r="L107" s="55"/>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row>
    <row r="108" spans="5:48" x14ac:dyDescent="0.3">
      <c r="F108" s="55"/>
      <c r="G108" s="55"/>
      <c r="H108" s="55"/>
      <c r="I108" s="55"/>
      <c r="J108" s="55"/>
      <c r="K108" s="55"/>
      <c r="L108" s="55"/>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row>
    <row r="109" spans="5:48" x14ac:dyDescent="0.3">
      <c r="F109" s="55"/>
      <c r="G109" s="55"/>
      <c r="H109" s="55"/>
      <c r="I109" s="55"/>
      <c r="J109" s="55"/>
      <c r="K109" s="55"/>
      <c r="L109" s="55"/>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row>
    <row r="110" spans="5:48" x14ac:dyDescent="0.3">
      <c r="F110" s="55"/>
      <c r="G110" s="55"/>
      <c r="H110" s="55"/>
      <c r="I110" s="55"/>
      <c r="J110" s="55"/>
      <c r="K110" s="55"/>
      <c r="L110" s="55"/>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row>
    <row r="111" spans="5:48" x14ac:dyDescent="0.3">
      <c r="F111" s="55"/>
      <c r="G111" s="55"/>
      <c r="H111" s="55"/>
      <c r="I111" s="55"/>
      <c r="J111" s="55"/>
      <c r="K111" s="55"/>
      <c r="L111" s="55"/>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row>
    <row r="112" spans="5:48" x14ac:dyDescent="0.3">
      <c r="F112" s="55"/>
      <c r="G112" s="55"/>
      <c r="H112" s="55"/>
      <c r="I112" s="55"/>
      <c r="J112" s="55"/>
      <c r="K112" s="55"/>
      <c r="L112" s="55"/>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row>
    <row r="113" spans="6:48" x14ac:dyDescent="0.3">
      <c r="F113" s="55"/>
      <c r="G113" s="55"/>
      <c r="H113" s="55"/>
      <c r="I113" s="55"/>
      <c r="J113" s="55"/>
      <c r="K113" s="55"/>
      <c r="L113" s="55"/>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row>
    <row r="114" spans="6:48" x14ac:dyDescent="0.3">
      <c r="F114" s="55"/>
      <c r="G114" s="55"/>
      <c r="H114" s="55"/>
      <c r="I114" s="55"/>
      <c r="J114" s="55"/>
      <c r="K114" s="55"/>
      <c r="L114" s="55"/>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row>
    <row r="115" spans="6:48" x14ac:dyDescent="0.3">
      <c r="F115" s="55"/>
      <c r="G115" s="55"/>
      <c r="H115" s="55"/>
      <c r="I115" s="55"/>
      <c r="J115" s="55"/>
      <c r="K115" s="55"/>
      <c r="L115" s="55"/>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row>
    <row r="116" spans="6:48" x14ac:dyDescent="0.3">
      <c r="F116" s="55"/>
      <c r="G116" s="55"/>
      <c r="H116" s="55"/>
      <c r="I116" s="55"/>
      <c r="J116" s="55"/>
      <c r="K116" s="55"/>
      <c r="L116" s="55"/>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row>
    <row r="117" spans="6:48" x14ac:dyDescent="0.3">
      <c r="F117" s="55"/>
      <c r="G117" s="55"/>
      <c r="H117" s="55"/>
      <c r="I117" s="55"/>
      <c r="J117" s="55"/>
      <c r="K117" s="55"/>
      <c r="L117" s="55"/>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row>
    <row r="118" spans="6:48" x14ac:dyDescent="0.3">
      <c r="F118" s="55"/>
      <c r="G118" s="55"/>
      <c r="H118" s="55"/>
      <c r="I118" s="55"/>
      <c r="J118" s="55"/>
      <c r="K118" s="55"/>
      <c r="L118" s="55"/>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row>
    <row r="119" spans="6:48" x14ac:dyDescent="0.3">
      <c r="F119" s="55"/>
      <c r="G119" s="55"/>
      <c r="H119" s="55"/>
      <c r="I119" s="55"/>
      <c r="J119" s="55"/>
      <c r="K119" s="55"/>
      <c r="L119" s="55"/>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row>
    <row r="120" spans="6:48" x14ac:dyDescent="0.3">
      <c r="F120" s="55"/>
      <c r="G120" s="55"/>
      <c r="H120" s="55"/>
      <c r="I120" s="55"/>
      <c r="J120" s="55"/>
      <c r="K120" s="55"/>
      <c r="L120" s="55"/>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row>
    <row r="121" spans="6:48" x14ac:dyDescent="0.3">
      <c r="F121" s="55"/>
      <c r="G121" s="55"/>
      <c r="H121" s="55"/>
      <c r="I121" s="55"/>
      <c r="J121" s="55"/>
      <c r="K121" s="55"/>
      <c r="L121" s="55"/>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row>
    <row r="122" spans="6:48" x14ac:dyDescent="0.3">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row>
    <row r="123" spans="6:48" x14ac:dyDescent="0.3">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row>
    <row r="124" spans="6:48" x14ac:dyDescent="0.3">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row>
    <row r="125" spans="6:48" x14ac:dyDescent="0.3">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row>
    <row r="126" spans="6:48" x14ac:dyDescent="0.3">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row>
    <row r="127" spans="6:48" x14ac:dyDescent="0.3">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row>
    <row r="128" spans="6:48" x14ac:dyDescent="0.3">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row>
    <row r="129" spans="15:142" x14ac:dyDescent="0.3">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row>
    <row r="130" spans="15:142" x14ac:dyDescent="0.3">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row>
    <row r="131" spans="15:142" x14ac:dyDescent="0.3">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row>
    <row r="132" spans="15:142" x14ac:dyDescent="0.3">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row>
    <row r="133" spans="15:142" x14ac:dyDescent="0.3">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DW133" s="1"/>
      <c r="DX133" s="1"/>
      <c r="DY133" s="1"/>
      <c r="DZ133" s="1"/>
      <c r="EA133" s="1"/>
      <c r="EB133" s="1"/>
      <c r="EC133" s="1"/>
      <c r="ED133" s="1"/>
      <c r="EE133" s="1"/>
      <c r="EF133" s="1"/>
      <c r="EG133" s="1"/>
      <c r="EH133" s="1"/>
      <c r="EI133" s="1"/>
      <c r="EJ133" s="1"/>
      <c r="EK133" s="1"/>
      <c r="EL133" s="1"/>
    </row>
    <row r="134" spans="15:142" x14ac:dyDescent="0.3">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row>
    <row r="135" spans="15:142" x14ac:dyDescent="0.3">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row>
    <row r="136" spans="15:142" x14ac:dyDescent="0.3">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row>
    <row r="137" spans="15:142" x14ac:dyDescent="0.3">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row>
    <row r="138" spans="15:142" x14ac:dyDescent="0.3">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row>
    <row r="139" spans="15:142" x14ac:dyDescent="0.3">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row>
    <row r="140" spans="15:142" x14ac:dyDescent="0.3">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row>
    <row r="141" spans="15:142" x14ac:dyDescent="0.3">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row>
    <row r="142" spans="15:142" x14ac:dyDescent="0.3">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row>
    <row r="143" spans="15:142" x14ac:dyDescent="0.3">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row>
    <row r="144" spans="15:142" x14ac:dyDescent="0.3">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DW144" s="55"/>
      <c r="DX144" s="55"/>
      <c r="DY144" s="55"/>
      <c r="DZ144" s="55"/>
      <c r="EA144" s="55"/>
      <c r="EB144" s="55"/>
      <c r="EC144" s="55"/>
      <c r="ED144" s="55"/>
      <c r="EE144" s="55"/>
      <c r="EF144" s="55"/>
      <c r="EG144" s="55"/>
      <c r="EH144" s="55"/>
      <c r="EI144" s="55"/>
      <c r="EJ144" s="55"/>
      <c r="EK144" s="55"/>
      <c r="EL144" s="55"/>
    </row>
    <row r="145" spans="15:142" x14ac:dyDescent="0.3">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DW145" s="55"/>
      <c r="DX145" s="55"/>
      <c r="DY145" s="55"/>
      <c r="DZ145" s="55"/>
      <c r="EA145" s="55"/>
      <c r="EB145" s="55"/>
      <c r="EC145" s="55"/>
      <c r="ED145" s="55"/>
      <c r="EE145" s="55"/>
      <c r="EF145" s="55"/>
      <c r="EG145" s="55"/>
      <c r="EH145" s="55"/>
      <c r="EI145" s="55"/>
      <c r="EJ145" s="55"/>
      <c r="EK145" s="55"/>
      <c r="EL145" s="55"/>
    </row>
    <row r="146" spans="15:142" x14ac:dyDescent="0.3">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DW146" s="55"/>
      <c r="DX146" s="55"/>
      <c r="DY146" s="55"/>
      <c r="DZ146" s="55"/>
      <c r="EA146" s="55"/>
      <c r="EB146" s="55"/>
      <c r="EC146" s="55"/>
      <c r="ED146" s="55"/>
      <c r="EE146" s="55"/>
      <c r="EF146" s="55"/>
      <c r="EG146" s="55"/>
      <c r="EH146" s="55"/>
      <c r="EI146" s="55"/>
      <c r="EJ146" s="55"/>
      <c r="EK146" s="55"/>
      <c r="EL146" s="55"/>
    </row>
    <row r="147" spans="15:142" x14ac:dyDescent="0.3">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DW147" s="55"/>
      <c r="DX147" s="55"/>
      <c r="DY147" s="55"/>
      <c r="DZ147" s="55"/>
      <c r="EA147" s="55"/>
      <c r="EB147" s="55"/>
      <c r="EC147" s="55"/>
      <c r="ED147" s="55"/>
      <c r="EE147" s="55"/>
      <c r="EF147" s="55"/>
      <c r="EG147" s="55"/>
      <c r="EH147" s="55"/>
      <c r="EI147" s="55"/>
      <c r="EJ147" s="55"/>
      <c r="EK147" s="55"/>
      <c r="EL147" s="55"/>
    </row>
    <row r="148" spans="15:142" x14ac:dyDescent="0.3">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DW148" s="55"/>
      <c r="DX148" s="55"/>
      <c r="DY148" s="55"/>
      <c r="DZ148" s="55"/>
      <c r="EA148" s="55"/>
      <c r="EB148" s="55"/>
      <c r="EC148" s="55"/>
      <c r="ED148" s="55"/>
      <c r="EE148" s="55"/>
      <c r="EF148" s="55"/>
      <c r="EG148" s="55"/>
      <c r="EH148" s="55"/>
      <c r="EI148" s="55"/>
      <c r="EJ148" s="55"/>
      <c r="EK148" s="55"/>
      <c r="EL148" s="55"/>
    </row>
    <row r="149" spans="15:142" x14ac:dyDescent="0.3">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DW149" s="55"/>
      <c r="DX149" s="55"/>
      <c r="DY149" s="55"/>
      <c r="DZ149" s="55"/>
      <c r="EA149" s="55"/>
      <c r="EB149" s="55"/>
      <c r="EC149" s="55"/>
      <c r="ED149" s="55"/>
      <c r="EE149" s="55"/>
      <c r="EF149" s="55"/>
      <c r="EG149" s="55"/>
      <c r="EH149" s="55"/>
      <c r="EI149" s="55"/>
      <c r="EJ149" s="55"/>
      <c r="EK149" s="55"/>
      <c r="EL149" s="55"/>
    </row>
    <row r="150" spans="15:142" x14ac:dyDescent="0.3">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row>
    <row r="151" spans="15:142" x14ac:dyDescent="0.3">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row>
    <row r="152" spans="15:142" x14ac:dyDescent="0.3">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row>
    <row r="153" spans="15:142" x14ac:dyDescent="0.3">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row>
    <row r="154" spans="15:142" x14ac:dyDescent="0.3">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row>
    <row r="155" spans="15:142" x14ac:dyDescent="0.3">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row>
    <row r="156" spans="15:142" x14ac:dyDescent="0.3">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row>
    <row r="157" spans="15:142" x14ac:dyDescent="0.3">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row>
    <row r="158" spans="15:142" x14ac:dyDescent="0.3">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row>
    <row r="159" spans="15:142" x14ac:dyDescent="0.3">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row>
    <row r="160" spans="15:142" x14ac:dyDescent="0.3">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row>
    <row r="161" spans="15:48" x14ac:dyDescent="0.3">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row>
    <row r="162" spans="15:48" x14ac:dyDescent="0.3">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row>
    <row r="163" spans="15:48" x14ac:dyDescent="0.3">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row>
    <row r="164" spans="15:48" x14ac:dyDescent="0.3">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row>
    <row r="165" spans="15:48" x14ac:dyDescent="0.3">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row>
    <row r="166" spans="15:48" x14ac:dyDescent="0.3">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row>
    <row r="167" spans="15:48" x14ac:dyDescent="0.3">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row>
    <row r="168" spans="15:48" x14ac:dyDescent="0.3">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row>
    <row r="169" spans="15:48" x14ac:dyDescent="0.3">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row>
    <row r="170" spans="15:48" x14ac:dyDescent="0.3">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row>
    <row r="171" spans="15:48" x14ac:dyDescent="0.3">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row>
    <row r="172" spans="15:48" x14ac:dyDescent="0.3">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row>
    <row r="173" spans="15:48" x14ac:dyDescent="0.3">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row>
    <row r="174" spans="15:48" x14ac:dyDescent="0.3">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row>
    <row r="175" spans="15:48" x14ac:dyDescent="0.3">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row>
    <row r="176" spans="15:48" x14ac:dyDescent="0.3">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row>
    <row r="177" spans="15:48" x14ac:dyDescent="0.3">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row>
    <row r="178" spans="15:48" x14ac:dyDescent="0.3">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row>
    <row r="179" spans="15:48" x14ac:dyDescent="0.3">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row>
    <row r="180" spans="15:48" x14ac:dyDescent="0.3">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row>
    <row r="181" spans="15:48" x14ac:dyDescent="0.3">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row>
    <row r="182" spans="15:48" x14ac:dyDescent="0.3">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row>
    <row r="183" spans="15:48" x14ac:dyDescent="0.3">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row>
    <row r="184" spans="15:48" x14ac:dyDescent="0.3">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row>
    <row r="185" spans="15:48" x14ac:dyDescent="0.3">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row>
    <row r="186" spans="15:48" x14ac:dyDescent="0.3">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row>
    <row r="187" spans="15:48" x14ac:dyDescent="0.3">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row>
    <row r="188" spans="15:48" x14ac:dyDescent="0.3">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row>
    <row r="189" spans="15:48" x14ac:dyDescent="0.3">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row>
    <row r="190" spans="15:48" x14ac:dyDescent="0.3">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row>
    <row r="191" spans="15:48" x14ac:dyDescent="0.3">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row>
    <row r="192" spans="15:48" x14ac:dyDescent="0.3">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row>
    <row r="193" spans="15:48" x14ac:dyDescent="0.3">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row>
    <row r="194" spans="15:48" x14ac:dyDescent="0.3">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row>
    <row r="195" spans="15:48" x14ac:dyDescent="0.3">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row>
    <row r="196" spans="15:48" x14ac:dyDescent="0.3">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row>
    <row r="197" spans="15:48" x14ac:dyDescent="0.3">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row>
    <row r="198" spans="15:48" x14ac:dyDescent="0.3">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row>
    <row r="199" spans="15:48" x14ac:dyDescent="0.3">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row>
    <row r="200" spans="15:48" x14ac:dyDescent="0.3">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row>
    <row r="201" spans="15:48" x14ac:dyDescent="0.3">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row>
    <row r="202" spans="15:48" x14ac:dyDescent="0.3">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row>
    <row r="203" spans="15:48" x14ac:dyDescent="0.3">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row>
    <row r="204" spans="15:48" x14ac:dyDescent="0.3">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row>
    <row r="205" spans="15:48" x14ac:dyDescent="0.3">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row>
    <row r="206" spans="15:48" x14ac:dyDescent="0.3">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row>
    <row r="207" spans="15:48" x14ac:dyDescent="0.3">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row>
    <row r="208" spans="15:48" x14ac:dyDescent="0.3">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row>
    <row r="209" spans="15:48" x14ac:dyDescent="0.3">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row>
    <row r="210" spans="15:48" x14ac:dyDescent="0.3">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row>
    <row r="211" spans="15:48" x14ac:dyDescent="0.3">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row>
    <row r="212" spans="15:48" x14ac:dyDescent="0.3">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row>
    <row r="213" spans="15:48" x14ac:dyDescent="0.3">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row>
    <row r="214" spans="15:48" x14ac:dyDescent="0.3">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row>
    <row r="215" spans="15:48" x14ac:dyDescent="0.3">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row>
    <row r="216" spans="15:48" x14ac:dyDescent="0.3">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row>
    <row r="217" spans="15:48" x14ac:dyDescent="0.3">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row>
    <row r="218" spans="15:48" x14ac:dyDescent="0.3">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row>
    <row r="219" spans="15:48" x14ac:dyDescent="0.3">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row>
    <row r="220" spans="15:48" x14ac:dyDescent="0.3">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row>
    <row r="221" spans="15:48" x14ac:dyDescent="0.3">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row>
    <row r="222" spans="15:48" x14ac:dyDescent="0.3">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row>
    <row r="223" spans="15:48" x14ac:dyDescent="0.3">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row>
    <row r="224" spans="15:48" x14ac:dyDescent="0.3">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row>
    <row r="225" spans="15:48" x14ac:dyDescent="0.3">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row>
    <row r="226" spans="15:48" x14ac:dyDescent="0.3">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row>
    <row r="227" spans="15:48" x14ac:dyDescent="0.3">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row>
    <row r="228" spans="15:48" x14ac:dyDescent="0.3">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row>
    <row r="229" spans="15:48" x14ac:dyDescent="0.3">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row>
    <row r="230" spans="15:48" x14ac:dyDescent="0.3">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row>
    <row r="231" spans="15:48" x14ac:dyDescent="0.3">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row>
    <row r="232" spans="15:48" x14ac:dyDescent="0.3">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row>
    <row r="233" spans="15:48" x14ac:dyDescent="0.3">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row>
    <row r="234" spans="15:48" x14ac:dyDescent="0.3">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row>
    <row r="235" spans="15:48" x14ac:dyDescent="0.3">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row>
    <row r="236" spans="15:48" x14ac:dyDescent="0.3">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row>
    <row r="237" spans="15:48" x14ac:dyDescent="0.3">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row>
    <row r="238" spans="15:48" x14ac:dyDescent="0.3">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row>
    <row r="239" spans="15:48" x14ac:dyDescent="0.3">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row>
    <row r="240" spans="15:48" x14ac:dyDescent="0.3">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row>
    <row r="241" spans="15:48" x14ac:dyDescent="0.3">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row>
    <row r="242" spans="15:48" x14ac:dyDescent="0.3">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row>
    <row r="243" spans="15:48" x14ac:dyDescent="0.3">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row>
    <row r="244" spans="15:48" x14ac:dyDescent="0.3">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row>
    <row r="245" spans="15:48" x14ac:dyDescent="0.3">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row>
    <row r="246" spans="15:48" x14ac:dyDescent="0.3">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row>
    <row r="247" spans="15:48" x14ac:dyDescent="0.3">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row>
    <row r="248" spans="15:48" x14ac:dyDescent="0.3">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row>
    <row r="249" spans="15:48" x14ac:dyDescent="0.3">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row>
    <row r="250" spans="15:48" x14ac:dyDescent="0.3">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row>
    <row r="251" spans="15:48" x14ac:dyDescent="0.3">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row>
    <row r="292" spans="6:10" x14ac:dyDescent="0.3">
      <c r="F292" s="63"/>
      <c r="G292" s="63"/>
      <c r="H292" s="63"/>
      <c r="I292" s="63"/>
      <c r="J292" s="63"/>
    </row>
    <row r="293" spans="6:10" x14ac:dyDescent="0.3">
      <c r="F293" s="63"/>
      <c r="G293" s="63"/>
      <c r="H293" s="63"/>
      <c r="I293" s="63"/>
      <c r="J293" s="63"/>
    </row>
  </sheetData>
  <sheetProtection sheet="1" objects="1" scenarios="1"/>
  <mergeCells count="29">
    <mergeCell ref="D6:K6"/>
    <mergeCell ref="E8:K9"/>
    <mergeCell ref="E10:K14"/>
    <mergeCell ref="E44:K44"/>
    <mergeCell ref="J16:J17"/>
    <mergeCell ref="J47:J48"/>
    <mergeCell ref="K47:K48"/>
    <mergeCell ref="E16:E17"/>
    <mergeCell ref="F16:F17"/>
    <mergeCell ref="G16:G17"/>
    <mergeCell ref="H16:H17"/>
    <mergeCell ref="I16:I17"/>
    <mergeCell ref="E47:E48"/>
    <mergeCell ref="C1:M1"/>
    <mergeCell ref="E76:E77"/>
    <mergeCell ref="F76:F77"/>
    <mergeCell ref="G76:G77"/>
    <mergeCell ref="H76:H77"/>
    <mergeCell ref="I76:I77"/>
    <mergeCell ref="J76:J77"/>
    <mergeCell ref="D72:K72"/>
    <mergeCell ref="E74:K74"/>
    <mergeCell ref="D3:J4"/>
    <mergeCell ref="D43:K43"/>
    <mergeCell ref="E45:K45"/>
    <mergeCell ref="F47:F48"/>
    <mergeCell ref="G47:G48"/>
    <mergeCell ref="H47:H48"/>
    <mergeCell ref="I47:I48"/>
  </mergeCells>
  <conditionalFormatting sqref="J71">
    <cfRule type="expression" dxfId="52" priority="3">
      <formula>ISNUMBER(J71)</formula>
    </cfRule>
  </conditionalFormatting>
  <dataValidations count="5">
    <dataValidation type="decimal" operator="greaterThan" allowBlank="1" showInputMessage="1" showErrorMessage="1" sqref="H19:H40 I50:I69 H79:H98" xr:uid="{00000000-0002-0000-0800-000000000000}">
      <formula1>0</formula1>
    </dataValidation>
    <dataValidation showInputMessage="1" showErrorMessage="1" sqref="F50:F69" xr:uid="{00000000-0002-0000-0800-000001000000}"/>
    <dataValidation operator="equal" allowBlank="1" showInputMessage="1" showErrorMessage="1" sqref="G79:G98" xr:uid="{00000000-0002-0000-0800-000002000000}"/>
    <dataValidation type="list" operator="equal" allowBlank="1" showInputMessage="1" showErrorMessage="1" sqref="H50:H69" xr:uid="{00000000-0002-0000-0800-000003000000}">
      <formula1>$C$424:$C$427</formula1>
    </dataValidation>
    <dataValidation type="list" showInputMessage="1" showErrorMessage="1" sqref="E19:E40 E50:E69 E79:E98" xr:uid="{00000000-0002-0000-0800-000004000000}">
      <formula1>CentrosES</formula1>
    </dataValidation>
  </dataValidations>
  <hyperlinks>
    <hyperlink ref="A4" location="'0.2_Plan de reducción'!C1" display="0.2 Plan de reducción" xr:uid="{00000000-0004-0000-0800-000000000000}"/>
    <hyperlink ref="A6" location="'1.2_Vehículos y maquinaria'!C1" display="1.2 Categoría 1: Vehículos y maquinaria" xr:uid="{00000000-0004-0000-0800-000001000000}"/>
    <hyperlink ref="A7" location="'1.3_Emisiones de proceso'!C1" display="1.3 Categoría 1: E. proceso y uso del suelo" xr:uid="{00000000-0004-0000-0800-000002000000}"/>
    <hyperlink ref="A8" location="'1.4_Emisiones fugitivas'!C1" display="1.4 Categoría 1: Emisiones fugitivas" xr:uid="{00000000-0004-0000-0800-000003000000}"/>
    <hyperlink ref="A9" location="'2.1_Categoría 2 Balears'!C1" display="2.1 Categoría 2 Registro balear" xr:uid="{00000000-0004-0000-0800-000004000000}"/>
    <hyperlink ref="A10" location="'2.2_Categoría 2 España'!C1" display="2.2 Categoría 2 Registro estatal" xr:uid="{00000000-0004-0000-0800-000005000000}"/>
    <hyperlink ref="A5" location="'1.1_Instalaciones fijas'!C1" display="1.1 Categoría 1: Instalaciones fijas" xr:uid="{00000000-0004-0000-0800-000006000000}"/>
    <hyperlink ref="A3" location="'0.1_Datos generales organiz.'!C1" display="0.1 Datos de la organización" xr:uid="{00000000-0004-0000-0800-000007000000}"/>
    <hyperlink ref="A11" location="'0.1_Datos generales organiz.'!C1" display="3. Categorías 3, 4, 5 y 6" xr:uid="{00000000-0004-0000-0800-000008000000}"/>
    <hyperlink ref="A12" location="'4.1_Resultados Balears'!C1" display="4.1 Resultados Registro balear" xr:uid="{00000000-0004-0000-0800-000009000000}"/>
    <hyperlink ref="A13" location="'4.2_Resultados España'!C1" display="4.2 Resultados Registro estatal" xr:uid="{00000000-0004-0000-0800-00000A000000}"/>
  </hyperlinks>
  <pageMargins left="0.75" right="0.75" top="1" bottom="1" header="0.51180555555555496" footer="0.51180555555555496"/>
  <pageSetup paperSize="77" scale="66" firstPageNumber="0" orientation="landscape" horizontalDpi="300" verticalDpi="300"/>
  <drawing r:id="rId1"/>
  <extLst>
    <ext xmlns:x14="http://schemas.microsoft.com/office/spreadsheetml/2009/9/main" uri="{CCE6A557-97BC-4b89-ADB6-D9C93CAAB3DF}">
      <x14:dataValidations xmlns:xm="http://schemas.microsoft.com/office/excel/2006/main" count="3">
        <x14:dataValidation type="list" operator="equal" allowBlank="1" showInputMessage="1" showErrorMessage="1" xr:uid="{00000000-0002-0000-0800-000005000000}">
          <x14:formula1>
            <xm:f>INDIRECT("_Com"&amp;Dades!$F$2)</xm:f>
          </x14:formula1>
          <x14:formula2>
            <xm:f>0</xm:f>
          </x14:formula2>
          <xm:sqref>G50:G69 F19:F40</xm:sqref>
        </x14:dataValidation>
        <x14:dataValidation type="list" operator="equal" allowBlank="1" showInputMessage="1" showErrorMessage="1" xr:uid="{00000000-0002-0000-0800-000006000000}">
          <x14:formula1>
            <xm:f>Dades!$C$524:$C$527</xm:f>
          </x14:formula1>
          <xm:sqref>G19:G40</xm:sqref>
        </x14:dataValidation>
        <x14:dataValidation type="list" operator="equal" allowBlank="1" showInputMessage="1" showErrorMessage="1" xr:uid="{00000000-0002-0000-0800-000007000000}">
          <x14:formula1>
            <xm:f>Dades!$C$553:$C$557</xm:f>
          </x14:formula1>
          <xm:sqref>F79:F98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9547EA90F71443837268004635B05D" ma:contentTypeVersion="15" ma:contentTypeDescription="Crea un document nou" ma:contentTypeScope="" ma:versionID="91487aaef5e7e1f5e2fa2c7fb1d40c61">
  <xsd:schema xmlns:xsd="http://www.w3.org/2001/XMLSchema" xmlns:xs="http://www.w3.org/2001/XMLSchema" xmlns:p="http://schemas.microsoft.com/office/2006/metadata/properties" xmlns:ns2="1481b64c-d1ba-41b1-9a65-625d31fff0bb" xmlns:ns3="51deb843-d53c-4f8e-b6ae-1d7f0d153c77" targetNamespace="http://schemas.microsoft.com/office/2006/metadata/properties" ma:root="true" ma:fieldsID="6d8a2e29e14ef2225763ec270f2c5418" ns2:_="" ns3:_="">
    <xsd:import namespace="1481b64c-d1ba-41b1-9a65-625d31fff0bb"/>
    <xsd:import namespace="51deb843-d53c-4f8e-b6ae-1d7f0d153c7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Location" minOccurs="0"/>
                <xsd:element ref="ns3:MediaServiceGenerationTime" minOccurs="0"/>
                <xsd:element ref="ns3:MediaServiceEventHashCode" minOccurs="0"/>
                <xsd:element ref="ns3:MediaLengthInSeconds" minOccurs="0"/>
                <xsd:element ref="ns2:TaxCatchAll" minOccurs="0"/>
                <xsd:element ref="ns3:lcf76f155ced4ddcb4097134ff3c332f" minOccurs="0"/>
                <xsd:element ref="ns3:MediaServiceOCR"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81b64c-d1ba-41b1-9a65-625d31fff0bb"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9" nillable="true" ma:displayName="Taxonomy Catch All Column" ma:hidden="true" ma:list="{ab41bdf6-8f26-474c-92d8-fef4988d2b45}" ma:internalName="TaxCatchAll" ma:showField="CatchAllData" ma:web="1481b64c-d1ba-41b1-9a65-625d31fff0b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1deb843-d53c-4f8e-b6ae-1d7f0d153c7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1deb843-d53c-4f8e-b6ae-1d7f0d153c77">
      <Terms xmlns="http://schemas.microsoft.com/office/infopath/2007/PartnerControls"/>
    </lcf76f155ced4ddcb4097134ff3c332f>
    <TaxCatchAll xmlns="1481b64c-d1ba-41b1-9a65-625d31fff0bb" xsi:nil="true"/>
    <_dlc_DocId xmlns="1481b64c-d1ba-41b1-9a65-625d31fff0bb">K7W4MJYM7X6U-1861046665-1244768</_dlc_DocId>
    <_dlc_DocIdUrl xmlns="1481b64c-d1ba-41b1-9a65-625d31fff0bb">
      <Url>https://caib.sharepoint.com/sites/ARXIUS-ENERGIA/_layouts/15/DocIdRedir.aspx?ID=K7W4MJYM7X6U-1861046665-1244768</Url>
      <Description>K7W4MJYM7X6U-1861046665-1244768</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97ECA61-4B1E-4F9D-9295-F02D304914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81b64c-d1ba-41b1-9a65-625d31fff0bb"/>
    <ds:schemaRef ds:uri="51deb843-d53c-4f8e-b6ae-1d7f0d153c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A16054-DB4F-4494-BAB3-80B047EB9C3A}">
  <ds:schemaRefs>
    <ds:schemaRef ds:uri="http://schemas.microsoft.com/office/2006/metadata/properties"/>
    <ds:schemaRef ds:uri="http://schemas.microsoft.com/office/infopath/2007/PartnerControls"/>
    <ds:schemaRef ds:uri="51deb843-d53c-4f8e-b6ae-1d7f0d153c77"/>
    <ds:schemaRef ds:uri="1481b64c-d1ba-41b1-9a65-625d31fff0bb"/>
  </ds:schemaRefs>
</ds:datastoreItem>
</file>

<file path=customXml/itemProps3.xml><?xml version="1.0" encoding="utf-8"?>
<ds:datastoreItem xmlns:ds="http://schemas.openxmlformats.org/officeDocument/2006/customXml" ds:itemID="{72994827-CF1E-48A4-981A-4F4375B6884E}">
  <ds:schemaRefs>
    <ds:schemaRef ds:uri="http://schemas.microsoft.com/sharepoint/v3/contenttype/forms"/>
  </ds:schemaRefs>
</ds:datastoreItem>
</file>

<file path=customXml/itemProps4.xml><?xml version="1.0" encoding="utf-8"?>
<ds:datastoreItem xmlns:ds="http://schemas.openxmlformats.org/officeDocument/2006/customXml" ds:itemID="{BA47934B-27D0-4A6C-A2B6-719D609EA67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115</vt:i4>
      </vt:variant>
    </vt:vector>
  </HeadingPairs>
  <TitlesOfParts>
    <vt:vector size="130" baseType="lpstr">
      <vt:lpstr>PORTADA</vt:lpstr>
      <vt:lpstr>0.1_Datos generales organiz.</vt:lpstr>
      <vt:lpstr>0.2_Plan de reducción</vt:lpstr>
      <vt:lpstr>1.1_Instalaciones fijas</vt:lpstr>
      <vt:lpstr>1.2_Vehículos y maquinaria</vt:lpstr>
      <vt:lpstr>1.3_Emisiones de proceso</vt:lpstr>
      <vt:lpstr>1.4_Emisiones fugitivas</vt:lpstr>
      <vt:lpstr>2.1_Categoría 2 Balears</vt:lpstr>
      <vt:lpstr>2.2_Categoría 2 España</vt:lpstr>
      <vt:lpstr>3_Categorías 3-6</vt:lpstr>
      <vt:lpstr>4.1_Resultados Balears</vt:lpstr>
      <vt:lpstr>4.2_Resultados España</vt:lpstr>
      <vt:lpstr>Dades</vt:lpstr>
      <vt:lpstr>Dades Petjada Carboni</vt:lpstr>
      <vt:lpstr>Dades Pla Reduccio</vt:lpstr>
      <vt:lpstr>_Com2020</vt:lpstr>
      <vt:lpstr>_Com2021</vt:lpstr>
      <vt:lpstr>_Com2022</vt:lpstr>
      <vt:lpstr>_Com2023</vt:lpstr>
      <vt:lpstr>_Com2024</vt:lpstr>
      <vt:lpstr>_Mix2019</vt:lpstr>
      <vt:lpstr>_Mix2020</vt:lpstr>
      <vt:lpstr>_Mix2021</vt:lpstr>
      <vt:lpstr>_Mix2022</vt:lpstr>
      <vt:lpstr>_Mix2023</vt:lpstr>
      <vt:lpstr>_Mix2024</vt:lpstr>
      <vt:lpstr>_MixIB</vt:lpstr>
      <vt:lpstr>Año</vt:lpstr>
      <vt:lpstr>'4.1_Resultados Balears'!Área_de_impresión</vt:lpstr>
      <vt:lpstr>'4.2_Resultados España'!Área_de_impresión</vt:lpstr>
      <vt:lpstr>CentrosES</vt:lpstr>
      <vt:lpstr>CentrosIB</vt:lpstr>
      <vt:lpstr>Comb_Maq_1_2020</vt:lpstr>
      <vt:lpstr>Comb_Maq_1_2021</vt:lpstr>
      <vt:lpstr>Comb_Maq_1_2022</vt:lpstr>
      <vt:lpstr>Comb_Maq_1_2023</vt:lpstr>
      <vt:lpstr>Comb_Maq_1_2024</vt:lpstr>
      <vt:lpstr>Comb_Maq_2_2020</vt:lpstr>
      <vt:lpstr>Comb_Maq_2_2021</vt:lpstr>
      <vt:lpstr>Comb_Maq_2_2022</vt:lpstr>
      <vt:lpstr>Comb_Maq_2_2023</vt:lpstr>
      <vt:lpstr>Comb_Maq_2_2024</vt:lpstr>
      <vt:lpstr>Comb_Maq_3_2020</vt:lpstr>
      <vt:lpstr>Comb_Maq_3_2021</vt:lpstr>
      <vt:lpstr>Comb_Maq_3_2022</vt:lpstr>
      <vt:lpstr>Comb_Maq_3_2023</vt:lpstr>
      <vt:lpstr>Comb_Maq_3_2024</vt:lpstr>
      <vt:lpstr>Comb_No_Carr_1</vt:lpstr>
      <vt:lpstr>Comb_No_Carr_2</vt:lpstr>
      <vt:lpstr>Comb_No_Carr_3</vt:lpstr>
      <vt:lpstr>Comb_Veh_1_2020</vt:lpstr>
      <vt:lpstr>Comb_Veh_1_2021</vt:lpstr>
      <vt:lpstr>Comb_Veh_1_2022</vt:lpstr>
      <vt:lpstr>Comb_Veh_1_2023</vt:lpstr>
      <vt:lpstr>Comb_Veh_1_2024</vt:lpstr>
      <vt:lpstr>Comb_Veh_2_2020</vt:lpstr>
      <vt:lpstr>Comb_Veh_2_2021</vt:lpstr>
      <vt:lpstr>Comb_Veh_2_2022</vt:lpstr>
      <vt:lpstr>Comb_Veh_2_2023</vt:lpstr>
      <vt:lpstr>Comb_Veh_2_2024</vt:lpstr>
      <vt:lpstr>Comb_Veh_3_2020</vt:lpstr>
      <vt:lpstr>Comb_Veh_3_2021</vt:lpstr>
      <vt:lpstr>Comb_Veh_3_2022</vt:lpstr>
      <vt:lpstr>Comb_Veh_3_2023</vt:lpstr>
      <vt:lpstr>Comb_Veh_3_2024</vt:lpstr>
      <vt:lpstr>Comb_Veh_4_2020</vt:lpstr>
      <vt:lpstr>Comb_Veh_4_2021</vt:lpstr>
      <vt:lpstr>Comb_Veh_4_2022</vt:lpstr>
      <vt:lpstr>Comb_Veh_4_2023</vt:lpstr>
      <vt:lpstr>Comb_Veh_4_2024</vt:lpstr>
      <vt:lpstr>Comb_Veh_5_2020</vt:lpstr>
      <vt:lpstr>Comb_Veh_5_2021</vt:lpstr>
      <vt:lpstr>Comb_Veh_5_2022</vt:lpstr>
      <vt:lpstr>Comb_Veh_5_2023</vt:lpstr>
      <vt:lpstr>Comb_Veh_5_2024</vt:lpstr>
      <vt:lpstr>Comb_Veh_6_2020</vt:lpstr>
      <vt:lpstr>Comb_Veh_6_2021</vt:lpstr>
      <vt:lpstr>Comb_Veh_6_2022</vt:lpstr>
      <vt:lpstr>Comb_Veh_6_2023</vt:lpstr>
      <vt:lpstr>Comb_Veh_6_2024</vt:lpstr>
      <vt:lpstr>Comb_VehA2_1_2020</vt:lpstr>
      <vt:lpstr>Comb_VehA2_1_2021</vt:lpstr>
      <vt:lpstr>Comb_VehA2_1_2022</vt:lpstr>
      <vt:lpstr>Comb_VehA2_1_2023</vt:lpstr>
      <vt:lpstr>Comb_VehA2_1_2024</vt:lpstr>
      <vt:lpstr>Comb_VehA2_2_2020</vt:lpstr>
      <vt:lpstr>Comb_VehA2_2_2021</vt:lpstr>
      <vt:lpstr>Comb_VehA2_2_2022</vt:lpstr>
      <vt:lpstr>Comb_VehA2_2_2023</vt:lpstr>
      <vt:lpstr>Comb_VehA2_2_2024</vt:lpstr>
      <vt:lpstr>Comb_VehA2_3_2020</vt:lpstr>
      <vt:lpstr>Comb_VehA2_3_2021</vt:lpstr>
      <vt:lpstr>Comb_VehA2_3_2022</vt:lpstr>
      <vt:lpstr>Comb_VehA2_3_2023</vt:lpstr>
      <vt:lpstr>Comb_VehA2_3_2024</vt:lpstr>
      <vt:lpstr>Comb_VehA2_4_2020</vt:lpstr>
      <vt:lpstr>Comb_VehA2_4_2021</vt:lpstr>
      <vt:lpstr>Comb_VehA2_4_2022</vt:lpstr>
      <vt:lpstr>Comb_VehA2_4_2023</vt:lpstr>
      <vt:lpstr>Comb_VehA2_4_2024</vt:lpstr>
      <vt:lpstr>Comb_VehA2_5_2020</vt:lpstr>
      <vt:lpstr>Comb_VehA2_5_2021</vt:lpstr>
      <vt:lpstr>Comb_VehA2_5_2022</vt:lpstr>
      <vt:lpstr>Comb_VehA2_5_2023</vt:lpstr>
      <vt:lpstr>Comb_VehA2_5_2024</vt:lpstr>
      <vt:lpstr>Comb_VehA2_6_2020</vt:lpstr>
      <vt:lpstr>Comb_VehA2_6_2021</vt:lpstr>
      <vt:lpstr>Comb_VehA2_6_2022</vt:lpstr>
      <vt:lpstr>Comb_VehA2_6_2023</vt:lpstr>
      <vt:lpstr>Comb_VehA2_6_2024</vt:lpstr>
      <vt:lpstr>Empresas</vt:lpstr>
      <vt:lpstr>Illa_1</vt:lpstr>
      <vt:lpstr>Illa_2</vt:lpstr>
      <vt:lpstr>Illa_3</vt:lpstr>
      <vt:lpstr>Illa_4</vt:lpstr>
      <vt:lpstr>Illes</vt:lpstr>
      <vt:lpstr>Mes_Red_1</vt:lpstr>
      <vt:lpstr>Mes_Red_2</vt:lpstr>
      <vt:lpstr>Mes_Red_3</vt:lpstr>
      <vt:lpstr>Mes_Red_4</vt:lpstr>
      <vt:lpstr>Mes_Red_5</vt:lpstr>
      <vt:lpstr>Mes_Red_6</vt:lpstr>
      <vt:lpstr>Mes_Red_7</vt:lpstr>
      <vt:lpstr>Mes_Red_8</vt:lpstr>
      <vt:lpstr>Mes_Red_Tipus</vt:lpstr>
      <vt:lpstr>Sector</vt:lpstr>
      <vt:lpstr>SiNo</vt:lpstr>
      <vt:lpstr>Tipo_Biomasa</vt:lpstr>
      <vt:lpstr>Tipo_ER</vt:lpstr>
      <vt:lpstr>TipoOrg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dc:creator>
  <dc:description/>
  <cp:lastModifiedBy>Carlos Ferrer Florit</cp:lastModifiedBy>
  <cp:revision>68</cp:revision>
  <cp:lastPrinted>2022-12-30T11:53:17Z</cp:lastPrinted>
  <dcterms:created xsi:type="dcterms:W3CDTF">2012-12-08T19:19:39Z</dcterms:created>
  <dcterms:modified xsi:type="dcterms:W3CDTF">2026-03-23T09:37:48Z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0x010100669547EA90F71443837268004635B05D</vt:lpwstr>
  </property>
  <property fmtid="{D5CDD505-2E9C-101B-9397-08002B2CF9AE}" pid="9" name="Order">
    <vt:r8>19766400</vt:r8>
  </property>
  <property fmtid="{D5CDD505-2E9C-101B-9397-08002B2CF9AE}" pid="10" name="_dlc_DocIdItemGuid">
    <vt:lpwstr>bdc694c6-f065-41b7-878e-0c4d301e2a04</vt:lpwstr>
  </property>
  <property fmtid="{D5CDD505-2E9C-101B-9397-08002B2CF9AE}" pid="11" name="MediaServiceImageTags">
    <vt:lpwstr/>
  </property>
</Properties>
</file>