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285" yWindow="30" windowWidth="15315" windowHeight="4395" tabRatio="500" activeTab="2"/>
  </bookViews>
  <sheets>
    <sheet name="PLA EMPRESARIAL" sheetId="2" r:id="rId1"/>
    <sheet name="Hoja1" sheetId="4" state="hidden" r:id="rId2"/>
    <sheet name="CÀLCUL UTAS" sheetId="8" r:id="rId3"/>
  </sheets>
  <definedNames>
    <definedName name="_xlnm._FilterDatabase" localSheetId="0" hidden="1">'PLA EMPRESARIAL'!$B$78:$Q$78</definedName>
    <definedName name="_xlnm.Print_Area" localSheetId="2">'CÀLCUL UTAS'!$B$2:$J$67,'CÀLCUL UTAS'!$AA$4:$AI$45</definedName>
    <definedName name="_xlnm.Print_Area" localSheetId="0">'PLA EMPRESARIAL'!$B$1:$T$155</definedName>
    <definedName name="Print_Area" localSheetId="0">'PLA EMPRESARIAL'!$B$2:$T$187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0" i="2"/>
  <c r="I40"/>
  <c r="V63" l="1"/>
  <c r="V64"/>
  <c r="V65"/>
  <c r="V66"/>
  <c r="V67"/>
  <c r="V68"/>
  <c r="V69"/>
  <c r="V70"/>
  <c r="V71"/>
  <c r="V72"/>
  <c r="V73"/>
  <c r="V62"/>
  <c r="AP85"/>
  <c r="AP86"/>
  <c r="AP87"/>
  <c r="AP88"/>
  <c r="AP89"/>
  <c r="AP90"/>
  <c r="AP91"/>
  <c r="AP92"/>
  <c r="AP93"/>
  <c r="AO83"/>
  <c r="AO85"/>
  <c r="AO86"/>
  <c r="AO87"/>
  <c r="AO88"/>
  <c r="AO89"/>
  <c r="AO90"/>
  <c r="AO91"/>
  <c r="AO92"/>
  <c r="AO93"/>
  <c r="X85"/>
  <c r="X86"/>
  <c r="X87"/>
  <c r="X88"/>
  <c r="X89"/>
  <c r="X90"/>
  <c r="X91"/>
  <c r="X92"/>
  <c r="X93"/>
  <c r="W83"/>
  <c r="W84"/>
  <c r="W85"/>
  <c r="W86"/>
  <c r="W87"/>
  <c r="W88"/>
  <c r="W89"/>
  <c r="W90"/>
  <c r="W91"/>
  <c r="W92"/>
  <c r="W93"/>
  <c r="W82"/>
  <c r="AH82"/>
  <c r="Q85"/>
  <c r="Q86"/>
  <c r="Q87"/>
  <c r="Q88"/>
  <c r="Q89"/>
  <c r="Q90"/>
  <c r="Q91"/>
  <c r="Q92"/>
  <c r="Q93"/>
  <c r="P85"/>
  <c r="P86"/>
  <c r="P87"/>
  <c r="P88"/>
  <c r="P89"/>
  <c r="P90"/>
  <c r="P91"/>
  <c r="P92"/>
  <c r="P93"/>
  <c r="AI83"/>
  <c r="AI84"/>
  <c r="AI85"/>
  <c r="AI86"/>
  <c r="AI87"/>
  <c r="AI88"/>
  <c r="AI89"/>
  <c r="AI90"/>
  <c r="AJ90" s="1"/>
  <c r="AI91"/>
  <c r="AI92"/>
  <c r="AI93"/>
  <c r="AH83"/>
  <c r="AH84"/>
  <c r="AH85"/>
  <c r="AJ85" s="1"/>
  <c r="AH86"/>
  <c r="AH87"/>
  <c r="AH88"/>
  <c r="AH89"/>
  <c r="AH90"/>
  <c r="AH91"/>
  <c r="AH92"/>
  <c r="AJ92" s="1"/>
  <c r="AH93"/>
  <c r="AJ93" l="1"/>
  <c r="AK93" s="1"/>
  <c r="AM93" s="1"/>
  <c r="AL90"/>
  <c r="AN90" s="1"/>
  <c r="AJ91"/>
  <c r="AL91" s="1"/>
  <c r="AN91" s="1"/>
  <c r="AK90"/>
  <c r="AM90" s="1"/>
  <c r="AK92"/>
  <c r="AM92" s="1"/>
  <c r="AL92"/>
  <c r="AN92" s="1"/>
  <c r="AL85"/>
  <c r="AN85" s="1"/>
  <c r="AJ86"/>
  <c r="AL86" s="1"/>
  <c r="AN86" s="1"/>
  <c r="AJ87"/>
  <c r="AL87" s="1"/>
  <c r="AN87" s="1"/>
  <c r="AJ88"/>
  <c r="AL88" s="1"/>
  <c r="AN88" s="1"/>
  <c r="AK85"/>
  <c r="AM85" s="1"/>
  <c r="AJ89"/>
  <c r="AL89" s="1"/>
  <c r="AN89" s="1"/>
  <c r="AJ84"/>
  <c r="AL84" s="1"/>
  <c r="AN84" s="1"/>
  <c r="AP84" s="1"/>
  <c r="Q84" s="1"/>
  <c r="AJ83"/>
  <c r="AK83" s="1"/>
  <c r="AM83" s="1"/>
  <c r="P83" s="1"/>
  <c r="AK91" l="1"/>
  <c r="AM91" s="1"/>
  <c r="AL93"/>
  <c r="AN93" s="1"/>
  <c r="AK86"/>
  <c r="AM86" s="1"/>
  <c r="AK87"/>
  <c r="AM87" s="1"/>
  <c r="AK88"/>
  <c r="AM88" s="1"/>
  <c r="AK89"/>
  <c r="AM89" s="1"/>
  <c r="AK84"/>
  <c r="AM84" s="1"/>
  <c r="AO84" s="1"/>
  <c r="P84" s="1"/>
  <c r="AL83"/>
  <c r="AN83" s="1"/>
  <c r="Q83" l="1"/>
  <c r="AP83"/>
  <c r="AI82"/>
  <c r="AJ82" s="1"/>
  <c r="AL82" s="1"/>
  <c r="AN82" s="1"/>
  <c r="AP82" l="1"/>
  <c r="Q82" s="1"/>
  <c r="AK82"/>
  <c r="AM82" s="1"/>
  <c r="AO82" s="1"/>
  <c r="P82" l="1"/>
  <c r="Z11" i="8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Y9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V9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N9"/>
  <c r="T9" s="1"/>
  <c r="N10"/>
  <c r="Z10" s="1"/>
  <c r="N11"/>
  <c r="R11" s="1"/>
  <c r="N12"/>
  <c r="P12" s="1"/>
  <c r="N13"/>
  <c r="N14"/>
  <c r="T14" s="1"/>
  <c r="N15"/>
  <c r="S15" s="1"/>
  <c r="N16"/>
  <c r="N17"/>
  <c r="R17" s="1"/>
  <c r="N18"/>
  <c r="P18" s="1"/>
  <c r="N19"/>
  <c r="N20"/>
  <c r="T20" s="1"/>
  <c r="N21"/>
  <c r="S21" s="1"/>
  <c r="N22"/>
  <c r="N23"/>
  <c r="R23" s="1"/>
  <c r="N24"/>
  <c r="P24" s="1"/>
  <c r="N25"/>
  <c r="N26"/>
  <c r="T26" s="1"/>
  <c r="N27"/>
  <c r="S27" s="1"/>
  <c r="N28"/>
  <c r="N29"/>
  <c r="R29" s="1"/>
  <c r="N30"/>
  <c r="P30" s="1"/>
  <c r="N31"/>
  <c r="N32"/>
  <c r="T32" s="1"/>
  <c r="N33"/>
  <c r="S33" s="1"/>
  <c r="N34"/>
  <c r="N35"/>
  <c r="R35" s="1"/>
  <c r="N36"/>
  <c r="P36" s="1"/>
  <c r="N37"/>
  <c r="N38"/>
  <c r="T38" s="1"/>
  <c r="N39"/>
  <c r="S39" s="1"/>
  <c r="N40"/>
  <c r="N41"/>
  <c r="R41" s="1"/>
  <c r="N42"/>
  <c r="P42" s="1"/>
  <c r="N43"/>
  <c r="N44"/>
  <c r="T44" s="1"/>
  <c r="N45"/>
  <c r="S45" s="1"/>
  <c r="N46"/>
  <c r="N47"/>
  <c r="R47" s="1"/>
  <c r="N48"/>
  <c r="P48" s="1"/>
  <c r="N49"/>
  <c r="N50"/>
  <c r="T50" s="1"/>
  <c r="N51"/>
  <c r="S51" s="1"/>
  <c r="N52"/>
  <c r="N53"/>
  <c r="R53" s="1"/>
  <c r="N54"/>
  <c r="P54" s="1"/>
  <c r="N55"/>
  <c r="T12"/>
  <c r="T13"/>
  <c r="T15"/>
  <c r="T16"/>
  <c r="T18"/>
  <c r="T19"/>
  <c r="T21"/>
  <c r="T22"/>
  <c r="T24"/>
  <c r="T25"/>
  <c r="T27"/>
  <c r="T28"/>
  <c r="T30"/>
  <c r="T31"/>
  <c r="T33"/>
  <c r="T34"/>
  <c r="T36"/>
  <c r="T37"/>
  <c r="T39"/>
  <c r="T40"/>
  <c r="T42"/>
  <c r="T43"/>
  <c r="T45"/>
  <c r="T46"/>
  <c r="T48"/>
  <c r="T49"/>
  <c r="T51"/>
  <c r="T52"/>
  <c r="T54"/>
  <c r="T55"/>
  <c r="S13"/>
  <c r="S14"/>
  <c r="S16"/>
  <c r="S19"/>
  <c r="S20"/>
  <c r="S22"/>
  <c r="S25"/>
  <c r="S26"/>
  <c r="S28"/>
  <c r="S31"/>
  <c r="S32"/>
  <c r="S34"/>
  <c r="S37"/>
  <c r="S38"/>
  <c r="S40"/>
  <c r="S43"/>
  <c r="S44"/>
  <c r="S46"/>
  <c r="S49"/>
  <c r="S50"/>
  <c r="S52"/>
  <c r="S55"/>
  <c r="R12"/>
  <c r="R13"/>
  <c r="R14"/>
  <c r="R15"/>
  <c r="R16"/>
  <c r="R18"/>
  <c r="R19"/>
  <c r="R20"/>
  <c r="R21"/>
  <c r="R22"/>
  <c r="R24"/>
  <c r="R25"/>
  <c r="R26"/>
  <c r="R27"/>
  <c r="R28"/>
  <c r="R30"/>
  <c r="R31"/>
  <c r="R32"/>
  <c r="R33"/>
  <c r="R34"/>
  <c r="R36"/>
  <c r="R37"/>
  <c r="R38"/>
  <c r="R39"/>
  <c r="R40"/>
  <c r="R42"/>
  <c r="R43"/>
  <c r="R44"/>
  <c r="R45"/>
  <c r="R46"/>
  <c r="R48"/>
  <c r="R49"/>
  <c r="R50"/>
  <c r="R51"/>
  <c r="R52"/>
  <c r="R54"/>
  <c r="R55"/>
  <c r="Q12"/>
  <c r="Q13"/>
  <c r="Q15"/>
  <c r="Q16"/>
  <c r="Q18"/>
  <c r="Q19"/>
  <c r="Q21"/>
  <c r="Q22"/>
  <c r="Q24"/>
  <c r="Q25"/>
  <c r="Q27"/>
  <c r="Q28"/>
  <c r="Q30"/>
  <c r="Q31"/>
  <c r="Q33"/>
  <c r="Q34"/>
  <c r="Q36"/>
  <c r="Q37"/>
  <c r="Q39"/>
  <c r="Q40"/>
  <c r="Q42"/>
  <c r="Q43"/>
  <c r="Q45"/>
  <c r="Q46"/>
  <c r="Q48"/>
  <c r="Q49"/>
  <c r="Q51"/>
  <c r="Q52"/>
  <c r="Q54"/>
  <c r="Q55"/>
  <c r="P13"/>
  <c r="P14"/>
  <c r="P16"/>
  <c r="P19"/>
  <c r="P20"/>
  <c r="P22"/>
  <c r="P25"/>
  <c r="P26"/>
  <c r="P28"/>
  <c r="P31"/>
  <c r="P32"/>
  <c r="P34"/>
  <c r="P37"/>
  <c r="P38"/>
  <c r="P40"/>
  <c r="P43"/>
  <c r="P44"/>
  <c r="P46"/>
  <c r="P49"/>
  <c r="P50"/>
  <c r="P52"/>
  <c r="P55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N8"/>
  <c r="Y8" s="1"/>
  <c r="L8"/>
  <c r="D2"/>
  <c r="H2"/>
  <c r="BB28"/>
  <c r="AH28"/>
  <c r="AG28"/>
  <c r="AF28"/>
  <c r="H56"/>
  <c r="E56"/>
  <c r="Q105" i="2"/>
  <c r="P8" i="8" l="1"/>
  <c r="T8"/>
  <c r="X8"/>
  <c r="R8"/>
  <c r="W9"/>
  <c r="Z9"/>
  <c r="U9"/>
  <c r="X9"/>
  <c r="Q8"/>
  <c r="W8"/>
  <c r="U8"/>
  <c r="O8"/>
  <c r="S8"/>
  <c r="Q10"/>
  <c r="P10"/>
  <c r="U10"/>
  <c r="V10"/>
  <c r="R10"/>
  <c r="T10"/>
  <c r="X10"/>
  <c r="S10"/>
  <c r="Y10"/>
  <c r="Y56" s="1"/>
  <c r="AC42" s="1"/>
  <c r="AD42" s="1"/>
  <c r="Q9"/>
  <c r="S53"/>
  <c r="S47"/>
  <c r="S41"/>
  <c r="S35"/>
  <c r="S29"/>
  <c r="S23"/>
  <c r="S17"/>
  <c r="S11"/>
  <c r="O9"/>
  <c r="P51"/>
  <c r="P45"/>
  <c r="P39"/>
  <c r="P33"/>
  <c r="P27"/>
  <c r="P21"/>
  <c r="P15"/>
  <c r="P9"/>
  <c r="Q50"/>
  <c r="Q44"/>
  <c r="Q38"/>
  <c r="Q32"/>
  <c r="Q26"/>
  <c r="Q20"/>
  <c r="Q14"/>
  <c r="S54"/>
  <c r="S48"/>
  <c r="S42"/>
  <c r="S36"/>
  <c r="S30"/>
  <c r="S24"/>
  <c r="S18"/>
  <c r="S12"/>
  <c r="T53"/>
  <c r="T47"/>
  <c r="T41"/>
  <c r="T35"/>
  <c r="T29"/>
  <c r="T23"/>
  <c r="T17"/>
  <c r="T11"/>
  <c r="P53"/>
  <c r="P47"/>
  <c r="P41"/>
  <c r="P35"/>
  <c r="P29"/>
  <c r="P23"/>
  <c r="P17"/>
  <c r="P11"/>
  <c r="Q53"/>
  <c r="Q47"/>
  <c r="Q41"/>
  <c r="Q35"/>
  <c r="Q29"/>
  <c r="Q23"/>
  <c r="Q17"/>
  <c r="Q11"/>
  <c r="S9"/>
  <c r="R85" i="2"/>
  <c r="R86"/>
  <c r="R87"/>
  <c r="R89"/>
  <c r="R90"/>
  <c r="R91"/>
  <c r="R92"/>
  <c r="R93"/>
  <c r="R88"/>
  <c r="AC82"/>
  <c r="AA82"/>
  <c r="V82"/>
  <c r="X82" s="1"/>
  <c r="V83"/>
  <c r="X83" s="1"/>
  <c r="V84"/>
  <c r="X84" s="1"/>
  <c r="R84" s="1"/>
  <c r="V85"/>
  <c r="V86"/>
  <c r="V87"/>
  <c r="V88"/>
  <c r="V89"/>
  <c r="V90"/>
  <c r="V91"/>
  <c r="V92"/>
  <c r="V93"/>
  <c r="X63"/>
  <c r="R63" s="1"/>
  <c r="X66"/>
  <c r="R66" s="1"/>
  <c r="X67"/>
  <c r="R67" s="1"/>
  <c r="X68"/>
  <c r="R68" s="1"/>
  <c r="X69"/>
  <c r="R69" s="1"/>
  <c r="X70"/>
  <c r="R70" s="1"/>
  <c r="X71"/>
  <c r="R71" s="1"/>
  <c r="X72"/>
  <c r="R72" s="1"/>
  <c r="X73"/>
  <c r="R73" s="1"/>
  <c r="X64"/>
  <c r="R64" s="1"/>
  <c r="X65"/>
  <c r="R65" s="1"/>
  <c r="X62"/>
  <c r="X56" i="8" l="1"/>
  <c r="AC41" s="1"/>
  <c r="AD41" s="1"/>
  <c r="T56"/>
  <c r="AC37" s="1"/>
  <c r="AD37" s="1"/>
  <c r="P56"/>
  <c r="AC33" s="1"/>
  <c r="AD33" s="1"/>
  <c r="O56"/>
  <c r="AC32" s="1"/>
  <c r="AD32" s="1"/>
  <c r="Q56"/>
  <c r="AC34" s="1"/>
  <c r="AD34" s="1"/>
  <c r="S56"/>
  <c r="AC36" s="1"/>
  <c r="AD36" s="1"/>
  <c r="U56"/>
  <c r="AC38" s="1"/>
  <c r="AD38" s="1"/>
  <c r="R82" i="2"/>
  <c r="R83"/>
  <c r="Y82"/>
  <c r="Z82" s="1"/>
  <c r="AB82" s="1"/>
  <c r="R94" l="1"/>
  <c r="R62"/>
  <c r="R74" s="1"/>
  <c r="M9" i="8" l="1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M8"/>
  <c r="G8" s="1"/>
  <c r="F8"/>
  <c r="AI27"/>
  <c r="AH27"/>
  <c r="AI26"/>
  <c r="AH26"/>
  <c r="AI25"/>
  <c r="AH25"/>
  <c r="AI24"/>
  <c r="AH24"/>
  <c r="AI23"/>
  <c r="AH23"/>
  <c r="AI22"/>
  <c r="AH22"/>
  <c r="AI21"/>
  <c r="AH21"/>
  <c r="AI20"/>
  <c r="AH20"/>
  <c r="AI19"/>
  <c r="AH19"/>
  <c r="AI18"/>
  <c r="AH18"/>
  <c r="AI17"/>
  <c r="AH17"/>
  <c r="AI16"/>
  <c r="AH16"/>
  <c r="AI15"/>
  <c r="AH15"/>
  <c r="AI14"/>
  <c r="AH14"/>
  <c r="AI13"/>
  <c r="AH13"/>
  <c r="AI12"/>
  <c r="AH12"/>
  <c r="AI11"/>
  <c r="AH11"/>
  <c r="AI10"/>
  <c r="AH10"/>
  <c r="AI9"/>
  <c r="AH9"/>
  <c r="AI8"/>
  <c r="AH8"/>
  <c r="AI7"/>
  <c r="AH7"/>
  <c r="AI6"/>
  <c r="AH6"/>
  <c r="J234"/>
  <c r="I234"/>
  <c r="G234"/>
  <c r="F234"/>
  <c r="J233"/>
  <c r="I233"/>
  <c r="G233"/>
  <c r="F233"/>
  <c r="J232"/>
  <c r="I232"/>
  <c r="G232"/>
  <c r="F232"/>
  <c r="J231"/>
  <c r="I231"/>
  <c r="G231"/>
  <c r="F231"/>
  <c r="J230"/>
  <c r="I230"/>
  <c r="G230"/>
  <c r="F230"/>
  <c r="J229"/>
  <c r="I229"/>
  <c r="G229"/>
  <c r="F229"/>
  <c r="J228"/>
  <c r="I228"/>
  <c r="G228"/>
  <c r="F228"/>
  <c r="J227"/>
  <c r="I227"/>
  <c r="G227"/>
  <c r="F227"/>
  <c r="J226"/>
  <c r="I226"/>
  <c r="G226"/>
  <c r="F226"/>
  <c r="J225"/>
  <c r="I225"/>
  <c r="G225"/>
  <c r="F225"/>
  <c r="J224"/>
  <c r="I224"/>
  <c r="G224"/>
  <c r="F224"/>
  <c r="J223"/>
  <c r="I223"/>
  <c r="G223"/>
  <c r="F223"/>
  <c r="J222"/>
  <c r="I222"/>
  <c r="G222"/>
  <c r="F222"/>
  <c r="J221"/>
  <c r="I221"/>
  <c r="G221"/>
  <c r="F221"/>
  <c r="J220"/>
  <c r="I220"/>
  <c r="G220"/>
  <c r="F220"/>
  <c r="J219"/>
  <c r="I219"/>
  <c r="G219"/>
  <c r="F219"/>
  <c r="J218"/>
  <c r="I218"/>
  <c r="G218"/>
  <c r="F218"/>
  <c r="J217"/>
  <c r="I217"/>
  <c r="G217"/>
  <c r="F217"/>
  <c r="J216"/>
  <c r="I216"/>
  <c r="G216"/>
  <c r="F216"/>
  <c r="J215"/>
  <c r="I215"/>
  <c r="G215"/>
  <c r="F215"/>
  <c r="J214"/>
  <c r="I214"/>
  <c r="G214"/>
  <c r="F214"/>
  <c r="J213"/>
  <c r="I213"/>
  <c r="G213"/>
  <c r="F213"/>
  <c r="J212"/>
  <c r="I212"/>
  <c r="G212"/>
  <c r="F212"/>
  <c r="J211"/>
  <c r="I211"/>
  <c r="G211"/>
  <c r="F211"/>
  <c r="J210"/>
  <c r="I210"/>
  <c r="G210"/>
  <c r="F210"/>
  <c r="J209"/>
  <c r="I209"/>
  <c r="G209"/>
  <c r="F209"/>
  <c r="J208"/>
  <c r="I208"/>
  <c r="G208"/>
  <c r="F208"/>
  <c r="J207"/>
  <c r="I207"/>
  <c r="G207"/>
  <c r="F207"/>
  <c r="J206"/>
  <c r="I206"/>
  <c r="G206"/>
  <c r="F206"/>
  <c r="J205"/>
  <c r="I205"/>
  <c r="G205"/>
  <c r="F205"/>
  <c r="J204"/>
  <c r="I204"/>
  <c r="G204"/>
  <c r="F204"/>
  <c r="J203"/>
  <c r="I203"/>
  <c r="G203"/>
  <c r="F203"/>
  <c r="J202"/>
  <c r="I202"/>
  <c r="G202"/>
  <c r="F202"/>
  <c r="J201"/>
  <c r="I201"/>
  <c r="G201"/>
  <c r="F201"/>
  <c r="J200"/>
  <c r="I200"/>
  <c r="G200"/>
  <c r="F200"/>
  <c r="J199"/>
  <c r="I199"/>
  <c r="G199"/>
  <c r="F199"/>
  <c r="J198"/>
  <c r="I198"/>
  <c r="G198"/>
  <c r="F198"/>
  <c r="J197"/>
  <c r="I197"/>
  <c r="G197"/>
  <c r="F197"/>
  <c r="J196"/>
  <c r="I196"/>
  <c r="G196"/>
  <c r="F196"/>
  <c r="J195"/>
  <c r="I195"/>
  <c r="G195"/>
  <c r="F195"/>
  <c r="J194"/>
  <c r="I194"/>
  <c r="G194"/>
  <c r="F194"/>
  <c r="J193"/>
  <c r="I193"/>
  <c r="G193"/>
  <c r="F193"/>
  <c r="J192"/>
  <c r="I192"/>
  <c r="G192"/>
  <c r="F192"/>
  <c r="J191"/>
  <c r="I191"/>
  <c r="G191"/>
  <c r="F191"/>
  <c r="J190"/>
  <c r="I190"/>
  <c r="G190"/>
  <c r="F190"/>
  <c r="J189"/>
  <c r="I189"/>
  <c r="G189"/>
  <c r="F189"/>
  <c r="J188"/>
  <c r="I188"/>
  <c r="G188"/>
  <c r="F188"/>
  <c r="J187"/>
  <c r="I187"/>
  <c r="G187"/>
  <c r="F187"/>
  <c r="J186"/>
  <c r="I186"/>
  <c r="G186"/>
  <c r="F186"/>
  <c r="J185"/>
  <c r="I185"/>
  <c r="G185"/>
  <c r="F185"/>
  <c r="J184"/>
  <c r="I184"/>
  <c r="G184"/>
  <c r="F184"/>
  <c r="J183"/>
  <c r="I183"/>
  <c r="G183"/>
  <c r="F183"/>
  <c r="J182"/>
  <c r="I182"/>
  <c r="G182"/>
  <c r="F182"/>
  <c r="J181"/>
  <c r="I181"/>
  <c r="G181"/>
  <c r="F181"/>
  <c r="J180"/>
  <c r="I180"/>
  <c r="G180"/>
  <c r="F180"/>
  <c r="J179"/>
  <c r="I179"/>
  <c r="G179"/>
  <c r="F179"/>
  <c r="J178"/>
  <c r="I178"/>
  <c r="G178"/>
  <c r="F178"/>
  <c r="J177"/>
  <c r="I177"/>
  <c r="G177"/>
  <c r="F177"/>
  <c r="J176"/>
  <c r="I176"/>
  <c r="G176"/>
  <c r="F176"/>
  <c r="J175"/>
  <c r="I175"/>
  <c r="G175"/>
  <c r="F175"/>
  <c r="J174"/>
  <c r="I174"/>
  <c r="G174"/>
  <c r="F174"/>
  <c r="J173"/>
  <c r="I173"/>
  <c r="G173"/>
  <c r="F173"/>
  <c r="J172"/>
  <c r="I172"/>
  <c r="G172"/>
  <c r="F172"/>
  <c r="J171"/>
  <c r="I171"/>
  <c r="G171"/>
  <c r="F171"/>
  <c r="J170"/>
  <c r="I170"/>
  <c r="G170"/>
  <c r="F170"/>
  <c r="J169"/>
  <c r="I169"/>
  <c r="G169"/>
  <c r="F169"/>
  <c r="J168"/>
  <c r="I168"/>
  <c r="G168"/>
  <c r="F168"/>
  <c r="J167"/>
  <c r="I167"/>
  <c r="G167"/>
  <c r="F167"/>
  <c r="J166"/>
  <c r="I166"/>
  <c r="G166"/>
  <c r="F166"/>
  <c r="J165"/>
  <c r="I165"/>
  <c r="G165"/>
  <c r="F165"/>
  <c r="J164"/>
  <c r="I164"/>
  <c r="G164"/>
  <c r="F164"/>
  <c r="J163"/>
  <c r="I163"/>
  <c r="G163"/>
  <c r="F163"/>
  <c r="J162"/>
  <c r="I162"/>
  <c r="G162"/>
  <c r="F162"/>
  <c r="J161"/>
  <c r="I161"/>
  <c r="G161"/>
  <c r="F161"/>
  <c r="J160"/>
  <c r="I160"/>
  <c r="G160"/>
  <c r="F160"/>
  <c r="J159"/>
  <c r="I159"/>
  <c r="G159"/>
  <c r="F159"/>
  <c r="J158"/>
  <c r="I158"/>
  <c r="G158"/>
  <c r="F158"/>
  <c r="J157"/>
  <c r="I157"/>
  <c r="G157"/>
  <c r="F157"/>
  <c r="J156"/>
  <c r="I156"/>
  <c r="G156"/>
  <c r="F156"/>
  <c r="J155"/>
  <c r="I155"/>
  <c r="G155"/>
  <c r="F155"/>
  <c r="J154"/>
  <c r="I154"/>
  <c r="G154"/>
  <c r="F154"/>
  <c r="J153"/>
  <c r="I153"/>
  <c r="G153"/>
  <c r="F153"/>
  <c r="J152"/>
  <c r="I152"/>
  <c r="G152"/>
  <c r="F152"/>
  <c r="J151"/>
  <c r="I151"/>
  <c r="G151"/>
  <c r="F151"/>
  <c r="J150"/>
  <c r="I150"/>
  <c r="G150"/>
  <c r="F150"/>
  <c r="J149"/>
  <c r="I149"/>
  <c r="G149"/>
  <c r="F149"/>
  <c r="J148"/>
  <c r="I148"/>
  <c r="G148"/>
  <c r="F148"/>
  <c r="J147"/>
  <c r="I147"/>
  <c r="G147"/>
  <c r="F147"/>
  <c r="J146"/>
  <c r="I146"/>
  <c r="G146"/>
  <c r="F146"/>
  <c r="J145"/>
  <c r="I145"/>
  <c r="G145"/>
  <c r="F145"/>
  <c r="J144"/>
  <c r="I144"/>
  <c r="G144"/>
  <c r="F144"/>
  <c r="J143"/>
  <c r="I143"/>
  <c r="G143"/>
  <c r="F143"/>
  <c r="J142"/>
  <c r="I142"/>
  <c r="G142"/>
  <c r="F142"/>
  <c r="J141"/>
  <c r="I141"/>
  <c r="G141"/>
  <c r="F141"/>
  <c r="J140"/>
  <c r="I140"/>
  <c r="G140"/>
  <c r="F140"/>
  <c r="J139"/>
  <c r="I139"/>
  <c r="G139"/>
  <c r="F139"/>
  <c r="J138"/>
  <c r="I138"/>
  <c r="G138"/>
  <c r="F138"/>
  <c r="J137"/>
  <c r="I137"/>
  <c r="G137"/>
  <c r="F137"/>
  <c r="J136"/>
  <c r="I136"/>
  <c r="G136"/>
  <c r="F136"/>
  <c r="J135"/>
  <c r="I135"/>
  <c r="G135"/>
  <c r="F135"/>
  <c r="J134"/>
  <c r="I134"/>
  <c r="G134"/>
  <c r="F134"/>
  <c r="J133"/>
  <c r="I133"/>
  <c r="G133"/>
  <c r="F133"/>
  <c r="J132"/>
  <c r="I132"/>
  <c r="G132"/>
  <c r="F132"/>
  <c r="J131"/>
  <c r="I131"/>
  <c r="G131"/>
  <c r="F131"/>
  <c r="J130"/>
  <c r="I130"/>
  <c r="G130"/>
  <c r="F130"/>
  <c r="J129"/>
  <c r="I129"/>
  <c r="G129"/>
  <c r="F129"/>
  <c r="J128"/>
  <c r="I128"/>
  <c r="G128"/>
  <c r="F128"/>
  <c r="J127"/>
  <c r="I127"/>
  <c r="G127"/>
  <c r="F127"/>
  <c r="J126"/>
  <c r="I126"/>
  <c r="G126"/>
  <c r="F126"/>
  <c r="J125"/>
  <c r="I125"/>
  <c r="G125"/>
  <c r="F125"/>
  <c r="J124"/>
  <c r="I124"/>
  <c r="G124"/>
  <c r="F124"/>
  <c r="J123"/>
  <c r="I123"/>
  <c r="G123"/>
  <c r="F123"/>
  <c r="J122"/>
  <c r="I122"/>
  <c r="G122"/>
  <c r="F122"/>
  <c r="J121"/>
  <c r="I121"/>
  <c r="G121"/>
  <c r="F121"/>
  <c r="J120"/>
  <c r="I120"/>
  <c r="G120"/>
  <c r="F120"/>
  <c r="J119"/>
  <c r="I119"/>
  <c r="G119"/>
  <c r="F119"/>
  <c r="J118"/>
  <c r="I118"/>
  <c r="G118"/>
  <c r="F118"/>
  <c r="J117"/>
  <c r="I117"/>
  <c r="G117"/>
  <c r="F117"/>
  <c r="J116"/>
  <c r="I116"/>
  <c r="G116"/>
  <c r="F116"/>
  <c r="J115"/>
  <c r="I115"/>
  <c r="G115"/>
  <c r="F115"/>
  <c r="J114"/>
  <c r="I114"/>
  <c r="G114"/>
  <c r="F114"/>
  <c r="J113"/>
  <c r="I113"/>
  <c r="G113"/>
  <c r="F113"/>
  <c r="J112"/>
  <c r="I112"/>
  <c r="G112"/>
  <c r="F112"/>
  <c r="J111"/>
  <c r="I111"/>
  <c r="G111"/>
  <c r="F111"/>
  <c r="J110"/>
  <c r="I110"/>
  <c r="G110"/>
  <c r="F110"/>
  <c r="J109"/>
  <c r="I109"/>
  <c r="G109"/>
  <c r="F109"/>
  <c r="J108"/>
  <c r="I108"/>
  <c r="G108"/>
  <c r="F108"/>
  <c r="J107"/>
  <c r="I107"/>
  <c r="G107"/>
  <c r="F107"/>
  <c r="J106"/>
  <c r="I106"/>
  <c r="G106"/>
  <c r="F106"/>
  <c r="J105"/>
  <c r="I105"/>
  <c r="G105"/>
  <c r="F105"/>
  <c r="J104"/>
  <c r="I104"/>
  <c r="G104"/>
  <c r="F104"/>
  <c r="J103"/>
  <c r="I103"/>
  <c r="G103"/>
  <c r="F103"/>
  <c r="J102"/>
  <c r="I102"/>
  <c r="G102"/>
  <c r="F102"/>
  <c r="J101"/>
  <c r="I101"/>
  <c r="G101"/>
  <c r="F101"/>
  <c r="J100"/>
  <c r="I100"/>
  <c r="G100"/>
  <c r="F100"/>
  <c r="J99"/>
  <c r="I99"/>
  <c r="G99"/>
  <c r="F99"/>
  <c r="J98"/>
  <c r="I98"/>
  <c r="G98"/>
  <c r="F98"/>
  <c r="J97"/>
  <c r="I97"/>
  <c r="G97"/>
  <c r="F97"/>
  <c r="J96"/>
  <c r="I96"/>
  <c r="G96"/>
  <c r="F96"/>
  <c r="J95"/>
  <c r="I95"/>
  <c r="G95"/>
  <c r="F95"/>
  <c r="J94"/>
  <c r="I94"/>
  <c r="G94"/>
  <c r="F94"/>
  <c r="J93"/>
  <c r="I93"/>
  <c r="G93"/>
  <c r="F93"/>
  <c r="J92"/>
  <c r="I92"/>
  <c r="G92"/>
  <c r="F92"/>
  <c r="J91"/>
  <c r="I91"/>
  <c r="G91"/>
  <c r="F91"/>
  <c r="J90"/>
  <c r="I90"/>
  <c r="G90"/>
  <c r="F90"/>
  <c r="J89"/>
  <c r="I89"/>
  <c r="G89"/>
  <c r="F89"/>
  <c r="J88"/>
  <c r="I88"/>
  <c r="G88"/>
  <c r="F88"/>
  <c r="J87"/>
  <c r="I87"/>
  <c r="G87"/>
  <c r="F87"/>
  <c r="J86"/>
  <c r="I86"/>
  <c r="G86"/>
  <c r="F86"/>
  <c r="J85"/>
  <c r="I85"/>
  <c r="G85"/>
  <c r="F85"/>
  <c r="J84"/>
  <c r="I84"/>
  <c r="G84"/>
  <c r="F84"/>
  <c r="J83"/>
  <c r="I83"/>
  <c r="G83"/>
  <c r="F83"/>
  <c r="J82"/>
  <c r="I82"/>
  <c r="G82"/>
  <c r="F82"/>
  <c r="J81"/>
  <c r="I81"/>
  <c r="G81"/>
  <c r="F81"/>
  <c r="J80"/>
  <c r="I80"/>
  <c r="G80"/>
  <c r="F80"/>
  <c r="J79"/>
  <c r="I79"/>
  <c r="G79"/>
  <c r="F79"/>
  <c r="J78"/>
  <c r="I78"/>
  <c r="G78"/>
  <c r="F78"/>
  <c r="J77"/>
  <c r="I77"/>
  <c r="G77"/>
  <c r="F77"/>
  <c r="J76"/>
  <c r="I76"/>
  <c r="G76"/>
  <c r="F76"/>
  <c r="J75"/>
  <c r="I75"/>
  <c r="G75"/>
  <c r="F75"/>
  <c r="J74"/>
  <c r="I74"/>
  <c r="G74"/>
  <c r="F74"/>
  <c r="J73"/>
  <c r="I73"/>
  <c r="G73"/>
  <c r="F73"/>
  <c r="J72"/>
  <c r="I72"/>
  <c r="G72"/>
  <c r="F72"/>
  <c r="J71"/>
  <c r="I71"/>
  <c r="G71"/>
  <c r="F71"/>
  <c r="J70"/>
  <c r="I70"/>
  <c r="G70"/>
  <c r="F70"/>
  <c r="J69"/>
  <c r="I69"/>
  <c r="G69"/>
  <c r="F69"/>
  <c r="J68"/>
  <c r="I68"/>
  <c r="G68"/>
  <c r="F68"/>
  <c r="J67"/>
  <c r="I67"/>
  <c r="G67"/>
  <c r="F67"/>
  <c r="J55"/>
  <c r="I55"/>
  <c r="G55"/>
  <c r="F55"/>
  <c r="J54"/>
  <c r="I54"/>
  <c r="G54"/>
  <c r="F54"/>
  <c r="J53"/>
  <c r="I53"/>
  <c r="G53"/>
  <c r="F53"/>
  <c r="J52"/>
  <c r="I52"/>
  <c r="G52"/>
  <c r="F52"/>
  <c r="J51"/>
  <c r="I51"/>
  <c r="G51"/>
  <c r="F51"/>
  <c r="J50"/>
  <c r="I50"/>
  <c r="G50"/>
  <c r="F50"/>
  <c r="J49"/>
  <c r="I49"/>
  <c r="G49"/>
  <c r="F49"/>
  <c r="J48"/>
  <c r="I48"/>
  <c r="G48"/>
  <c r="F48"/>
  <c r="J47"/>
  <c r="I47"/>
  <c r="G47"/>
  <c r="F47"/>
  <c r="J46"/>
  <c r="I46"/>
  <c r="G46"/>
  <c r="F46"/>
  <c r="J45"/>
  <c r="I45"/>
  <c r="G45"/>
  <c r="F45"/>
  <c r="J44"/>
  <c r="I44"/>
  <c r="G44"/>
  <c r="F44"/>
  <c r="J43"/>
  <c r="I43"/>
  <c r="G43"/>
  <c r="F43"/>
  <c r="J42"/>
  <c r="I42"/>
  <c r="G42"/>
  <c r="F42"/>
  <c r="J41"/>
  <c r="I41"/>
  <c r="G41"/>
  <c r="F41"/>
  <c r="J40"/>
  <c r="I40"/>
  <c r="G40"/>
  <c r="F40"/>
  <c r="J39"/>
  <c r="I39"/>
  <c r="G39"/>
  <c r="F39"/>
  <c r="J38"/>
  <c r="I38"/>
  <c r="G38"/>
  <c r="F38"/>
  <c r="J37"/>
  <c r="I37"/>
  <c r="G37"/>
  <c r="F37"/>
  <c r="J36"/>
  <c r="I36"/>
  <c r="G36"/>
  <c r="F36"/>
  <c r="J35"/>
  <c r="I35"/>
  <c r="G35"/>
  <c r="F35"/>
  <c r="J34"/>
  <c r="I34"/>
  <c r="G34"/>
  <c r="F34"/>
  <c r="J33"/>
  <c r="I33"/>
  <c r="G33"/>
  <c r="F33"/>
  <c r="J32"/>
  <c r="I32"/>
  <c r="G32"/>
  <c r="F32"/>
  <c r="J31"/>
  <c r="I31"/>
  <c r="G31"/>
  <c r="F31"/>
  <c r="J30"/>
  <c r="I30"/>
  <c r="G30"/>
  <c r="F30"/>
  <c r="J29"/>
  <c r="I29"/>
  <c r="G29"/>
  <c r="F29"/>
  <c r="J28"/>
  <c r="I28"/>
  <c r="G28"/>
  <c r="F28"/>
  <c r="J27"/>
  <c r="I27"/>
  <c r="G27"/>
  <c r="F27"/>
  <c r="J26"/>
  <c r="I26"/>
  <c r="G26"/>
  <c r="F26"/>
  <c r="J25"/>
  <c r="I25"/>
  <c r="G25"/>
  <c r="F25"/>
  <c r="J24"/>
  <c r="I24"/>
  <c r="G24"/>
  <c r="F24"/>
  <c r="J23"/>
  <c r="I23"/>
  <c r="G23"/>
  <c r="F23"/>
  <c r="J22"/>
  <c r="I22"/>
  <c r="G22"/>
  <c r="F22"/>
  <c r="J21"/>
  <c r="I21"/>
  <c r="G21"/>
  <c r="F21"/>
  <c r="J20"/>
  <c r="I20"/>
  <c r="G20"/>
  <c r="F20"/>
  <c r="J19"/>
  <c r="I19"/>
  <c r="G19"/>
  <c r="F19"/>
  <c r="J18"/>
  <c r="I18"/>
  <c r="G18"/>
  <c r="F18"/>
  <c r="J17"/>
  <c r="I17"/>
  <c r="G17"/>
  <c r="F17"/>
  <c r="J16"/>
  <c r="I16"/>
  <c r="G16"/>
  <c r="F16"/>
  <c r="J15"/>
  <c r="I15"/>
  <c r="G15"/>
  <c r="F15"/>
  <c r="J14"/>
  <c r="I14"/>
  <c r="G14"/>
  <c r="F14"/>
  <c r="J13"/>
  <c r="I13"/>
  <c r="G13"/>
  <c r="F13"/>
  <c r="G12"/>
  <c r="I12"/>
  <c r="F12"/>
  <c r="J11"/>
  <c r="I11"/>
  <c r="G11"/>
  <c r="F11"/>
  <c r="J10"/>
  <c r="I10"/>
  <c r="W10" s="1"/>
  <c r="W56" s="1"/>
  <c r="AC40" s="1"/>
  <c r="AD40" s="1"/>
  <c r="G10"/>
  <c r="F10"/>
  <c r="J9"/>
  <c r="I9"/>
  <c r="R9" s="1"/>
  <c r="R56" s="1"/>
  <c r="AC35" s="1"/>
  <c r="AD35" s="1"/>
  <c r="G9"/>
  <c r="F9"/>
  <c r="I8"/>
  <c r="V8" l="1"/>
  <c r="V56" s="1"/>
  <c r="AC39" s="1"/>
  <c r="AD39" s="1"/>
  <c r="Z8"/>
  <c r="Z56" s="1"/>
  <c r="AN33"/>
  <c r="AI28"/>
  <c r="BD28"/>
  <c r="J8"/>
  <c r="J56" s="1"/>
  <c r="G56"/>
  <c r="F56"/>
  <c r="BA28"/>
  <c r="BB29" s="1"/>
  <c r="J47" i="2" s="1"/>
  <c r="I56" i="8"/>
  <c r="BC28"/>
  <c r="J12"/>
  <c r="M40" i="2"/>
  <c r="J40"/>
  <c r="G40"/>
  <c r="U137"/>
  <c r="U2"/>
  <c r="AC43" i="8" l="1"/>
  <c r="AN41" s="1"/>
  <c r="BD29"/>
  <c r="M47" i="2" s="1"/>
  <c r="AD43" i="8" l="1"/>
</calcChain>
</file>

<file path=xl/sharedStrings.xml><?xml version="1.0" encoding="utf-8"?>
<sst xmlns="http://schemas.openxmlformats.org/spreadsheetml/2006/main" count="1392" uniqueCount="448">
  <si>
    <t>CULTIU</t>
  </si>
  <si>
    <t>S/R</t>
  </si>
  <si>
    <t>Unitat</t>
  </si>
  <si>
    <t>UTA/Unitat</t>
  </si>
  <si>
    <t>Superfície Actual</t>
  </si>
  <si>
    <t>Superfície Prevista</t>
  </si>
  <si>
    <t>S</t>
  </si>
  <si>
    <t>ha</t>
  </si>
  <si>
    <t>R</t>
  </si>
  <si>
    <t>Convocatòria:</t>
  </si>
  <si>
    <t>Llinatges i nom del sol·licitant</t>
  </si>
  <si>
    <t>NIF:</t>
  </si>
  <si>
    <t>Tipus de sol·licitant:</t>
  </si>
  <si>
    <t>Núm. REA:</t>
  </si>
  <si>
    <t>2.-  SITUACIÓ DEL SOL·LICITANT I L’EXPLOTACIÓ</t>
  </si>
  <si>
    <t>-</t>
  </si>
  <si>
    <t>Illa:</t>
  </si>
  <si>
    <t>Municipi principal on està ubicada l'explotació:</t>
  </si>
  <si>
    <t>Tipus de producció</t>
  </si>
  <si>
    <t>Ecològica</t>
  </si>
  <si>
    <t>Integrada</t>
  </si>
  <si>
    <t>Convencional</t>
  </si>
  <si>
    <t>3.- DIMENSIÓ DE L’EXPLOTACIÓ EN LA SEVA SITUACIÓ ACTUAL I PREVISTA</t>
  </si>
  <si>
    <t>Ma d’obra</t>
  </si>
  <si>
    <t>Situació Actual</t>
  </si>
  <si>
    <t>Situació Prevista</t>
  </si>
  <si>
    <t>Número</t>
  </si>
  <si>
    <t>UTAS (*)</t>
  </si>
  <si>
    <t>TITULAR</t>
  </si>
  <si>
    <t>MÀ D'OBRA FAMILIAR (**)</t>
  </si>
  <si>
    <t xml:space="preserve">ASSALARIATS </t>
  </si>
  <si>
    <t>TOTALS</t>
  </si>
  <si>
    <t>(*)</t>
  </si>
  <si>
    <t>(**) En cas de titular persona física, es pot computar la mà d'obra familiar fins a segon grau, sempre i quan aquesta convisqui a la seva llar i estiguin al seu càrrec (0,5 UTAs el primer i 0,25 UTAs la resta).</t>
  </si>
  <si>
    <t>Actual</t>
  </si>
  <si>
    <t>Prevista</t>
  </si>
  <si>
    <t>Consum Aigua Anual (Tm/any) (3)</t>
  </si>
  <si>
    <t>Consum Energia Anual (KW/any, Tm/any...)(3)</t>
  </si>
  <si>
    <t>Consum Fertilitzants (Tm/any) (3)</t>
  </si>
  <si>
    <t>(2) S'adjunta càlcul de les UTAs de l'explotació.</t>
  </si>
  <si>
    <t>(3) Si no planteja increments d'intensitat d'ajuda per aquests conceptes, aquests imports poden ser estimats.</t>
  </si>
  <si>
    <t>Num. Ordre</t>
  </si>
  <si>
    <t>TOTAL (sense IVA)</t>
  </si>
  <si>
    <t xml:space="preserve">Per tal d’acreditar els preus de mercat i sens perjudici de les verificacions posteriors que, per a la moderació dels costos subvencionables, pugui efectuar l'òrgan gestor, s'ha d'adjuntar a la sol•licitud un mínim de tres ofertes de proveïdors diferents i independents entre si. Les ofertes esmentades han de ser clares, detallades i comparables. </t>
  </si>
  <si>
    <t>6.</t>
  </si>
  <si>
    <t>EXERCICI FISCAL</t>
  </si>
  <si>
    <t xml:space="preserve">INGRESSOS PREVISTS </t>
  </si>
  <si>
    <t>7.</t>
  </si>
  <si>
    <t xml:space="preserve">Me compromet a: </t>
  </si>
  <si>
    <t>X</t>
  </si>
  <si>
    <t>Mantenir les inversions realitzades i utilitzarles d’acord amb la naturalesa, objectius i ús previst, durant almenys cinc anys, comptats des de la data de pagament de l’ajuda, o de tres anys en cas de de manteniment d’inversions o de llocs de treball creats per PIMES.</t>
  </si>
  <si>
    <t>8.</t>
  </si>
  <si>
    <t>OBSERVACIONS:</t>
  </si>
  <si>
    <t xml:space="preserve">Lloc i data: </t>
  </si>
  <si>
    <t>Nom:</t>
  </si>
  <si>
    <t>SITUACIÓ ACTUAL</t>
  </si>
  <si>
    <t>SITUACIÓ PREVISTA</t>
  </si>
  <si>
    <t>Marge Brut €/Unitat</t>
  </si>
  <si>
    <t xml:space="preserve">UTAS </t>
  </si>
  <si>
    <t>2023_1</t>
  </si>
  <si>
    <t>2024_1</t>
  </si>
  <si>
    <r>
      <t>1.-</t>
    </r>
    <r>
      <rPr>
        <sz val="11"/>
        <color rgb="FF000000"/>
        <rFont val="Noto Sans"/>
        <family val="2"/>
      </rPr>
      <t xml:space="preserve"> </t>
    </r>
    <r>
      <rPr>
        <b/>
        <sz val="11"/>
        <color rgb="FF000000"/>
        <rFont val="Noto Sans"/>
        <family val="2"/>
      </rPr>
      <t>BREU DESCRIPCIÓ DEL PROJECTE</t>
    </r>
  </si>
  <si>
    <r>
      <t>Número d'</t>
    </r>
    <r>
      <rPr>
        <b/>
        <sz val="11"/>
        <color rgb="FF000000"/>
        <rFont val="Noto Sans"/>
        <family val="2"/>
      </rPr>
      <t>UTAs modulades</t>
    </r>
    <r>
      <rPr>
        <sz val="11"/>
        <color rgb="FF000000"/>
        <rFont val="Noto Sans"/>
        <family val="2"/>
      </rPr>
      <t xml:space="preserve"> de l'explotació (2)</t>
    </r>
  </si>
  <si>
    <r>
      <t>INGRESSOS AGRARIS</t>
    </r>
    <r>
      <rPr>
        <sz val="10"/>
        <color rgb="FF000000"/>
        <rFont val="Noto Sans"/>
        <family val="2"/>
      </rPr>
      <t xml:space="preserve"> (IRPF, Impost de Societats, certificat administrador, etc…)</t>
    </r>
  </si>
  <si>
    <t xml:space="preserve"> Executar el present pla de millora.</t>
  </si>
  <si>
    <r>
      <t>VIABILITAT ECONÒMICA</t>
    </r>
    <r>
      <rPr>
        <sz val="10"/>
        <color rgb="FF000000"/>
        <rFont val="Noto Sans"/>
        <family val="2"/>
      </rPr>
      <t xml:space="preserve"> (Indicar els ingressos inicials i els que li permetin justificar l'increment del 5 % especte a l'any inicial)</t>
    </r>
  </si>
  <si>
    <t>Persona física</t>
  </si>
  <si>
    <t>Entitat jurídica</t>
  </si>
  <si>
    <t>RAMADERIA</t>
  </si>
  <si>
    <t>Unitat producció</t>
  </si>
  <si>
    <t>Marge brut €/u.</t>
  </si>
  <si>
    <t>UTAS ACTUAL</t>
  </si>
  <si>
    <t>UTAS PREVIST</t>
  </si>
  <si>
    <t>BOVÍ LLET</t>
  </si>
  <si>
    <t>Cap</t>
  </si>
  <si>
    <t xml:space="preserve">BOVÍ REPRODUCTOR DE CARN </t>
  </si>
  <si>
    <t>BOVÍ VEDELLS ENGREIX</t>
  </si>
  <si>
    <t xml:space="preserve">PORCÍ REPRODUCTORS </t>
  </si>
  <si>
    <t>Cap mare</t>
  </si>
  <si>
    <t>PORCÍ ENGREIX (**)</t>
  </si>
  <si>
    <t>Plaça</t>
  </si>
  <si>
    <t>OVÍ REPRODUCTOR DE CARN</t>
  </si>
  <si>
    <t>OVÍ LLET</t>
  </si>
  <si>
    <t>OVÍ D’ENGREIX (engreixadors) (***)</t>
  </si>
  <si>
    <t>CAPRÍ LLET</t>
  </si>
  <si>
    <t>CAPRÍ REPRODUCTOR DE CARN</t>
  </si>
  <si>
    <t xml:space="preserve">Cap </t>
  </si>
  <si>
    <t>EQUÍ &gt; 36 MESOS</t>
  </si>
  <si>
    <t>EQUÍ &lt; 36 MESOS  (4)</t>
  </si>
  <si>
    <t>GALLINES POSTA SISTEMA INTEGRAT</t>
  </si>
  <si>
    <t xml:space="preserve">GALLINES POSTA </t>
  </si>
  <si>
    <t>GALLINES ENGREIX SISTEMA INTEGRAT</t>
  </si>
  <si>
    <t xml:space="preserve">CONILLS CARN </t>
  </si>
  <si>
    <t>ABELLES EIXAM</t>
  </si>
  <si>
    <t>Eixam</t>
  </si>
  <si>
    <r>
      <rPr>
        <i/>
        <sz val="10"/>
        <color indexed="8"/>
        <rFont val="Arial"/>
        <family val="2"/>
      </rPr>
      <t>RATITES</t>
    </r>
    <r>
      <rPr>
        <sz val="10"/>
        <color indexed="8"/>
        <rFont val="Arial"/>
        <family val="2"/>
      </rPr>
      <t xml:space="preserve"> CARN </t>
    </r>
  </si>
  <si>
    <t>Trios</t>
  </si>
  <si>
    <r>
      <rPr>
        <i/>
        <sz val="10"/>
        <color indexed="8"/>
        <rFont val="Arial"/>
        <family val="2"/>
      </rPr>
      <t>RATITES</t>
    </r>
    <r>
      <rPr>
        <sz val="10"/>
        <color indexed="8"/>
        <rFont val="Arial"/>
        <family val="2"/>
      </rPr>
      <t xml:space="preserve"> PELL</t>
    </r>
  </si>
  <si>
    <r>
      <rPr>
        <i/>
        <sz val="10"/>
        <color indexed="8"/>
        <rFont val="Arial"/>
        <family val="2"/>
      </rPr>
      <t>RATITES</t>
    </r>
    <r>
      <rPr>
        <sz val="10"/>
        <color indexed="8"/>
        <rFont val="Arial"/>
        <family val="2"/>
      </rPr>
      <t xml:space="preserve"> PRODUCCIÓ OUS</t>
    </r>
  </si>
  <si>
    <t>Ou</t>
  </si>
  <si>
    <t>ALTRE AVIRAM</t>
  </si>
  <si>
    <t>UGM</t>
  </si>
  <si>
    <t>CARAGOLS</t>
  </si>
  <si>
    <t>1000 m2</t>
  </si>
  <si>
    <t>UTA/ud</t>
  </si>
  <si>
    <t>Número d'unitats ACTUAL</t>
  </si>
  <si>
    <t>Número d'unitats PREVIST</t>
  </si>
  <si>
    <t>TOTAL UTAS RAMADERIA</t>
  </si>
  <si>
    <t>Només computen UTAs les altes a Seguretat Social per l'activitat agrària a l'explotació excepte la mà d'obra familiar indicada a (**)</t>
  </si>
  <si>
    <t>4. INVERSIONS PROPOSADES (*)</t>
  </si>
  <si>
    <t>4.2</t>
  </si>
  <si>
    <t>En el cas de persones físiques, indicar el criteri que adopta pel càlcul de les UTAs de l'explotació:</t>
  </si>
  <si>
    <t>UTAs modulades de l'explotació</t>
  </si>
  <si>
    <t>UTAs altes Seguretat Social Agrària</t>
  </si>
  <si>
    <t>Orientació productiva. Indicar el grup d'activitat agrària predominant:</t>
  </si>
  <si>
    <t>BLAT TOU SECÀ</t>
  </si>
  <si>
    <t>AGROSTIS REGADIU</t>
  </si>
  <si>
    <t>BLAT TOU REGADIU</t>
  </si>
  <si>
    <t>AGROSTIS SECÀ</t>
  </si>
  <si>
    <t>TRITICUM SPELTA SECÀ</t>
  </si>
  <si>
    <t>ALBERCOQUERS REGADIU</t>
  </si>
  <si>
    <t>Marge Brut</t>
  </si>
  <si>
    <t>CODIS</t>
  </si>
  <si>
    <t>TRITICUM SPELTA REGADIU</t>
  </si>
  <si>
    <t>ALBERCOQUERS SECÀ</t>
  </si>
  <si>
    <t>UTAS</t>
  </si>
  <si>
    <t>MB</t>
  </si>
  <si>
    <t>Fruticultura REGADIU</t>
  </si>
  <si>
    <t>BLAT DUR SECÀ</t>
  </si>
  <si>
    <t>ALBERGÍNIA REGADIU</t>
  </si>
  <si>
    <t>Fruticultura SECÀ</t>
  </si>
  <si>
    <t>BLAT DUR REGADIU</t>
  </si>
  <si>
    <t>ALFÀBREGA REGADIU</t>
  </si>
  <si>
    <t>Horticultura REGADIU</t>
  </si>
  <si>
    <t>BLAT DE MORO SECÀ</t>
  </si>
  <si>
    <t>ALFALS REGADIU</t>
  </si>
  <si>
    <t>Horticultura SECÀ</t>
  </si>
  <si>
    <t>BLAT DE MORO REGADIU</t>
  </si>
  <si>
    <t>ALL REGADIU</t>
  </si>
  <si>
    <t>Fruits secs REGADIU</t>
  </si>
  <si>
    <t>ORDI SECÀ</t>
  </si>
  <si>
    <t>ALOE VERA REGADIU</t>
  </si>
  <si>
    <t>Fruits secs SECÀ</t>
  </si>
  <si>
    <t>ORDI REGADIU</t>
  </si>
  <si>
    <t>ALOE VERA SECÀ</t>
  </si>
  <si>
    <t>Cereals</t>
  </si>
  <si>
    <t>SÈGOL SECÀ</t>
  </si>
  <si>
    <t>ALTRES FRUITERS REGADIU</t>
  </si>
  <si>
    <t>Farratges s.</t>
  </si>
  <si>
    <t>SÈGOL REGADIU</t>
  </si>
  <si>
    <t>ALTRES FRUITERS SECÀ</t>
  </si>
  <si>
    <t>Proteaginoses</t>
  </si>
  <si>
    <t>SORGO SECÀ</t>
  </si>
  <si>
    <t>ALVOCAT REGADIU</t>
  </si>
  <si>
    <t>SORGO REGADIU</t>
  </si>
  <si>
    <t>AMETLLERS REGADIU</t>
  </si>
  <si>
    <t>CIVADA SECÀ</t>
  </si>
  <si>
    <t>AMETLLERS SECÀ</t>
  </si>
  <si>
    <t>CIVADA REGADIU</t>
  </si>
  <si>
    <t>API REGADIU</t>
  </si>
  <si>
    <t>TRITICALE SECÀ</t>
  </si>
  <si>
    <t>ARANJA REGADIU</t>
  </si>
  <si>
    <t>TRITICALE REGADIU</t>
  </si>
  <si>
    <t>ARRHENATHERUM REGADIU</t>
  </si>
  <si>
    <t>GUARET TRADICIONAL SECÀ</t>
  </si>
  <si>
    <t>ARRHENATHERUM SECÀ</t>
  </si>
  <si>
    <t>GUARET MEDIAMBIENTAL SECÀ</t>
  </si>
  <si>
    <t>ARRÒS REGADIU</t>
  </si>
  <si>
    <t>GUARET SENSE PRODUCCIÓ SECÀ</t>
  </si>
  <si>
    <t>BERBENA REGADIU</t>
  </si>
  <si>
    <t>2025_1</t>
  </si>
  <si>
    <t>GIRASOL SECÀ</t>
  </si>
  <si>
    <t>BERZA REGADIU</t>
  </si>
  <si>
    <t>2026_1</t>
  </si>
  <si>
    <t>GIRASOL REGADIU</t>
  </si>
  <si>
    <t>2027_1</t>
  </si>
  <si>
    <t>PÈSOLS SECÀ</t>
  </si>
  <si>
    <t>2028_1</t>
  </si>
  <si>
    <t>PÈSOLS REGADIU</t>
  </si>
  <si>
    <t>FAVES SECÀ</t>
  </si>
  <si>
    <t>Horticultura</t>
  </si>
  <si>
    <t>FAVES REGADIU</t>
  </si>
  <si>
    <t xml:space="preserve">Fruits secs </t>
  </si>
  <si>
    <t>MONGETES SECÀ</t>
  </si>
  <si>
    <t>MONGETES REGADIU</t>
  </si>
  <si>
    <t>BLEDA REGADIU</t>
  </si>
  <si>
    <t>CIGRONS SECÀ</t>
  </si>
  <si>
    <t>BOLETS REGADIU</t>
  </si>
  <si>
    <t>CIGRONS REGADIU</t>
  </si>
  <si>
    <t>BORRATJA REGADIU</t>
  </si>
  <si>
    <t>LLENTIES SECÀ</t>
  </si>
  <si>
    <t>BRÒQUIL REGADIU</t>
  </si>
  <si>
    <t>LLENTIES REGADIU</t>
  </si>
  <si>
    <t>CACAUET REGADIU</t>
  </si>
  <si>
    <t>VEÇA SECÀ</t>
  </si>
  <si>
    <t>CALÉNDULA REGADIU</t>
  </si>
  <si>
    <t>VEÇA REGADIU</t>
  </si>
  <si>
    <t>CÀNEM PER A FIBRA REGADIU</t>
  </si>
  <si>
    <t>CÀNEM PER A FIBRA SECÀ</t>
  </si>
  <si>
    <t>PASTURES DE MES DE 5 ANYS SECÀ</t>
  </si>
  <si>
    <t>CAQUI o PALOSANTO REGADIU</t>
  </si>
  <si>
    <t>PASTURES DE MENYS DE 5 ANYS SECÀ</t>
  </si>
  <si>
    <t>CARABASSA DEL PELEGRÍ REGADIU</t>
  </si>
  <si>
    <t>PASTURES DE MENYS DE 5 ANYS REGADIU</t>
  </si>
  <si>
    <t>CARABASSA REGADIU</t>
  </si>
  <si>
    <t>ESPARCETA SECÀ</t>
  </si>
  <si>
    <t>CARBASSÓ REGADIU</t>
  </si>
  <si>
    <t>ESPARCETA REGADIU</t>
  </si>
  <si>
    <t>CARD REGADIU</t>
  </si>
  <si>
    <t>FESTUCA SECÀ</t>
  </si>
  <si>
    <t>CARXOFA REGADIU</t>
  </si>
  <si>
    <t>FESTUCA REGADIU</t>
  </si>
  <si>
    <t>CEBA REGADIU</t>
  </si>
  <si>
    <t>RAYGRAS SECÀ</t>
  </si>
  <si>
    <t>CEBALLOT REGADIU</t>
  </si>
  <si>
    <t>RAYGRAS REGADIU</t>
  </si>
  <si>
    <t>CERFULL REGADIU</t>
  </si>
  <si>
    <t>CHALOTA REGADIU</t>
  </si>
  <si>
    <t>DÀCTIL SECÀ</t>
  </si>
  <si>
    <t>DÀCTIL REGADIU</t>
  </si>
  <si>
    <t>FLÈUM SECÀ</t>
  </si>
  <si>
    <t>FLÈUM REGADIU</t>
  </si>
  <si>
    <t>POA SECÀ</t>
  </si>
  <si>
    <t>POA REGADIU</t>
  </si>
  <si>
    <t>NOTA: tots els cultius horticoles declarats sota el sitema de cultiu:"Coberta no accesible" o Invernadero (coberta accesible), veuran augmentat els seu valors de MB  en un factor multiplicador de 2,78 i els valosr de UTAS per 3,125</t>
  </si>
  <si>
    <t>ENCLOVA SECÀ</t>
  </si>
  <si>
    <t>CIRERERS REGADIU</t>
  </si>
  <si>
    <t>NOTA: tots els cultius horticoles declarats sota el sitema de cultiu hidroponic es calculara el valor de MB i UTAS tenint en compte la superficie total real de cultiu</t>
  </si>
  <si>
    <t>ENCLOVA REGADIU</t>
  </si>
  <si>
    <t>CIRERERS SECÀ</t>
  </si>
  <si>
    <t>TRÈVOL SECÀ</t>
  </si>
  <si>
    <t>CÍTRICS HÍBRIDS REGADIU</t>
  </si>
  <si>
    <t>TRÈVOL REGADIU</t>
  </si>
  <si>
    <t>RAY GRASS ANUAL SECÀ</t>
  </si>
  <si>
    <t>RAY GRASS ANUAL REGADIU</t>
  </si>
  <si>
    <t>CLEMENTINES REGADIU</t>
  </si>
  <si>
    <t>CODONY REGADIU</t>
  </si>
  <si>
    <t>COGOMBRE REGADIU</t>
  </si>
  <si>
    <t>COGOMBRETS REGADIU</t>
  </si>
  <si>
    <t>COL MILÀ REGADIU</t>
  </si>
  <si>
    <t>FLORS REGADIU</t>
  </si>
  <si>
    <t>COL REGADIU</t>
  </si>
  <si>
    <t>ESPÈCIES AROMÀTIQUES HERBÀCIES REGADIU</t>
  </si>
  <si>
    <t>COL VERMELLA REGADIU</t>
  </si>
  <si>
    <t>COL-I-FLOR REGADIU</t>
  </si>
  <si>
    <t>PEBROT PER PIMENTÓN REGADIU</t>
  </si>
  <si>
    <t>COLIRAVE REGADIU</t>
  </si>
  <si>
    <t>PATATA REGADIU</t>
  </si>
  <si>
    <t>COLS DE BRUSSEL·LES REGADIU</t>
  </si>
  <si>
    <t>OLIVAR SECÀ</t>
  </si>
  <si>
    <t>COMÍ REGADIU</t>
  </si>
  <si>
    <t>OLIVAR REGADIU</t>
  </si>
  <si>
    <t>CRÉIXENS REGADIU</t>
  </si>
  <si>
    <t>OLIVAR MUNTANYA SECÀ</t>
  </si>
  <si>
    <t>CULTIUS MIXTS D'ESPÈCIES PRATENSES REGADIU</t>
  </si>
  <si>
    <t>OLIVAR MUNTANYA REGADIU</t>
  </si>
  <si>
    <t>CULTIUS MIXTS D'ESPÈCIES PRATENSES SECÀ</t>
  </si>
  <si>
    <t>VINYA DE VINIFICACIÓ SECÀ</t>
  </si>
  <si>
    <t>VINYA DE VINIFICACIÓ REGADIU</t>
  </si>
  <si>
    <t>RAÏM DE TAULA SECÀ</t>
  </si>
  <si>
    <t>ENCIAM REGADIU</t>
  </si>
  <si>
    <t>RAÏM DE TAULA REGADIU</t>
  </si>
  <si>
    <t>ENDÍVIA REGADIU</t>
  </si>
  <si>
    <t>MELICOTONERS SECÀ</t>
  </si>
  <si>
    <t>ESCAROLA REGADIU</t>
  </si>
  <si>
    <t>MELICOTONERS REGADIU</t>
  </si>
  <si>
    <t>NECTARINS SECÀ</t>
  </si>
  <si>
    <t>NECTARINS REGADIU</t>
  </si>
  <si>
    <t>ESPÈCIES AROMÀTIQUES LLENYOSES REGADIU</t>
  </si>
  <si>
    <t>ESPÈCIES AROMÀTIQUES LLENYOSES SECÀ</t>
  </si>
  <si>
    <t>PERERES SECÀ</t>
  </si>
  <si>
    <t>ESPÍGOL REGADIU</t>
  </si>
  <si>
    <t>PERERES REGADIU</t>
  </si>
  <si>
    <t>ESPÍGOL SECÀ</t>
  </si>
  <si>
    <t>POMERES SECÀ</t>
  </si>
  <si>
    <t>ESPÍGOL/LAVANDA REGADIU</t>
  </si>
  <si>
    <t>POMERES REGADIU</t>
  </si>
  <si>
    <t>ESPÍGOL/LAVANDA SECÀ</t>
  </si>
  <si>
    <t>ESPINAC REGADIU</t>
  </si>
  <si>
    <t>ESTRAGÓ REGADIU</t>
  </si>
  <si>
    <t>PRUNERES SECÀ</t>
  </si>
  <si>
    <t>FARIGOLA REGADIU</t>
  </si>
  <si>
    <t>PRUNERES REGADIU</t>
  </si>
  <si>
    <t>NOGUERS SECÀ</t>
  </si>
  <si>
    <t>NOGUERS REGADIU</t>
  </si>
  <si>
    <t>FESTUC REGADIU</t>
  </si>
  <si>
    <t>FESTUC SECÀ</t>
  </si>
  <si>
    <t>FIGUERA CONSUMO ANIMAL SECÀ</t>
  </si>
  <si>
    <t>VIVERS DE FRUITERS HORTICOLES REGADIU</t>
  </si>
  <si>
    <t>FIGUERA REGADIU</t>
  </si>
  <si>
    <t>GARROVER SECÀ</t>
  </si>
  <si>
    <t>FIGUERA SECÀ</t>
  </si>
  <si>
    <t>GARROVER REGADIU</t>
  </si>
  <si>
    <t>FRUITS DE CLOSCA SECÀ</t>
  </si>
  <si>
    <t xml:space="preserve">FORESTAL AMB IGFS O PAF </t>
  </si>
  <si>
    <t>FRUITS DE CLOSCA REGADIU</t>
  </si>
  <si>
    <t>PORROS REGADIU</t>
  </si>
  <si>
    <t>PEBROT REGADIU</t>
  </si>
  <si>
    <t>PEBRE TAP DE CORTI SECÀ</t>
  </si>
  <si>
    <t>PEBRE TAP DE CORTI REGADIU</t>
  </si>
  <si>
    <t>GERDS REGADIU</t>
  </si>
  <si>
    <t>MELÓ SECÀ</t>
  </si>
  <si>
    <t>MELÓ REGADIU</t>
  </si>
  <si>
    <t>GROSELLA REGADIU</t>
  </si>
  <si>
    <t>SÍNDRIA REGADIU</t>
  </si>
  <si>
    <t>HORTA REGADIU</t>
  </si>
  <si>
    <t>HORTA SECÀ</t>
  </si>
  <si>
    <t>JULIVERT REGADIU</t>
  </si>
  <si>
    <t>LAVANDÍN REGADIU</t>
  </si>
  <si>
    <t>LAVANDÍN SECÀ</t>
  </si>
  <si>
    <t>LLIMONER REGADIU</t>
  </si>
  <si>
    <t>MADUIXES REGADIU</t>
  </si>
  <si>
    <t>MAGRANER REGADIU</t>
  </si>
  <si>
    <t>MAÍZ DULCE REGADIU</t>
  </si>
  <si>
    <t>MAJORANA REGADIU</t>
  </si>
  <si>
    <t>XIRIVIA REGADIU</t>
  </si>
  <si>
    <t>MANDARÍ REGADIU</t>
  </si>
  <si>
    <t>MARIALLUÏSA REGADIU</t>
  </si>
  <si>
    <t>MARIALLUÏSA SECÀ</t>
  </si>
  <si>
    <t>MELISA O TORONJIL REGADIU</t>
  </si>
  <si>
    <t>PASTANAGA REGADIU</t>
  </si>
  <si>
    <t>NAP REGADIU</t>
  </si>
  <si>
    <t>MONGETA REGADIU</t>
  </si>
  <si>
    <t>MENTA REGADIU</t>
  </si>
  <si>
    <t>XICOIRA REGADIU</t>
  </si>
  <si>
    <t>PEBRINES REGADIU</t>
  </si>
  <si>
    <t>MESCLA CEREAL-CEREAL REGADIU</t>
  </si>
  <si>
    <t>MESCLA CEREAL-CEREAL SECÀ</t>
  </si>
  <si>
    <t>MESCLA GARROVER-CIVADA REGADIU</t>
  </si>
  <si>
    <t>MESCLA GARROVER-CIVADA SECÀ</t>
  </si>
  <si>
    <t>MESCLA LLEGUMINOSA-CEREAL REGADIU</t>
  </si>
  <si>
    <t>MESCLA LLEGUMINOSA-CEREAL SECÀ</t>
  </si>
  <si>
    <t>RAVE REGADIU</t>
  </si>
  <si>
    <t>NESPRER REGADIU</t>
  </si>
  <si>
    <t>XAMPINYÓ REGADIU</t>
  </si>
  <si>
    <t>TOMÀQUET REGADIU</t>
  </si>
  <si>
    <t>TOMAQUET RAMALLET (BANYALBUFAR) SECÀ</t>
  </si>
  <si>
    <t>TOMAQUET RAMALLET (BANYALBUFAR) REGADIU</t>
  </si>
  <si>
    <t>PAULOWNIA REGADIU</t>
  </si>
  <si>
    <t>PARAGUAIÀ REGADIU</t>
  </si>
  <si>
    <t>SATSUMES REGADIU</t>
  </si>
  <si>
    <t>TARONGER REGADIU</t>
  </si>
  <si>
    <t>ORENGA REGADIU</t>
  </si>
  <si>
    <t>SAFRÀ SECÀ</t>
  </si>
  <si>
    <t>SAFRÀ REGADIU</t>
  </si>
  <si>
    <t>SÀLVIA REGADIU</t>
  </si>
  <si>
    <t>TÒFONA REGADIU</t>
  </si>
  <si>
    <t>ROMANÍ REGADIU</t>
  </si>
  <si>
    <t>ROMANÍ SECÀ</t>
  </si>
  <si>
    <t>TÀPERA SECÀ</t>
  </si>
  <si>
    <t>SANTOLINA REGADIU</t>
  </si>
  <si>
    <t>SANTOLINA SECÀ</t>
  </si>
  <si>
    <t>TRIGO KHORASAN REGADIU</t>
  </si>
  <si>
    <t>FORESTAL AMB IGFS O PAF SECÀ</t>
  </si>
  <si>
    <t xml:space="preserve">CULTIU HIDROPONIC </t>
  </si>
  <si>
    <t>NOTA: en el cas de venta directa de la primera transformació dels productes propis agraris dels elements que integren la seva explotació, en mercats ambulants municipals o en llocs que no siguin establiments comercials permanents , es multiplicaran els correspònents marges bruts i UTAs del productenatural a transformar epl coeficient 2</t>
  </si>
  <si>
    <t>NIF/CIF:</t>
  </si>
  <si>
    <t>Nom i llinantges del sol·licitant:</t>
  </si>
  <si>
    <t>Vinya de vinificació</t>
  </si>
  <si>
    <t>Raïm de taula</t>
  </si>
  <si>
    <t>Cítrics</t>
  </si>
  <si>
    <t>Fruiters de secà (ametllers, garrovers i figueres)</t>
  </si>
  <si>
    <t>Cultius herbacis</t>
  </si>
  <si>
    <t>Arròs</t>
  </si>
  <si>
    <t>Fruiters de llavor</t>
  </si>
  <si>
    <t>Fruiters de pinyol</t>
  </si>
  <si>
    <t>Oliveres</t>
  </si>
  <si>
    <t>Aromàtiques i medicinals</t>
  </si>
  <si>
    <t>Activitat ramadera</t>
  </si>
  <si>
    <t>Tipus d'inversió</t>
  </si>
  <si>
    <t>Nova plantació d'ametllers en regadiu amb densitat entre 238 i 277 arb/ha</t>
  </si>
  <si>
    <t>IMPORT INVERSIÓ</t>
  </si>
  <si>
    <t>Ubicació SIGPAC</t>
  </si>
  <si>
    <t>Replantació aïllada d'ametller en secà</t>
  </si>
  <si>
    <t>Nova plantació d'ametllers en regadiu amb densitat entre 277 i 285 arb/ha</t>
  </si>
  <si>
    <t>Nova plantació d'ametllers en regadiu amb densitat superior a 285 arb/ha</t>
  </si>
  <si>
    <t>Nova plantació d'ametllers en regadiu amb densitat superior a 2857 arb/ha</t>
  </si>
  <si>
    <t>Nova plantació d'ametllers en secà amb densitat entre 156 i 200 arb/ha</t>
  </si>
  <si>
    <t>Replantació aïllada d'ametller en regadiu</t>
  </si>
  <si>
    <t>Replantació aïllada de garrovers en secà</t>
  </si>
  <si>
    <t xml:space="preserve">4.1 </t>
  </si>
  <si>
    <t xml:space="preserve">4.2 </t>
  </si>
  <si>
    <t>Superfície del recinte (has)</t>
  </si>
  <si>
    <t>Superfície (has)</t>
  </si>
  <si>
    <t>4.3</t>
  </si>
  <si>
    <t>REPLANTACIONS I EMPELT DE GARROVERS (Pressupost modulat)</t>
  </si>
  <si>
    <t>NOVES PLANTACIONS (Pressupost modulat)</t>
  </si>
  <si>
    <t>INVERSIÓ EN MAQUINÀRIA, ELEMENTS CLIMÀTICS I BIOLÒGICS o HONORARIS (Presentació de pressuposts de la inversió auxiliable)</t>
  </si>
  <si>
    <t>Explicar de forma detallada el punt de partida de l'explotació i les actuacions i activitats agràries previstes que es duran a terme: inversions, permisos i llicències, concessions, prèstecs, etc…</t>
  </si>
  <si>
    <t>Descriure com contribuiran les inversions a l’augment de la competitivitat. Si nés el cas s’ha detallar la relació del projecte amb la sostenibilitat medioambiental i l’eficiència de recursos.</t>
  </si>
  <si>
    <t xml:space="preserve"> El sol·licitant és titular o cotitular d'una explotació agrària prioritària.</t>
  </si>
  <si>
    <t>5. INTENSITAT DE L'AJUDA:</t>
  </si>
  <si>
    <t xml:space="preserve"> Per a plantacions d'ametllers en regadiu (20 %).</t>
  </si>
  <si>
    <t xml:space="preserve"> Per a la instal·lació de proteccions contra elements climàtics i biològics i la compra de maquinària específica de recolecció, poda i tractament i trituradores (10 %).</t>
  </si>
  <si>
    <t>L'explotació és viable si compleix un dels següents requisits:</t>
  </si>
  <si>
    <t>PLA DE MILLORA DE FRUITS SECS</t>
  </si>
  <si>
    <t>2024_2</t>
  </si>
  <si>
    <t xml:space="preserve"> Titular de l'explotació és agricultor actiu.</t>
  </si>
  <si>
    <t>CONVOCATÒRIA INEA FRUITS SECS</t>
  </si>
  <si>
    <t>NOTA: No s'admetran canvis en el Pla Empresarial una vegada finalitzat el termini de presentació de les sol·licituds d'ajuda</t>
  </si>
  <si>
    <t>UTAS AGRÍCOLES</t>
  </si>
  <si>
    <t>UTAS RAMADERES</t>
  </si>
  <si>
    <t xml:space="preserve">ACTUAL </t>
  </si>
  <si>
    <t>PREVISTA</t>
  </si>
  <si>
    <t>Activitat Ramadera</t>
  </si>
  <si>
    <t>GRUP CULTIU</t>
  </si>
  <si>
    <t>GRUP CULTIU 1</t>
  </si>
  <si>
    <t>GRUP CULTIU 2</t>
  </si>
  <si>
    <t>GRUP CULTIU 3</t>
  </si>
  <si>
    <t>GRUP CULTIU 4</t>
  </si>
  <si>
    <t>GRUP CULTIU 5</t>
  </si>
  <si>
    <t>GRUP CULTIU 6</t>
  </si>
  <si>
    <t>GRUP CULTIU 7</t>
  </si>
  <si>
    <t>GRUP CULTIU 8</t>
  </si>
  <si>
    <t>GRUP CULTIU 9</t>
  </si>
  <si>
    <t>GRUP CULTIU 10</t>
  </si>
  <si>
    <t>GRUP CULTIU 11</t>
  </si>
  <si>
    <t>GRUP CULTIU 12</t>
  </si>
  <si>
    <t>GRUP DE CULTIU</t>
  </si>
  <si>
    <t>NÚM. D'UTAS</t>
  </si>
  <si>
    <t>% UTAS</t>
  </si>
  <si>
    <t>Núm. de garrovers actuals</t>
  </si>
  <si>
    <t>Núm. d'ametllers actuals</t>
  </si>
  <si>
    <t>Núm. d'ametllers a plantar</t>
  </si>
  <si>
    <t>Sup eq garrovers</t>
  </si>
  <si>
    <t>Sup eq amet</t>
  </si>
  <si>
    <t>% sup g</t>
  </si>
  <si>
    <t>% sup a</t>
  </si>
  <si>
    <t>sup g</t>
  </si>
  <si>
    <t>sup a</t>
  </si>
  <si>
    <t>Densitat final garrovers (arb/ha)</t>
  </si>
  <si>
    <t>Densitat final ametllers (arb/ha)</t>
  </si>
  <si>
    <t>Núm. de garrovers a plantar / empeltar</t>
  </si>
  <si>
    <t>Nova plantació de garrovers amb densitat superior a 100 i 156 arb/ha</t>
  </si>
  <si>
    <t>Nova plantació de garrovers amb densitat igual o superior a 156 arb/ha</t>
  </si>
  <si>
    <t>Empelts de garrovers</t>
  </si>
  <si>
    <t>L’import base de l’ajuda serà del 25 % del cost de la inversió subvencionable. Aquest percentatge es podrà incrementar fins un màxim del 60 % d'aquesta forma:</t>
  </si>
  <si>
    <t xml:space="preserve"> Per a la replantació aïllada de peus d'ametller i garrover (10 %).</t>
  </si>
  <si>
    <t xml:space="preserve"> Per a l'empelt de garrovers (10 %).</t>
  </si>
  <si>
    <t xml:space="preserve"> Per a plantacions en producció ecològica (10 %).</t>
  </si>
  <si>
    <t xml:space="preserve"> Per a plantacions en producció integrada (5 %).</t>
  </si>
  <si>
    <t>Per a plantacions de beneficiaris adherits a la indicació geogràfica protegida (IGP) d'ametlla de Mallorca (10 %).</t>
  </si>
  <si>
    <t>Si l'explotació està situada a Eivissa i/o Formentera (10 %).</t>
  </si>
  <si>
    <t>En el cas de sol·licitants que siguin una unió d'organitzacions de productors, com ara cooperatives de segon grau, unió d'organitzacions de productors de fruites i hortalisses (OPFH) i similars (20 %)</t>
  </si>
  <si>
    <t>Si la persona titular de l'explotació és una dona o, en el cas de que el sol·licitant sigui persona jurídica, que almenys el 33,00 % dels càrrecs de l'òrgan de direcció siguin dones (10 %)</t>
  </si>
  <si>
    <t>Titulars d'explotacions que tenguin concedida l'ajuda per a la instal·lació de joves agricultors a qualsevol de les convocatòries del FOGAIBA dels anys 2021, 2023, 2024 o 2025, o en el cas d'entitats jurídiques que tenguin algun soci que compleixi aquest requisit  (10 %)</t>
  </si>
  <si>
    <t>Projectes en els quals, almenys el 20 % de la inversió estigui destinada a l'aprofitament d'aigua regenerada, d'acord amb la justificació aportada en la memòria (10 %)</t>
  </si>
  <si>
    <t>Per a noves plantacions de varietat local d'ametller o garrover (10 %)</t>
  </si>
</sst>
</file>

<file path=xl/styles.xml><?xml version="1.0" encoding="utf-8"?>
<styleSheet xmlns="http://schemas.openxmlformats.org/spreadsheetml/2006/main">
  <numFmts count="6">
    <numFmt numFmtId="164" formatCode="#,##0.00&quot; €&quot;"/>
    <numFmt numFmtId="165" formatCode="0.000"/>
    <numFmt numFmtId="166" formatCode="_-* #,##0.00&quot; €&quot;_-;\-* #,##0.00&quot; €&quot;_-;_-* \-??&quot; €&quot;_-;_-@_-"/>
    <numFmt numFmtId="167" formatCode="#,##0.00\ [$€-C0A];[Red]\-#,##0.00\ [$€-C0A]"/>
    <numFmt numFmtId="168" formatCode="#,##0.00\ &quot;€&quot;"/>
    <numFmt numFmtId="169" formatCode="0.0000"/>
  </numFmts>
  <fonts count="3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Noto Sans"/>
      <family val="2"/>
    </font>
    <font>
      <b/>
      <sz val="11"/>
      <color rgb="FF000000"/>
      <name val="Noto Sans"/>
      <family val="2"/>
    </font>
    <font>
      <sz val="11"/>
      <color rgb="FF000000"/>
      <name val="Noto Sans"/>
      <family val="2"/>
    </font>
    <font>
      <b/>
      <sz val="10"/>
      <name val="Arial"/>
      <family val="2"/>
      <charset val="1"/>
    </font>
    <font>
      <sz val="10"/>
      <name val="Dialog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u/>
      <sz val="16"/>
      <color rgb="FF000000"/>
      <name val="Noto Sans"/>
      <family val="2"/>
    </font>
    <font>
      <b/>
      <sz val="11"/>
      <color rgb="FFFF0000"/>
      <name val="Noto Sans"/>
      <family val="2"/>
    </font>
    <font>
      <b/>
      <sz val="10"/>
      <color rgb="FF000000"/>
      <name val="Noto Sans"/>
      <family val="2"/>
    </font>
    <font>
      <b/>
      <sz val="9"/>
      <color rgb="FF000000"/>
      <name val="Noto Sans"/>
      <family val="2"/>
    </font>
    <font>
      <sz val="9"/>
      <color rgb="FF000000"/>
      <name val="Noto Sans"/>
      <family val="2"/>
    </font>
    <font>
      <sz val="11"/>
      <color rgb="FFFF0000"/>
      <name val="Noto San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rgb="FF000000"/>
      <name val="Noto Sans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"/>
    </font>
    <font>
      <sz val="11"/>
      <name val="Calibri"/>
      <family val="2"/>
      <scheme val="minor"/>
    </font>
    <font>
      <b/>
      <u/>
      <sz val="11"/>
      <color rgb="FFFF0000"/>
      <name val="Noto Sans"/>
      <family val="2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E8F2A1"/>
        <bgColor rgb="FFEBF1DE"/>
      </patternFill>
    </fill>
    <fill>
      <patternFill patternType="solid">
        <fgColor rgb="FFF2F2F2"/>
        <bgColor rgb="FFEBF1DE"/>
      </patternFill>
    </fill>
    <fill>
      <patternFill patternType="solid">
        <fgColor rgb="FFEBF1DE"/>
        <bgColor rgb="FFF2F2F2"/>
      </patternFill>
    </fill>
    <fill>
      <patternFill patternType="solid">
        <fgColor rgb="FFBFBFBF"/>
        <b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rgb="FFEBF1D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6" fontId="9" fillId="0" borderId="0" applyBorder="0" applyProtection="0"/>
  </cellStyleXfs>
  <cellXfs count="392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/>
    <xf numFmtId="164" fontId="0" fillId="0" borderId="0" xfId="0" applyNumberFormat="1"/>
    <xf numFmtId="164" fontId="7" fillId="0" borderId="4" xfId="0" applyNumberFormat="1" applyFont="1" applyBorder="1" applyAlignment="1">
      <alignment horizontal="right"/>
    </xf>
    <xf numFmtId="165" fontId="7" fillId="0" borderId="24" xfId="0" applyNumberFormat="1" applyFont="1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/>
    <xf numFmtId="165" fontId="0" fillId="0" borderId="24" xfId="0" applyNumberFormat="1" applyBorder="1"/>
    <xf numFmtId="164" fontId="0" fillId="0" borderId="4" xfId="0" applyNumberForma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2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3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4" fillId="10" borderId="0" xfId="0" applyFont="1" applyFill="1" applyBorder="1" applyAlignment="1" applyProtection="1">
      <alignment horizontal="left" vertical="center"/>
    </xf>
    <xf numFmtId="0" fontId="5" fillId="11" borderId="0" xfId="0" applyFont="1" applyFill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 wrapText="1"/>
    </xf>
    <xf numFmtId="0" fontId="4" fillId="5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horizontal="left"/>
    </xf>
    <xf numFmtId="164" fontId="4" fillId="0" borderId="0" xfId="0" applyNumberFormat="1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/>
    </xf>
    <xf numFmtId="0" fontId="4" fillId="5" borderId="0" xfId="0" applyFont="1" applyFill="1" applyAlignment="1" applyProtection="1">
      <alignment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vertical="top" wrapText="1"/>
    </xf>
    <xf numFmtId="0" fontId="5" fillId="5" borderId="0" xfId="0" applyFont="1" applyFill="1" applyAlignment="1" applyProtection="1">
      <alignment horizontal="left" vertical="center"/>
    </xf>
    <xf numFmtId="0" fontId="14" fillId="0" borderId="0" xfId="0" applyFont="1" applyAlignment="1" applyProtection="1">
      <alignment horizontal="center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17" fillId="12" borderId="31" xfId="0" applyFont="1" applyFill="1" applyBorder="1" applyAlignment="1">
      <alignment horizontal="center" vertical="center" wrapText="1"/>
    </xf>
    <xf numFmtId="0" fontId="17" fillId="12" borderId="32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 applyProtection="1">
      <alignment horizontal="center" vertical="center" wrapText="1"/>
      <protection locked="0"/>
    </xf>
    <xf numFmtId="0" fontId="16" fillId="1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6" fillId="13" borderId="1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22" fillId="0" borderId="0" xfId="0" applyFont="1" applyAlignment="1">
      <alignment horizontal="left" vertical="center"/>
    </xf>
    <xf numFmtId="0" fontId="5" fillId="11" borderId="0" xfId="0" applyFont="1" applyFill="1" applyProtection="1"/>
    <xf numFmtId="0" fontId="4" fillId="11" borderId="0" xfId="0" applyFont="1" applyFill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33" xfId="0" applyFont="1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17" fillId="0" borderId="33" xfId="0" applyFont="1" applyBorder="1" applyAlignment="1">
      <alignment vertical="center"/>
    </xf>
    <xf numFmtId="4" fontId="17" fillId="0" borderId="33" xfId="0" applyNumberFormat="1" applyFont="1" applyBorder="1" applyAlignment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165" fontId="24" fillId="0" borderId="24" xfId="0" applyNumberFormat="1" applyFont="1" applyBorder="1" applyAlignment="1">
      <alignment horizontal="center" vertical="center" wrapText="1"/>
    </xf>
    <xf numFmtId="0" fontId="0" fillId="0" borderId="4" xfId="0" applyBorder="1"/>
    <xf numFmtId="0" fontId="16" fillId="0" borderId="0" xfId="0" applyFont="1" applyAlignment="1">
      <alignment horizontal="center"/>
    </xf>
    <xf numFmtId="2" fontId="2" fillId="9" borderId="13" xfId="0" applyNumberFormat="1" applyFont="1" applyFill="1" applyBorder="1" applyAlignment="1" applyProtection="1">
      <alignment horizontal="center" vertical="center"/>
      <protection locked="0"/>
    </xf>
    <xf numFmtId="165" fontId="2" fillId="0" borderId="7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2" fontId="2" fillId="9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14" xfId="1" applyNumberFormat="1" applyFont="1" applyBorder="1" applyAlignment="1" applyProtection="1">
      <alignment horizontal="center" vertical="center"/>
    </xf>
    <xf numFmtId="2" fontId="2" fillId="0" borderId="0" xfId="0" applyNumberFormat="1" applyFont="1" applyAlignment="1">
      <alignment horizontal="center"/>
    </xf>
    <xf numFmtId="167" fontId="2" fillId="0" borderId="0" xfId="0" applyNumberFormat="1" applyFont="1"/>
    <xf numFmtId="2" fontId="2" fillId="9" borderId="15" xfId="0" applyNumberFormat="1" applyFont="1" applyFill="1" applyBorder="1" applyAlignment="1" applyProtection="1">
      <alignment horizontal="center" vertical="center"/>
      <protection locked="0"/>
    </xf>
    <xf numFmtId="2" fontId="2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2" fillId="0" borderId="0" xfId="0" applyNumberFormat="1" applyFont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164" fontId="26" fillId="0" borderId="0" xfId="1" applyNumberFormat="1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2" fontId="2" fillId="0" borderId="0" xfId="0" applyNumberFormat="1" applyFont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167" fontId="0" fillId="0" borderId="0" xfId="0" applyNumberFormat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8" fillId="0" borderId="0" xfId="0" applyFont="1"/>
    <xf numFmtId="167" fontId="7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16" fillId="0" borderId="0" xfId="0" applyFont="1"/>
    <xf numFmtId="2" fontId="2" fillId="9" borderId="19" xfId="0" applyNumberFormat="1" applyFont="1" applyFill="1" applyBorder="1" applyAlignment="1" applyProtection="1">
      <alignment horizontal="center" vertical="center"/>
      <protection locked="0"/>
    </xf>
    <xf numFmtId="165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1" xfId="1" applyNumberFormat="1" applyFont="1" applyBorder="1" applyAlignment="1" applyProtection="1">
      <alignment horizontal="center" vertical="center"/>
    </xf>
    <xf numFmtId="2" fontId="16" fillId="13" borderId="1" xfId="0" applyNumberFormat="1" applyFont="1" applyFill="1" applyBorder="1" applyAlignment="1">
      <alignment horizontal="center" vertical="center"/>
    </xf>
    <xf numFmtId="164" fontId="16" fillId="13" borderId="1" xfId="0" applyNumberFormat="1" applyFont="1" applyFill="1" applyBorder="1" applyAlignment="1">
      <alignment horizontal="center" vertical="center"/>
    </xf>
    <xf numFmtId="168" fontId="16" fillId="13" borderId="1" xfId="0" applyNumberFormat="1" applyFont="1" applyFill="1" applyBorder="1" applyAlignment="1">
      <alignment horizontal="center" vertical="center"/>
    </xf>
    <xf numFmtId="0" fontId="0" fillId="9" borderId="7" xfId="0" applyFill="1" applyBorder="1" applyAlignment="1" applyProtection="1">
      <alignment horizontal="center" vertical="center"/>
      <protection locked="0"/>
    </xf>
    <xf numFmtId="0" fontId="0" fillId="9" borderId="4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9" borderId="36" xfId="0" applyFill="1" applyBorder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/>
    </xf>
    <xf numFmtId="0" fontId="12" fillId="0" borderId="0" xfId="0" applyFont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left" vertical="center"/>
    </xf>
    <xf numFmtId="0" fontId="3" fillId="0" borderId="0" xfId="0" applyFont="1" applyProtection="1"/>
    <xf numFmtId="0" fontId="12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14" fontId="14" fillId="0" borderId="4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 vertical="center"/>
    </xf>
    <xf numFmtId="2" fontId="23" fillId="0" borderId="0" xfId="0" applyNumberFormat="1" applyFont="1" applyFill="1" applyBorder="1" applyAlignment="1">
      <alignment horizontal="center" vertical="center"/>
    </xf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4" fillId="0" borderId="9" xfId="0" applyFont="1" applyFill="1" applyBorder="1" applyAlignment="1">
      <alignment horizontal="center" vertical="center" wrapText="1"/>
    </xf>
    <xf numFmtId="0" fontId="31" fillId="0" borderId="0" xfId="0" applyFont="1" applyAlignment="1"/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left" wrapText="1"/>
    </xf>
    <xf numFmtId="0" fontId="0" fillId="0" borderId="0" xfId="0" applyFill="1" applyBorder="1"/>
    <xf numFmtId="1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3" fillId="12" borderId="4" xfId="0" applyFont="1" applyFill="1" applyBorder="1" applyAlignment="1">
      <alignment horizontal="center"/>
    </xf>
    <xf numFmtId="0" fontId="14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4" fillId="6" borderId="0" xfId="0" applyFont="1" applyFill="1" applyBorder="1" applyAlignment="1" applyProtection="1">
      <alignment horizontal="center" vertical="top" wrapText="1"/>
    </xf>
    <xf numFmtId="164" fontId="12" fillId="0" borderId="0" xfId="0" applyNumberFormat="1" applyFont="1" applyBorder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left" vertical="center"/>
    </xf>
    <xf numFmtId="2" fontId="5" fillId="0" borderId="4" xfId="0" applyNumberFormat="1" applyFont="1" applyFill="1" applyBorder="1" applyAlignment="1" applyProtection="1">
      <alignment horizontal="center" vertical="center"/>
    </xf>
    <xf numFmtId="169" fontId="5" fillId="0" borderId="0" xfId="0" applyNumberFormat="1" applyFont="1" applyAlignment="1">
      <alignment horizontal="left" vertical="center"/>
    </xf>
    <xf numFmtId="0" fontId="12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164" fontId="12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6" borderId="24" xfId="0" applyFont="1" applyFill="1" applyBorder="1" applyAlignment="1" applyProtection="1">
      <alignment horizontal="center" vertical="center"/>
      <protection locked="0"/>
    </xf>
    <xf numFmtId="0" fontId="4" fillId="6" borderId="22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7" borderId="29" xfId="0" applyFont="1" applyFill="1" applyBorder="1" applyAlignment="1" applyProtection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</xf>
    <xf numFmtId="0" fontId="4" fillId="6" borderId="57" xfId="0" applyFont="1" applyFill="1" applyBorder="1" applyAlignment="1" applyProtection="1">
      <alignment horizontal="center" vertical="top" wrapText="1"/>
    </xf>
    <xf numFmtId="0" fontId="4" fillId="6" borderId="49" xfId="0" applyFont="1" applyFill="1" applyBorder="1" applyAlignment="1" applyProtection="1">
      <alignment horizontal="center" vertical="top" wrapText="1"/>
    </xf>
    <xf numFmtId="0" fontId="4" fillId="6" borderId="59" xfId="0" applyFont="1" applyFill="1" applyBorder="1" applyAlignment="1" applyProtection="1">
      <alignment horizontal="center" vertical="top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164" fontId="12" fillId="0" borderId="24" xfId="0" applyNumberFormat="1" applyFont="1" applyBorder="1" applyAlignment="1" applyProtection="1">
      <alignment horizontal="center" vertical="center"/>
      <protection locked="0"/>
    </xf>
    <xf numFmtId="164" fontId="12" fillId="0" borderId="22" xfId="0" applyNumberFormat="1" applyFont="1" applyBorder="1" applyAlignment="1" applyProtection="1">
      <alignment horizontal="center" vertical="center"/>
      <protection locked="0"/>
    </xf>
    <xf numFmtId="164" fontId="12" fillId="0" borderId="3" xfId="0" applyNumberFormat="1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51" xfId="0" applyFont="1" applyBorder="1" applyAlignment="1" applyProtection="1">
      <alignment horizontal="center" vertical="center"/>
      <protection locked="0"/>
    </xf>
    <xf numFmtId="0" fontId="12" fillId="0" borderId="6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4" fillId="0" borderId="24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8" borderId="25" xfId="0" applyFont="1" applyFill="1" applyBorder="1" applyAlignment="1" applyProtection="1">
      <alignment horizontal="center" vertical="center" wrapText="1"/>
    </xf>
    <xf numFmtId="0" fontId="4" fillId="8" borderId="5" xfId="0" applyFont="1" applyFill="1" applyBorder="1" applyAlignment="1" applyProtection="1">
      <alignment horizontal="center" vertical="center" wrapText="1"/>
    </xf>
    <xf numFmtId="0" fontId="12" fillId="0" borderId="35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3" fillId="0" borderId="35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4" fillId="0" borderId="35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5" xfId="0" applyFont="1" applyFill="1" applyBorder="1" applyAlignment="1" applyProtection="1">
      <alignment horizontal="center" vertical="center" wrapText="1"/>
    </xf>
    <xf numFmtId="0" fontId="4" fillId="0" borderId="5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168" fontId="5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68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68" fontId="4" fillId="8" borderId="24" xfId="0" applyNumberFormat="1" applyFont="1" applyFill="1" applyBorder="1" applyAlignment="1" applyProtection="1">
      <alignment horizontal="center" vertical="center"/>
    </xf>
    <xf numFmtId="168" fontId="4" fillId="8" borderId="22" xfId="0" applyNumberFormat="1" applyFont="1" applyFill="1" applyBorder="1" applyAlignment="1" applyProtection="1">
      <alignment horizontal="center" vertical="center"/>
    </xf>
    <xf numFmtId="168" fontId="4" fillId="8" borderId="3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horizontal="left" vertical="center"/>
    </xf>
    <xf numFmtId="0" fontId="4" fillId="8" borderId="3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vertical="top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5" borderId="0" xfId="0" applyFont="1" applyFill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center" vertical="center"/>
    </xf>
    <xf numFmtId="0" fontId="3" fillId="9" borderId="0" xfId="0" applyFont="1" applyFill="1" applyBorder="1" applyAlignment="1" applyProtection="1">
      <alignment horizontal="left" vertical="top" wrapText="1"/>
      <protection locked="0"/>
    </xf>
    <xf numFmtId="0" fontId="14" fillId="9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4" fillId="9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</xf>
    <xf numFmtId="0" fontId="4" fillId="9" borderId="24" xfId="0" applyFont="1" applyFill="1" applyBorder="1" applyAlignment="1" applyProtection="1">
      <alignment horizontal="center" vertical="center"/>
      <protection locked="0"/>
    </xf>
    <xf numFmtId="0" fontId="4" fillId="9" borderId="22" xfId="0" applyFont="1" applyFill="1" applyBorder="1" applyAlignment="1" applyProtection="1">
      <alignment horizontal="center" vertical="center"/>
      <protection locked="0"/>
    </xf>
    <xf numFmtId="0" fontId="4" fillId="9" borderId="3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12" fillId="0" borderId="15" xfId="0" applyFont="1" applyBorder="1" applyAlignment="1" applyProtection="1">
      <alignment horizontal="center" vertical="center" wrapText="1"/>
    </xf>
    <xf numFmtId="164" fontId="12" fillId="0" borderId="16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top" wrapText="1"/>
    </xf>
    <xf numFmtId="0" fontId="5" fillId="6" borderId="17" xfId="0" applyFont="1" applyFill="1" applyBorder="1" applyAlignment="1" applyProtection="1">
      <alignment horizontal="center" vertical="center"/>
    </xf>
    <xf numFmtId="0" fontId="4" fillId="6" borderId="18" xfId="0" applyFont="1" applyFill="1" applyBorder="1" applyAlignment="1" applyProtection="1">
      <alignment horizontal="center" vertical="top" wrapText="1"/>
    </xf>
    <xf numFmtId="0" fontId="5" fillId="0" borderId="15" xfId="0" applyFont="1" applyBorder="1" applyAlignment="1" applyProtection="1">
      <alignment horizontal="center" vertical="center" wrapText="1"/>
    </xf>
    <xf numFmtId="2" fontId="4" fillId="0" borderId="16" xfId="0" applyNumberFormat="1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center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</xf>
    <xf numFmtId="0" fontId="4" fillId="7" borderId="1" xfId="0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/>
    </xf>
    <xf numFmtId="0" fontId="18" fillId="0" borderId="29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6" fillId="2" borderId="40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3" fillId="12" borderId="24" xfId="0" applyFont="1" applyFill="1" applyBorder="1" applyAlignment="1">
      <alignment horizontal="center"/>
    </xf>
    <xf numFmtId="0" fontId="23" fillId="12" borderId="3" xfId="0" applyFont="1" applyFill="1" applyBorder="1" applyAlignment="1">
      <alignment horizontal="center"/>
    </xf>
    <xf numFmtId="0" fontId="3" fillId="0" borderId="2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17" fillId="0" borderId="29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2" fillId="0" borderId="24" xfId="0" applyNumberFormat="1" applyFont="1" applyBorder="1" applyAlignment="1" applyProtection="1">
      <alignment horizont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18" fillId="0" borderId="29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2" fillId="0" borderId="48" xfId="0" applyFont="1" applyBorder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16" fillId="2" borderId="29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12" borderId="38" xfId="0" applyFont="1" applyFill="1" applyBorder="1" applyAlignment="1">
      <alignment horizontal="center" vertical="center" wrapText="1"/>
    </xf>
    <xf numFmtId="0" fontId="16" fillId="12" borderId="39" xfId="0" applyFont="1" applyFill="1" applyBorder="1" applyAlignment="1">
      <alignment horizontal="center" vertical="center" wrapText="1"/>
    </xf>
    <xf numFmtId="0" fontId="16" fillId="12" borderId="31" xfId="0" applyFont="1" applyFill="1" applyBorder="1" applyAlignment="1">
      <alignment horizontal="center" vertical="center" wrapText="1"/>
    </xf>
    <xf numFmtId="0" fontId="16" fillId="12" borderId="43" xfId="0" applyFont="1" applyFill="1" applyBorder="1" applyAlignment="1">
      <alignment horizontal="center" vertical="center" wrapText="1"/>
    </xf>
    <xf numFmtId="0" fontId="16" fillId="12" borderId="44" xfId="0" applyFont="1" applyFill="1" applyBorder="1" applyAlignment="1">
      <alignment horizontal="center" vertical="center" wrapText="1"/>
    </xf>
    <xf numFmtId="0" fontId="16" fillId="12" borderId="3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9" fillId="0" borderId="29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8" fillId="0" borderId="0" xfId="0" applyFont="1" applyAlignment="1">
      <alignment wrapText="1"/>
    </xf>
    <xf numFmtId="0" fontId="16" fillId="12" borderId="29" xfId="0" applyFont="1" applyFill="1" applyBorder="1" applyAlignment="1">
      <alignment horizontal="center" vertical="center"/>
    </xf>
    <xf numFmtId="0" fontId="16" fillId="12" borderId="30" xfId="0" applyFont="1" applyFill="1" applyBorder="1" applyAlignment="1">
      <alignment horizontal="center" vertical="center"/>
    </xf>
    <xf numFmtId="0" fontId="2" fillId="0" borderId="5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2" fillId="0" borderId="52" xfId="0" applyFont="1" applyBorder="1" applyAlignment="1" applyProtection="1">
      <alignment horizontal="center"/>
      <protection locked="0"/>
    </xf>
    <xf numFmtId="164" fontId="27" fillId="13" borderId="1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BF1DE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FF99CC"/>
      <rgbColor rgb="FFCC99FF"/>
      <rgbColor rgb="FFFDEADA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P154"/>
  <sheetViews>
    <sheetView showGridLines="0" showRowColHeaders="0" topLeftCell="A167" zoomScaleNormal="100" workbookViewId="0">
      <selection activeCell="B154" sqref="B154"/>
    </sheetView>
  </sheetViews>
  <sheetFormatPr baseColWidth="10" defaultColWidth="9.140625" defaultRowHeight="16.5"/>
  <cols>
    <col min="1" max="1" width="12.5703125" style="12" customWidth="1"/>
    <col min="2" max="2" width="4.140625" style="12" customWidth="1"/>
    <col min="3" max="3" width="3.85546875" style="12" customWidth="1"/>
    <col min="4" max="4" width="3.7109375" style="12" customWidth="1"/>
    <col min="5" max="5" width="4" style="12" customWidth="1"/>
    <col min="6" max="6" width="15.5703125" style="12" customWidth="1"/>
    <col min="7" max="7" width="3.85546875" style="12" customWidth="1"/>
    <col min="8" max="8" width="12.5703125" style="12" customWidth="1"/>
    <col min="9" max="9" width="11.42578125" style="12"/>
    <col min="10" max="10" width="11.5703125" style="12" customWidth="1"/>
    <col min="11" max="11" width="11.140625" style="12" customWidth="1"/>
    <col min="12" max="12" width="10.7109375" style="12" customWidth="1"/>
    <col min="13" max="14" width="12.140625" style="12" customWidth="1"/>
    <col min="15" max="15" width="12" style="12" customWidth="1"/>
    <col min="16" max="16" width="12.42578125" style="12" customWidth="1"/>
    <col min="17" max="17" width="12.5703125" style="12" customWidth="1"/>
    <col min="18" max="18" width="9.85546875" style="12" customWidth="1"/>
    <col min="19" max="19" width="15.42578125" style="12" customWidth="1"/>
    <col min="20" max="20" width="3.5703125" style="12" customWidth="1"/>
    <col min="21" max="21" width="10" style="12" customWidth="1"/>
    <col min="22" max="22" width="9.140625" style="12" hidden="1" customWidth="1"/>
    <col min="23" max="23" width="15.42578125" style="12" hidden="1" customWidth="1"/>
    <col min="24" max="24" width="12.7109375" style="12" hidden="1" customWidth="1"/>
    <col min="25" max="25" width="15.140625" style="12" hidden="1" customWidth="1"/>
    <col min="26" max="27" width="7.42578125" style="12" hidden="1" customWidth="1"/>
    <col min="28" max="29" width="14.85546875" style="12" hidden="1" customWidth="1"/>
    <col min="30" max="30" width="79" style="12" hidden="1" customWidth="1"/>
    <col min="31" max="31" width="12.42578125" style="12" hidden="1" customWidth="1"/>
    <col min="32" max="32" width="9.140625" style="169" hidden="1" customWidth="1"/>
    <col min="33" max="36" width="9.140625" style="12" hidden="1" customWidth="1"/>
    <col min="37" max="37" width="10.140625" style="12" hidden="1" customWidth="1"/>
    <col min="38" max="38" width="10.28515625" style="12" hidden="1" customWidth="1"/>
    <col min="39" max="39" width="11.28515625" style="12" hidden="1" customWidth="1"/>
    <col min="40" max="40" width="11.85546875" style="12" hidden="1" customWidth="1"/>
    <col min="41" max="42" width="11.140625" style="12" hidden="1" customWidth="1"/>
    <col min="43" max="48" width="9.140625" style="12" hidden="1" customWidth="1"/>
    <col min="49" max="81" width="9.140625" style="12" customWidth="1"/>
    <col min="82" max="1001" width="11.42578125" style="12"/>
    <col min="1002" max="1031" width="11.5703125" style="2"/>
    <col min="1032" max="16384" width="9.140625" style="2"/>
  </cols>
  <sheetData>
    <row r="1" spans="1:1030" ht="78" customHeight="1"/>
    <row r="2" spans="1:1030" ht="36" customHeight="1">
      <c r="B2" s="317" t="s">
        <v>395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195"/>
      <c r="Q2" s="318" t="s">
        <v>9</v>
      </c>
      <c r="R2" s="318"/>
      <c r="S2" s="319">
        <v>2026</v>
      </c>
      <c r="T2" s="319"/>
      <c r="U2" s="13" t="str">
        <f>IF(H3="","",IF(S2="","S'HA D'INDICAR EL NÚMERO DE CONVOCATÒRIA",""))</f>
        <v/>
      </c>
    </row>
    <row r="3" spans="1:1030" ht="27" customHeight="1">
      <c r="B3" s="320" t="s">
        <v>10</v>
      </c>
      <c r="C3" s="320"/>
      <c r="D3" s="320"/>
      <c r="E3" s="320"/>
      <c r="F3" s="320"/>
      <c r="G3" s="320"/>
      <c r="H3" s="324"/>
      <c r="I3" s="325"/>
      <c r="J3" s="325"/>
      <c r="K3" s="325"/>
      <c r="L3" s="325"/>
      <c r="M3" s="325"/>
      <c r="N3" s="326"/>
      <c r="O3" s="321" t="s">
        <v>11</v>
      </c>
      <c r="P3" s="321"/>
      <c r="Q3" s="321"/>
      <c r="R3" s="322"/>
      <c r="S3" s="322"/>
      <c r="T3" s="322"/>
    </row>
    <row r="4" spans="1:1030" ht="17.25" customHeight="1">
      <c r="B4" s="321" t="s">
        <v>12</v>
      </c>
      <c r="C4" s="321"/>
      <c r="D4" s="321"/>
      <c r="E4" s="321"/>
      <c r="F4" s="321"/>
      <c r="G4" s="321"/>
      <c r="H4" s="263"/>
      <c r="I4" s="264"/>
      <c r="J4" s="264"/>
      <c r="K4" s="264"/>
      <c r="L4" s="264"/>
      <c r="M4" s="264"/>
      <c r="N4" s="327"/>
      <c r="O4" s="321" t="s">
        <v>13</v>
      </c>
      <c r="P4" s="321"/>
      <c r="Q4" s="321"/>
      <c r="R4" s="323"/>
      <c r="S4" s="323"/>
      <c r="T4" s="323"/>
    </row>
    <row r="5" spans="1:1030" ht="21.75" customHeight="1"/>
    <row r="6" spans="1:1030" ht="20.25" customHeight="1">
      <c r="B6" s="330" t="s">
        <v>61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</row>
    <row r="7" spans="1:1030" s="12" customFormat="1" ht="28.9" customHeight="1">
      <c r="B7" s="288" t="s">
        <v>388</v>
      </c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AF7" s="169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</row>
    <row r="8" spans="1:1030" s="12" customFormat="1" ht="29.25" customHeight="1">
      <c r="B8" s="289" t="s">
        <v>389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AF8" s="169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</row>
    <row r="9" spans="1:1030" s="12" customFormat="1" ht="20.25" customHeight="1">
      <c r="B9" s="292"/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Y9" s="12" t="s">
        <v>66</v>
      </c>
      <c r="AD9" s="176" t="s">
        <v>368</v>
      </c>
      <c r="AE9" s="176"/>
      <c r="AF9" s="177">
        <v>12</v>
      </c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</row>
    <row r="10" spans="1:1030" s="12" customFormat="1" ht="20.25" customHeight="1"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Y10" s="12" t="s">
        <v>67</v>
      </c>
      <c r="AD10" s="176" t="s">
        <v>367</v>
      </c>
      <c r="AE10" s="176"/>
      <c r="AF10" s="177">
        <v>1</v>
      </c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</row>
    <row r="11" spans="1:1030" s="12" customFormat="1" ht="20.25" customHeight="1"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AD11" s="178" t="s">
        <v>363</v>
      </c>
      <c r="AE11" s="178"/>
      <c r="AF11" s="179">
        <v>2</v>
      </c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</row>
    <row r="12" spans="1:1030" s="12" customFormat="1" ht="20.25" customHeight="1"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AD12" s="178" t="s">
        <v>360</v>
      </c>
      <c r="AE12" s="178"/>
      <c r="AF12" s="179">
        <v>3</v>
      </c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</row>
    <row r="13" spans="1:1030" s="12" customFormat="1" ht="20.25" customHeight="1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AD13" s="178" t="s">
        <v>362</v>
      </c>
      <c r="AE13" s="178"/>
      <c r="AF13" s="179">
        <v>4</v>
      </c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</row>
    <row r="14" spans="1:1030" s="12" customFormat="1" ht="14.25" customHeight="1">
      <c r="A14" s="14"/>
      <c r="B14" s="26"/>
      <c r="C14" s="27"/>
      <c r="D14" s="28"/>
      <c r="E14" s="29"/>
      <c r="F14" s="28"/>
      <c r="G14" s="29"/>
      <c r="H14" s="30"/>
      <c r="I14" s="30"/>
      <c r="J14" s="30"/>
      <c r="K14" s="30"/>
      <c r="L14" s="30"/>
      <c r="M14" s="30"/>
      <c r="N14" s="30"/>
      <c r="O14" s="30"/>
      <c r="P14" s="30"/>
      <c r="Q14" s="31"/>
      <c r="R14" s="32"/>
      <c r="S14" s="32"/>
      <c r="T14" s="32"/>
      <c r="U14" s="13"/>
      <c r="AD14" s="178" t="s">
        <v>364</v>
      </c>
      <c r="AE14" s="178"/>
      <c r="AF14" s="179">
        <v>5</v>
      </c>
      <c r="ALM14" s="14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</row>
    <row r="15" spans="1:1030" s="12" customFormat="1" ht="18.75" customHeight="1">
      <c r="A15" s="14"/>
      <c r="B15" s="330" t="s">
        <v>14</v>
      </c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13"/>
      <c r="AB15" s="12" t="s">
        <v>49</v>
      </c>
      <c r="AD15" s="178" t="s">
        <v>365</v>
      </c>
      <c r="AE15" s="178"/>
      <c r="AF15" s="179">
        <v>6</v>
      </c>
      <c r="ALM15" s="14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</row>
    <row r="16" spans="1:1030" s="12" customFormat="1" ht="18.75" customHeight="1">
      <c r="A16" s="1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3"/>
      <c r="AD16" s="180" t="s">
        <v>361</v>
      </c>
      <c r="AE16" s="180"/>
      <c r="AF16" s="179">
        <v>7</v>
      </c>
      <c r="ALM16" s="14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</row>
    <row r="17" spans="1:1030" s="12" customFormat="1" ht="18.75" customHeight="1">
      <c r="A17" s="14"/>
      <c r="B17" s="32"/>
      <c r="C17" s="33" t="s">
        <v>15</v>
      </c>
      <c r="D17" s="26" t="s">
        <v>16</v>
      </c>
      <c r="E17" s="34"/>
      <c r="F17" s="331"/>
      <c r="G17" s="331"/>
      <c r="H17" s="309"/>
      <c r="I17" s="309"/>
      <c r="J17" s="309"/>
      <c r="K17" s="35"/>
      <c r="L17" s="35"/>
      <c r="M17" s="27"/>
      <c r="N17" s="27"/>
      <c r="O17" s="34"/>
      <c r="P17" s="34"/>
      <c r="Q17" s="32"/>
      <c r="R17" s="32"/>
      <c r="S17" s="32"/>
      <c r="T17" s="32"/>
      <c r="U17" s="13"/>
      <c r="AD17" s="180" t="s">
        <v>180</v>
      </c>
      <c r="AE17" s="180"/>
      <c r="AF17" s="179">
        <v>8</v>
      </c>
      <c r="ALM17" s="14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</row>
    <row r="18" spans="1:1030" s="12" customFormat="1" ht="18.75" customHeight="1">
      <c r="A18" s="14"/>
      <c r="B18" s="32"/>
      <c r="C18" s="33" t="s">
        <v>15</v>
      </c>
      <c r="D18" s="294" t="s">
        <v>17</v>
      </c>
      <c r="E18" s="294"/>
      <c r="F18" s="294"/>
      <c r="G18" s="294"/>
      <c r="H18" s="294"/>
      <c r="I18" s="294"/>
      <c r="J18" s="294"/>
      <c r="K18" s="214"/>
      <c r="L18" s="215"/>
      <c r="M18" s="215"/>
      <c r="N18" s="215"/>
      <c r="O18" s="215"/>
      <c r="P18" s="216"/>
      <c r="Q18" s="32"/>
      <c r="R18" s="32"/>
      <c r="S18" s="32"/>
      <c r="T18" s="32"/>
      <c r="U18" s="13"/>
      <c r="AD18" s="180" t="s">
        <v>366</v>
      </c>
      <c r="AE18" s="180"/>
      <c r="AF18" s="179">
        <v>9</v>
      </c>
      <c r="ALM18" s="14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</row>
    <row r="19" spans="1:1030" s="12" customFormat="1" ht="17.25" customHeight="1">
      <c r="A19" s="14"/>
      <c r="B19" s="32"/>
      <c r="C19" s="33"/>
      <c r="D19" s="36"/>
      <c r="E19" s="36"/>
      <c r="F19" s="36"/>
      <c r="G19" s="36"/>
      <c r="H19" s="37"/>
      <c r="I19" s="37"/>
      <c r="J19" s="38"/>
      <c r="K19" s="38"/>
      <c r="L19" s="194"/>
      <c r="M19" s="38"/>
      <c r="N19" s="194"/>
      <c r="O19" s="34"/>
      <c r="P19" s="34"/>
      <c r="Q19" s="32"/>
      <c r="R19" s="32"/>
      <c r="S19" s="32"/>
      <c r="T19" s="32"/>
      <c r="U19" s="13"/>
      <c r="AD19" s="180" t="s">
        <v>359</v>
      </c>
      <c r="AE19" s="180"/>
      <c r="AF19" s="179">
        <v>10</v>
      </c>
      <c r="ALM19" s="14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</row>
    <row r="20" spans="1:1030" s="12" customFormat="1" ht="18.75" customHeight="1">
      <c r="A20" s="14"/>
      <c r="B20" s="27"/>
      <c r="C20" s="20"/>
      <c r="D20" s="332" t="s">
        <v>397</v>
      </c>
      <c r="E20" s="332"/>
      <c r="F20" s="332"/>
      <c r="G20" s="332"/>
      <c r="H20" s="332"/>
      <c r="I20" s="332"/>
      <c r="J20" s="332"/>
      <c r="K20" s="332"/>
      <c r="L20" s="332"/>
      <c r="M20" s="332"/>
      <c r="N20" s="150"/>
      <c r="O20" s="39"/>
      <c r="P20" s="39"/>
      <c r="Q20" s="39"/>
      <c r="R20" s="39"/>
      <c r="S20" s="39"/>
      <c r="T20" s="40"/>
      <c r="U20" s="15"/>
      <c r="AD20" s="178" t="s">
        <v>358</v>
      </c>
      <c r="AE20" s="178"/>
      <c r="AF20" s="179">
        <v>11</v>
      </c>
      <c r="ALM20" s="14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</row>
    <row r="21" spans="1:1030" s="12" customFormat="1" ht="18.75" customHeight="1">
      <c r="A21" s="14"/>
      <c r="B21" s="27"/>
      <c r="C21" s="84"/>
      <c r="D21" s="332" t="s">
        <v>390</v>
      </c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150"/>
      <c r="U21" s="15"/>
      <c r="AF21" s="169"/>
      <c r="ALM21" s="14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</row>
    <row r="22" spans="1:1030" ht="18.75" customHeight="1">
      <c r="A22" s="2"/>
      <c r="B22" s="3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4"/>
      <c r="U22" s="2"/>
      <c r="V22" s="2"/>
      <c r="W22" s="2"/>
      <c r="X22" s="2"/>
      <c r="Y22" s="2"/>
      <c r="Z22" s="2"/>
      <c r="AA22" s="2"/>
      <c r="AB22" s="2" t="s">
        <v>396</v>
      </c>
      <c r="AC22" s="2"/>
      <c r="AD22" s="2"/>
      <c r="AE22" s="2"/>
      <c r="AF22" s="170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</row>
    <row r="23" spans="1:1030" ht="17.25" customHeight="1">
      <c r="B23" s="27"/>
      <c r="C23" s="41" t="s">
        <v>18</v>
      </c>
      <c r="D23" s="41"/>
      <c r="E23" s="41"/>
      <c r="F23" s="42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"/>
      <c r="V23" s="2"/>
      <c r="W23" s="2"/>
      <c r="X23" s="2"/>
    </row>
    <row r="24" spans="1:1030" ht="16.5" customHeight="1">
      <c r="B24" s="27"/>
      <c r="C24" s="43"/>
      <c r="D24" s="43"/>
      <c r="E24" s="43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"/>
      <c r="V24" s="2"/>
      <c r="W24" s="2"/>
      <c r="X24" s="2"/>
    </row>
    <row r="25" spans="1:1030" ht="17.45" customHeight="1">
      <c r="B25" s="27"/>
      <c r="C25" s="34"/>
      <c r="D25" s="34"/>
      <c r="E25" s="34"/>
      <c r="F25" s="223" t="s">
        <v>19</v>
      </c>
      <c r="G25" s="225"/>
      <c r="H25" s="68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"/>
      <c r="V25" s="2"/>
      <c r="W25" s="2"/>
      <c r="X25" s="2"/>
      <c r="AV25" s="12" t="s">
        <v>49</v>
      </c>
    </row>
    <row r="26" spans="1:1030" ht="17.45" customHeight="1">
      <c r="B26" s="27"/>
      <c r="C26" s="34"/>
      <c r="D26" s="34"/>
      <c r="E26" s="34"/>
      <c r="F26" s="223" t="s">
        <v>20</v>
      </c>
      <c r="G26" s="225"/>
      <c r="H26" s="68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"/>
      <c r="V26" s="2"/>
      <c r="W26" s="2"/>
      <c r="X26" s="2"/>
    </row>
    <row r="27" spans="1:1030" ht="17.45" customHeight="1">
      <c r="B27" s="27"/>
      <c r="C27" s="34"/>
      <c r="D27" s="34"/>
      <c r="E27" s="34"/>
      <c r="F27" s="223" t="s">
        <v>21</v>
      </c>
      <c r="G27" s="225"/>
      <c r="H27" s="68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"/>
      <c r="V27" s="2"/>
      <c r="W27" s="2"/>
      <c r="X27" s="2"/>
    </row>
    <row r="28" spans="1:1030" ht="17.45" customHeight="1">
      <c r="B28" s="27"/>
      <c r="C28" s="34"/>
      <c r="D28" s="34"/>
      <c r="E28" s="34"/>
      <c r="F28" s="38"/>
      <c r="G28" s="38"/>
      <c r="H28" s="93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"/>
      <c r="V28" s="2"/>
      <c r="W28" s="2"/>
      <c r="X28" s="2"/>
    </row>
    <row r="29" spans="1:1030" ht="17.45" customHeight="1">
      <c r="B29" s="27"/>
      <c r="C29" s="41" t="s">
        <v>114</v>
      </c>
      <c r="D29" s="82"/>
      <c r="E29" s="82"/>
      <c r="F29" s="83"/>
      <c r="G29" s="83"/>
      <c r="H29" s="83"/>
      <c r="I29" s="42"/>
      <c r="J29" s="42"/>
      <c r="K29" s="42"/>
      <c r="L29" s="42"/>
      <c r="M29" s="298"/>
      <c r="N29" s="299"/>
      <c r="O29" s="299"/>
      <c r="P29" s="299"/>
      <c r="Q29" s="299"/>
      <c r="R29" s="300"/>
      <c r="S29" s="27"/>
      <c r="T29" s="27"/>
      <c r="U29" s="2"/>
      <c r="V29" s="2"/>
      <c r="W29" s="2"/>
      <c r="X29" s="2"/>
    </row>
    <row r="30" spans="1:1030" ht="17.45" customHeight="1">
      <c r="B30" s="27"/>
      <c r="C30" s="34"/>
      <c r="D30" s="34"/>
      <c r="E30" s="34"/>
      <c r="F30" s="38"/>
      <c r="G30" s="38"/>
      <c r="H30" s="93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"/>
      <c r="V30" s="2"/>
      <c r="W30" s="2"/>
      <c r="X30" s="2"/>
    </row>
    <row r="31" spans="1:1030" ht="18.75" customHeight="1">
      <c r="B31" s="303" t="s">
        <v>22</v>
      </c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2"/>
      <c r="V31" s="2"/>
      <c r="W31" s="2"/>
      <c r="X31" s="2"/>
      <c r="Y31" s="16"/>
    </row>
    <row r="32" spans="1:1030" ht="6.75" customHeight="1">
      <c r="B32" s="27"/>
      <c r="C32" s="44"/>
      <c r="D32" s="44"/>
      <c r="E32" s="44"/>
      <c r="F32" s="44"/>
      <c r="G32" s="44"/>
      <c r="H32" s="44"/>
      <c r="I32" s="40"/>
      <c r="J32" s="40"/>
      <c r="K32" s="40"/>
      <c r="L32" s="191"/>
      <c r="M32" s="45"/>
      <c r="N32" s="45"/>
      <c r="O32" s="40"/>
      <c r="P32" s="191"/>
      <c r="Q32" s="40"/>
      <c r="R32" s="44"/>
      <c r="S32" s="44"/>
      <c r="T32" s="27"/>
      <c r="U32" s="16"/>
      <c r="V32" s="16"/>
      <c r="W32" s="16"/>
    </row>
    <row r="33" spans="2:1030" ht="9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2:1030" ht="19.899999999999999" customHeight="1" thickBot="1">
      <c r="B34" s="27"/>
      <c r="C34" s="27"/>
      <c r="D34" s="34"/>
      <c r="E34" s="27"/>
      <c r="F34" s="33" t="s">
        <v>23</v>
      </c>
      <c r="G34" s="27"/>
      <c r="H34" s="34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2:1030" ht="18.75" customHeight="1" thickBot="1">
      <c r="B35" s="27"/>
      <c r="C35" s="27"/>
      <c r="D35" s="27"/>
      <c r="E35" s="27"/>
      <c r="F35" s="27"/>
      <c r="G35" s="333" t="s">
        <v>24</v>
      </c>
      <c r="H35" s="333"/>
      <c r="I35" s="333"/>
      <c r="J35" s="217" t="s">
        <v>25</v>
      </c>
      <c r="K35" s="218"/>
      <c r="L35" s="219"/>
      <c r="M35" s="211"/>
      <c r="N35" s="93"/>
      <c r="O35" s="27"/>
      <c r="P35" s="27"/>
      <c r="Q35" s="27"/>
      <c r="R35" s="27"/>
      <c r="S35" s="27"/>
      <c r="T35" s="27"/>
    </row>
    <row r="36" spans="2:1030" ht="18.75" customHeight="1" thickBot="1">
      <c r="B36" s="27"/>
      <c r="C36" s="27"/>
      <c r="D36" s="27"/>
      <c r="E36" s="27"/>
      <c r="F36" s="27"/>
      <c r="G36" s="334" t="s">
        <v>26</v>
      </c>
      <c r="H36" s="334"/>
      <c r="I36" s="46" t="s">
        <v>27</v>
      </c>
      <c r="J36" s="334" t="s">
        <v>26</v>
      </c>
      <c r="K36" s="334"/>
      <c r="L36" s="47" t="s">
        <v>27</v>
      </c>
      <c r="M36" s="206"/>
      <c r="N36" s="194"/>
      <c r="O36" s="27"/>
      <c r="P36" s="27"/>
      <c r="Q36" s="27"/>
      <c r="R36" s="27"/>
      <c r="S36" s="27"/>
      <c r="T36" s="27"/>
    </row>
    <row r="37" spans="2:1030" ht="18.75" customHeight="1">
      <c r="B37" s="335" t="s">
        <v>28</v>
      </c>
      <c r="C37" s="335"/>
      <c r="D37" s="335"/>
      <c r="E37" s="335"/>
      <c r="F37" s="335"/>
      <c r="G37" s="336"/>
      <c r="H37" s="336"/>
      <c r="I37" s="17"/>
      <c r="J37" s="336"/>
      <c r="K37" s="336"/>
      <c r="L37" s="212"/>
      <c r="M37" s="198"/>
      <c r="N37" s="198"/>
      <c r="O37" s="27"/>
      <c r="P37" s="27"/>
      <c r="Q37" s="27"/>
      <c r="R37" s="27"/>
      <c r="S37" s="27"/>
      <c r="T37" s="27"/>
    </row>
    <row r="38" spans="2:1030" ht="18.75" customHeight="1">
      <c r="B38" s="335" t="s">
        <v>29</v>
      </c>
      <c r="C38" s="335"/>
      <c r="D38" s="335"/>
      <c r="E38" s="335"/>
      <c r="F38" s="335"/>
      <c r="G38" s="337"/>
      <c r="H38" s="337"/>
      <c r="I38" s="18"/>
      <c r="J38" s="337"/>
      <c r="K38" s="337"/>
      <c r="L38" s="213"/>
      <c r="M38" s="198"/>
      <c r="N38" s="198"/>
      <c r="O38" s="27"/>
      <c r="P38" s="27"/>
      <c r="Q38" s="27"/>
      <c r="R38" s="27"/>
      <c r="S38" s="27"/>
      <c r="T38" s="27"/>
    </row>
    <row r="39" spans="2:1030" ht="18.75" customHeight="1" thickBot="1">
      <c r="B39" s="335" t="s">
        <v>30</v>
      </c>
      <c r="C39" s="335"/>
      <c r="D39" s="335"/>
      <c r="E39" s="335"/>
      <c r="F39" s="335"/>
      <c r="G39" s="337"/>
      <c r="H39" s="337"/>
      <c r="I39" s="18"/>
      <c r="J39" s="337"/>
      <c r="K39" s="337"/>
      <c r="L39" s="213"/>
      <c r="M39" s="198"/>
      <c r="N39" s="198"/>
      <c r="O39" s="27"/>
      <c r="P39" s="27"/>
      <c r="Q39" s="27"/>
      <c r="R39" s="27"/>
      <c r="S39" s="27"/>
      <c r="T39" s="27"/>
    </row>
    <row r="40" spans="2:1030" ht="18.75" customHeight="1" thickBot="1">
      <c r="B40" s="309" t="s">
        <v>31</v>
      </c>
      <c r="C40" s="309"/>
      <c r="D40" s="309"/>
      <c r="E40" s="309"/>
      <c r="F40" s="309"/>
      <c r="G40" s="310" t="str">
        <f>IF(SUM(G37:H39)=0,"",SUM(G37:H39))</f>
        <v/>
      </c>
      <c r="H40" s="310"/>
      <c r="I40" s="207" t="str">
        <f>IF(SUM(I37:I39)=0,"",SUM(I37:I39))</f>
        <v/>
      </c>
      <c r="J40" s="310" t="str">
        <f>IF(SUM(J37:K39)=0,"",SUM(J37:K39))</f>
        <v/>
      </c>
      <c r="K40" s="310"/>
      <c r="L40" s="207" t="str">
        <f>IF(SUM(L37:L39)=0,"",SUM(L37:L39))</f>
        <v/>
      </c>
      <c r="M40" s="206" t="str">
        <f>IF(SUM(M37:M39)=0,"",SUM(M37:M39))</f>
        <v/>
      </c>
      <c r="N40" s="194"/>
      <c r="O40" s="27"/>
      <c r="P40" s="27"/>
      <c r="Q40" s="27"/>
      <c r="R40" s="27"/>
      <c r="S40" s="27"/>
      <c r="T40" s="27"/>
    </row>
    <row r="41" spans="2:1030" ht="5.25" customHeight="1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2:1030" s="19" customFormat="1" ht="15.75" customHeight="1">
      <c r="B42" s="29" t="s">
        <v>32</v>
      </c>
      <c r="C42" s="29" t="s">
        <v>108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AF42" s="171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</row>
    <row r="43" spans="2:1030" s="19" customFormat="1" ht="13.5" customHeight="1">
      <c r="B43" s="311" t="s">
        <v>33</v>
      </c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1"/>
      <c r="N43" s="311"/>
      <c r="O43" s="311"/>
      <c r="P43" s="311"/>
      <c r="Q43" s="311"/>
      <c r="R43" s="311"/>
      <c r="S43" s="311"/>
      <c r="T43" s="29"/>
      <c r="AF43" s="171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</row>
    <row r="44" spans="2:1030" s="19" customFormat="1" ht="13.5" customHeight="1"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29"/>
      <c r="AF44" s="171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</row>
    <row r="45" spans="2:1030" s="19" customFormat="1" ht="13.5" customHeight="1" thickBo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29"/>
      <c r="AF45" s="171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</row>
    <row r="46" spans="2:1030" s="19" customFormat="1" ht="17.25" customHeight="1">
      <c r="B46" s="48"/>
      <c r="C46" s="48"/>
      <c r="D46" s="48"/>
      <c r="E46" s="48"/>
      <c r="F46" s="312"/>
      <c r="G46" s="312"/>
      <c r="H46" s="312"/>
      <c r="I46" s="312"/>
      <c r="J46" s="220" t="s">
        <v>34</v>
      </c>
      <c r="K46" s="221"/>
      <c r="L46" s="222"/>
      <c r="M46" s="313" t="s">
        <v>35</v>
      </c>
      <c r="N46" s="313"/>
      <c r="O46" s="313"/>
      <c r="P46" s="200"/>
      <c r="Q46" s="48"/>
      <c r="R46" s="48"/>
      <c r="S46" s="48"/>
      <c r="T46" s="29"/>
      <c r="AF46" s="171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</row>
    <row r="47" spans="2:1030" s="1" customFormat="1" ht="32.25" customHeight="1">
      <c r="B47" s="49"/>
      <c r="C47" s="49"/>
      <c r="D47" s="49"/>
      <c r="E47" s="49"/>
      <c r="F47" s="314" t="s">
        <v>62</v>
      </c>
      <c r="G47" s="314"/>
      <c r="H47" s="314"/>
      <c r="I47" s="314"/>
      <c r="J47" s="223" t="str">
        <f>IF('CÀLCUL UTAS'!BB29=0,"",'CÀLCUL UTAS'!BB29)</f>
        <v/>
      </c>
      <c r="K47" s="224"/>
      <c r="L47" s="225"/>
      <c r="M47" s="315" t="str">
        <f>IF('CÀLCUL UTAS'!BD29=0,"",'CÀLCUL UTAS'!BD29)</f>
        <v/>
      </c>
      <c r="N47" s="315"/>
      <c r="O47" s="316"/>
      <c r="P47" s="194"/>
      <c r="Q47" s="49"/>
      <c r="R47" s="49"/>
      <c r="S47" s="49"/>
      <c r="T47" s="50"/>
      <c r="W47" s="24"/>
      <c r="AA47" s="24"/>
      <c r="AC47" s="24"/>
      <c r="AF47" s="17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</row>
    <row r="48" spans="2:1030" s="1" customFormat="1" ht="27.75" customHeight="1">
      <c r="B48" s="49"/>
      <c r="C48" s="49"/>
      <c r="D48" s="49"/>
      <c r="E48" s="49"/>
      <c r="F48" s="305" t="s">
        <v>63</v>
      </c>
      <c r="G48" s="305"/>
      <c r="H48" s="305"/>
      <c r="I48" s="305"/>
      <c r="J48" s="226"/>
      <c r="K48" s="227"/>
      <c r="L48" s="228"/>
      <c r="M48" s="306"/>
      <c r="N48" s="306"/>
      <c r="O48" s="306"/>
      <c r="P48" s="201"/>
      <c r="Q48" s="49"/>
      <c r="R48" s="49"/>
      <c r="S48" s="49"/>
      <c r="T48" s="50"/>
      <c r="W48" s="24"/>
      <c r="AA48" s="24"/>
      <c r="AC48" s="24"/>
      <c r="AF48" s="17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</row>
    <row r="49" spans="1:1030" s="1" customFormat="1" ht="21.75" customHeight="1">
      <c r="B49" s="49"/>
      <c r="C49" s="49"/>
      <c r="D49" s="49"/>
      <c r="E49" s="49"/>
      <c r="F49" s="307" t="s">
        <v>36</v>
      </c>
      <c r="G49" s="307"/>
      <c r="H49" s="307"/>
      <c r="I49" s="307"/>
      <c r="J49" s="229"/>
      <c r="K49" s="230"/>
      <c r="L49" s="231"/>
      <c r="M49" s="308"/>
      <c r="N49" s="308"/>
      <c r="O49" s="308"/>
      <c r="P49" s="154"/>
      <c r="Q49" s="49"/>
      <c r="R49" s="49"/>
      <c r="S49" s="49"/>
      <c r="T49" s="50"/>
      <c r="W49" s="24"/>
      <c r="AA49" s="24"/>
      <c r="AC49" s="24"/>
      <c r="AF49" s="17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</row>
    <row r="50" spans="1:1030" s="1" customFormat="1" ht="21.75" customHeight="1">
      <c r="B50" s="49"/>
      <c r="C50" s="49"/>
      <c r="D50" s="49"/>
      <c r="E50" s="49"/>
      <c r="F50" s="307" t="s">
        <v>37</v>
      </c>
      <c r="G50" s="307"/>
      <c r="H50" s="307"/>
      <c r="I50" s="307"/>
      <c r="J50" s="229"/>
      <c r="K50" s="230"/>
      <c r="L50" s="231"/>
      <c r="M50" s="308"/>
      <c r="N50" s="308"/>
      <c r="O50" s="308"/>
      <c r="P50" s="154"/>
      <c r="Q50" s="49"/>
      <c r="R50" s="49"/>
      <c r="S50" s="49"/>
      <c r="T50" s="50"/>
      <c r="W50" s="24"/>
      <c r="AA50" s="24"/>
      <c r="AC50" s="24"/>
      <c r="AF50" s="17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</row>
    <row r="51" spans="1:1030" s="1" customFormat="1" ht="21" customHeight="1" thickBot="1">
      <c r="B51" s="49"/>
      <c r="C51" s="49"/>
      <c r="D51" s="49"/>
      <c r="E51" s="49"/>
      <c r="F51" s="301" t="s">
        <v>38</v>
      </c>
      <c r="G51" s="301"/>
      <c r="H51" s="301"/>
      <c r="I51" s="301"/>
      <c r="J51" s="232"/>
      <c r="K51" s="233"/>
      <c r="L51" s="234"/>
      <c r="M51" s="302"/>
      <c r="N51" s="302"/>
      <c r="O51" s="302"/>
      <c r="P51" s="154"/>
      <c r="Q51" s="49"/>
      <c r="R51" s="50"/>
      <c r="S51" s="50"/>
      <c r="T51" s="50"/>
      <c r="W51" s="24"/>
      <c r="AA51" s="24"/>
      <c r="AC51" s="24"/>
      <c r="AF51" s="17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</row>
    <row r="52" spans="1:1030" s="1" customFormat="1" ht="11.25" customHeight="1">
      <c r="B52" s="49"/>
      <c r="C52" s="49"/>
      <c r="D52" s="49"/>
      <c r="E52" s="49"/>
      <c r="F52" s="51"/>
      <c r="G52" s="51"/>
      <c r="H52" s="51"/>
      <c r="I52" s="51"/>
      <c r="J52" s="25"/>
      <c r="K52" s="25"/>
      <c r="L52" s="25"/>
      <c r="M52" s="25"/>
      <c r="N52" s="25"/>
      <c r="O52" s="25"/>
      <c r="P52" s="25"/>
      <c r="Q52" s="49"/>
      <c r="R52" s="50"/>
      <c r="S52" s="50"/>
      <c r="T52" s="50"/>
      <c r="W52" s="24"/>
      <c r="AA52" s="24"/>
      <c r="AC52" s="24"/>
      <c r="AF52" s="17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</row>
    <row r="53" spans="1:1030" s="1" customFormat="1" ht="15.75" customHeight="1">
      <c r="B53" s="49"/>
      <c r="C53" s="49"/>
      <c r="D53" s="49"/>
      <c r="E53" s="49"/>
      <c r="F53" s="50" t="s">
        <v>39</v>
      </c>
      <c r="G53" s="50"/>
      <c r="H53" s="52"/>
      <c r="I53" s="52"/>
      <c r="J53" s="53"/>
      <c r="K53" s="53"/>
      <c r="L53" s="53"/>
      <c r="M53" s="50"/>
      <c r="N53" s="189"/>
      <c r="O53" s="50"/>
      <c r="P53" s="189"/>
      <c r="Q53" s="50"/>
      <c r="R53" s="50"/>
      <c r="S53" s="50"/>
      <c r="T53" s="50"/>
      <c r="W53" s="24"/>
      <c r="AA53" s="24"/>
      <c r="AC53" s="24"/>
      <c r="AF53" s="17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</row>
    <row r="54" spans="1:1030" s="1" customFormat="1" ht="14.25" customHeight="1">
      <c r="B54" s="49"/>
      <c r="C54" s="49"/>
      <c r="D54" s="49"/>
      <c r="E54" s="49"/>
      <c r="F54" s="238" t="s">
        <v>40</v>
      </c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49"/>
      <c r="S54" s="49"/>
      <c r="T54" s="50"/>
      <c r="W54" s="24"/>
      <c r="AA54" s="24"/>
      <c r="AC54" s="24"/>
      <c r="AF54" s="17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</row>
    <row r="55" spans="1:1030" ht="21" customHeight="1">
      <c r="B55" s="49"/>
      <c r="C55" s="49"/>
      <c r="D55" s="49"/>
      <c r="E55" s="49"/>
      <c r="F55" s="54"/>
      <c r="G55" s="54"/>
      <c r="H55" s="54"/>
      <c r="I55" s="54"/>
      <c r="J55" s="38"/>
      <c r="K55" s="38"/>
      <c r="L55" s="194"/>
      <c r="M55" s="38"/>
      <c r="N55" s="194"/>
      <c r="O55" s="38"/>
      <c r="P55" s="194"/>
      <c r="Q55" s="49"/>
      <c r="R55" s="27"/>
      <c r="S55" s="27"/>
      <c r="T55" s="27"/>
    </row>
    <row r="56" spans="1:1030" ht="18.75" customHeight="1">
      <c r="B56" s="303" t="s">
        <v>109</v>
      </c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  <c r="R56" s="303"/>
      <c r="S56" s="303"/>
      <c r="T56" s="303"/>
    </row>
    <row r="57" spans="1:1030" s="80" customFormat="1" ht="24" customHeight="1">
      <c r="A57" s="79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197"/>
      <c r="M57" s="78"/>
      <c r="N57" s="197"/>
      <c r="O57" s="78"/>
      <c r="P57" s="197"/>
      <c r="Q57" s="78"/>
      <c r="R57" s="78"/>
      <c r="S57" s="78"/>
      <c r="T57" s="78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173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  <c r="GI57" s="79"/>
      <c r="GJ57" s="79"/>
      <c r="GK57" s="79"/>
      <c r="GL57" s="79"/>
      <c r="GM57" s="79"/>
      <c r="GN57" s="79"/>
      <c r="GO57" s="79"/>
      <c r="GP57" s="79"/>
      <c r="GQ57" s="79"/>
      <c r="GR57" s="79"/>
      <c r="GS57" s="79"/>
      <c r="GT57" s="79"/>
      <c r="GU57" s="79"/>
      <c r="GV57" s="79"/>
      <c r="GW57" s="79"/>
      <c r="GX57" s="79"/>
      <c r="GY57" s="79"/>
      <c r="GZ57" s="79"/>
      <c r="HA57" s="79"/>
      <c r="HB57" s="79"/>
      <c r="HC57" s="79"/>
      <c r="HD57" s="79"/>
      <c r="HE57" s="79"/>
      <c r="HF57" s="7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  <c r="IA57" s="79"/>
      <c r="IB57" s="79"/>
      <c r="IC57" s="79"/>
      <c r="ID57" s="79"/>
      <c r="IE57" s="79"/>
      <c r="IF57" s="79"/>
      <c r="IG57" s="79"/>
      <c r="IH57" s="79"/>
      <c r="II57" s="79"/>
      <c r="IJ57" s="79"/>
      <c r="IK57" s="79"/>
      <c r="IL57" s="79"/>
      <c r="IM57" s="79"/>
      <c r="IN57" s="79"/>
      <c r="IO57" s="79"/>
      <c r="IP57" s="79"/>
      <c r="IQ57" s="79"/>
      <c r="IR57" s="79"/>
      <c r="IS57" s="79"/>
      <c r="IT57" s="79"/>
      <c r="IU57" s="79"/>
      <c r="IV57" s="79"/>
      <c r="IW57" s="79"/>
      <c r="IX57" s="79"/>
      <c r="IY57" s="79"/>
      <c r="IZ57" s="79"/>
      <c r="JA57" s="79"/>
      <c r="JB57" s="79"/>
      <c r="JC57" s="79"/>
      <c r="JD57" s="79"/>
      <c r="JE57" s="79"/>
      <c r="JF57" s="79"/>
      <c r="JG57" s="79"/>
      <c r="JH57" s="79"/>
      <c r="JI57" s="79"/>
      <c r="JJ57" s="79"/>
      <c r="JK57" s="79"/>
      <c r="JL57" s="79"/>
      <c r="JM57" s="79"/>
      <c r="JN57" s="79"/>
      <c r="JO57" s="79"/>
      <c r="JP57" s="79"/>
      <c r="JQ57" s="79"/>
      <c r="JR57" s="79"/>
      <c r="JS57" s="79"/>
      <c r="JT57" s="79"/>
      <c r="JU57" s="79"/>
      <c r="JV57" s="79"/>
      <c r="JW57" s="79"/>
      <c r="JX57" s="79"/>
      <c r="JY57" s="79"/>
      <c r="JZ57" s="79"/>
      <c r="KA57" s="79"/>
      <c r="KB57" s="79"/>
      <c r="KC57" s="79"/>
      <c r="KD57" s="79"/>
      <c r="KE57" s="79"/>
      <c r="KF57" s="79"/>
      <c r="KG57" s="79"/>
      <c r="KH57" s="79"/>
      <c r="KI57" s="79"/>
      <c r="KJ57" s="79"/>
      <c r="KK57" s="79"/>
      <c r="KL57" s="79"/>
      <c r="KM57" s="79"/>
      <c r="KN57" s="79"/>
      <c r="KO57" s="79"/>
      <c r="KP57" s="79"/>
      <c r="KQ57" s="79"/>
      <c r="KR57" s="79"/>
      <c r="KS57" s="79"/>
      <c r="KT57" s="79"/>
      <c r="KU57" s="79"/>
      <c r="KV57" s="79"/>
      <c r="KW57" s="79"/>
      <c r="KX57" s="79"/>
      <c r="KY57" s="79"/>
      <c r="KZ57" s="79"/>
      <c r="LA57" s="79"/>
      <c r="LB57" s="79"/>
      <c r="LC57" s="79"/>
      <c r="LD57" s="79"/>
      <c r="LE57" s="79"/>
      <c r="LF57" s="79"/>
      <c r="LG57" s="79"/>
      <c r="LH57" s="79"/>
      <c r="LI57" s="79"/>
      <c r="LJ57" s="79"/>
      <c r="LK57" s="79"/>
      <c r="LL57" s="79"/>
      <c r="LM57" s="79"/>
      <c r="LN57" s="79"/>
      <c r="LO57" s="79"/>
      <c r="LP57" s="79"/>
      <c r="LQ57" s="79"/>
      <c r="LR57" s="79"/>
      <c r="LS57" s="79"/>
      <c r="LT57" s="79"/>
      <c r="LU57" s="79"/>
      <c r="LV57" s="79"/>
      <c r="LW57" s="79"/>
      <c r="LX57" s="79"/>
      <c r="LY57" s="79"/>
      <c r="LZ57" s="79"/>
      <c r="MA57" s="79"/>
      <c r="MB57" s="79"/>
      <c r="MC57" s="79"/>
      <c r="MD57" s="79"/>
      <c r="ME57" s="79"/>
      <c r="MF57" s="79"/>
      <c r="MG57" s="79"/>
      <c r="MH57" s="79"/>
      <c r="MI57" s="79"/>
      <c r="MJ57" s="79"/>
      <c r="MK57" s="79"/>
      <c r="ML57" s="79"/>
      <c r="MM57" s="79"/>
      <c r="MN57" s="79"/>
      <c r="MO57" s="79"/>
      <c r="MP57" s="79"/>
      <c r="MQ57" s="79"/>
      <c r="MR57" s="79"/>
      <c r="MS57" s="79"/>
      <c r="MT57" s="79"/>
      <c r="MU57" s="79"/>
      <c r="MV57" s="79"/>
      <c r="MW57" s="79"/>
      <c r="MX57" s="79"/>
      <c r="MY57" s="79"/>
      <c r="MZ57" s="79"/>
      <c r="NA57" s="79"/>
      <c r="NB57" s="79"/>
      <c r="NC57" s="79"/>
      <c r="ND57" s="79"/>
      <c r="NE57" s="79"/>
      <c r="NF57" s="79"/>
      <c r="NG57" s="79"/>
      <c r="NH57" s="79"/>
      <c r="NI57" s="79"/>
      <c r="NJ57" s="79"/>
      <c r="NK57" s="79"/>
      <c r="NL57" s="79"/>
      <c r="NM57" s="79"/>
      <c r="NN57" s="79"/>
      <c r="NO57" s="79"/>
      <c r="NP57" s="79"/>
      <c r="NQ57" s="79"/>
      <c r="NR57" s="79"/>
      <c r="NS57" s="79"/>
      <c r="NT57" s="79"/>
      <c r="NU57" s="79"/>
      <c r="NV57" s="79"/>
      <c r="NW57" s="79"/>
      <c r="NX57" s="79"/>
      <c r="NY57" s="79"/>
      <c r="NZ57" s="79"/>
      <c r="OA57" s="79"/>
      <c r="OB57" s="79"/>
      <c r="OC57" s="79"/>
      <c r="OD57" s="79"/>
      <c r="OE57" s="79"/>
      <c r="OF57" s="79"/>
      <c r="OG57" s="79"/>
      <c r="OH57" s="79"/>
      <c r="OI57" s="79"/>
      <c r="OJ57" s="79"/>
      <c r="OK57" s="79"/>
      <c r="OL57" s="79"/>
      <c r="OM57" s="79"/>
      <c r="ON57" s="79"/>
      <c r="OO57" s="79"/>
      <c r="OP57" s="79"/>
      <c r="OQ57" s="79"/>
      <c r="OR57" s="79"/>
      <c r="OS57" s="79"/>
      <c r="OT57" s="79"/>
      <c r="OU57" s="79"/>
      <c r="OV57" s="79"/>
      <c r="OW57" s="79"/>
      <c r="OX57" s="79"/>
      <c r="OY57" s="79"/>
      <c r="OZ57" s="79"/>
      <c r="PA57" s="79"/>
      <c r="PB57" s="79"/>
      <c r="PC57" s="79"/>
      <c r="PD57" s="79"/>
      <c r="PE57" s="79"/>
      <c r="PF57" s="79"/>
      <c r="PG57" s="79"/>
      <c r="PH57" s="79"/>
      <c r="PI57" s="79"/>
      <c r="PJ57" s="79"/>
      <c r="PK57" s="79"/>
      <c r="PL57" s="79"/>
      <c r="PM57" s="79"/>
      <c r="PN57" s="79"/>
      <c r="PO57" s="79"/>
      <c r="PP57" s="79"/>
      <c r="PQ57" s="79"/>
      <c r="PR57" s="79"/>
      <c r="PS57" s="79"/>
      <c r="PT57" s="79"/>
      <c r="PU57" s="79"/>
      <c r="PV57" s="79"/>
      <c r="PW57" s="79"/>
      <c r="PX57" s="79"/>
      <c r="PY57" s="79"/>
      <c r="PZ57" s="79"/>
      <c r="QA57" s="79"/>
      <c r="QB57" s="79"/>
      <c r="QC57" s="79"/>
      <c r="QD57" s="79"/>
      <c r="QE57" s="79"/>
      <c r="QF57" s="79"/>
      <c r="QG57" s="79"/>
      <c r="QH57" s="79"/>
      <c r="QI57" s="79"/>
      <c r="QJ57" s="79"/>
      <c r="QK57" s="79"/>
      <c r="QL57" s="79"/>
      <c r="QM57" s="79"/>
      <c r="QN57" s="79"/>
      <c r="QO57" s="79"/>
      <c r="QP57" s="79"/>
      <c r="QQ57" s="79"/>
      <c r="QR57" s="79"/>
      <c r="QS57" s="79"/>
      <c r="QT57" s="79"/>
      <c r="QU57" s="79"/>
      <c r="QV57" s="79"/>
      <c r="QW57" s="79"/>
      <c r="QX57" s="79"/>
      <c r="QY57" s="79"/>
      <c r="QZ57" s="79"/>
      <c r="RA57" s="79"/>
      <c r="RB57" s="79"/>
      <c r="RC57" s="79"/>
      <c r="RD57" s="79"/>
      <c r="RE57" s="79"/>
      <c r="RF57" s="79"/>
      <c r="RG57" s="79"/>
      <c r="RH57" s="79"/>
      <c r="RI57" s="79"/>
      <c r="RJ57" s="79"/>
      <c r="RK57" s="79"/>
      <c r="RL57" s="79"/>
      <c r="RM57" s="79"/>
      <c r="RN57" s="79"/>
      <c r="RO57" s="79"/>
      <c r="RP57" s="79"/>
      <c r="RQ57" s="79"/>
      <c r="RR57" s="79"/>
      <c r="RS57" s="79"/>
      <c r="RT57" s="79"/>
      <c r="RU57" s="79"/>
      <c r="RV57" s="79"/>
      <c r="RW57" s="79"/>
      <c r="RX57" s="79"/>
      <c r="RY57" s="79"/>
      <c r="RZ57" s="79"/>
      <c r="SA57" s="79"/>
      <c r="SB57" s="79"/>
      <c r="SC57" s="79"/>
      <c r="SD57" s="79"/>
      <c r="SE57" s="79"/>
      <c r="SF57" s="79"/>
      <c r="SG57" s="79"/>
      <c r="SH57" s="79"/>
      <c r="SI57" s="79"/>
      <c r="SJ57" s="79"/>
      <c r="SK57" s="79"/>
      <c r="SL57" s="79"/>
      <c r="SM57" s="79"/>
      <c r="SN57" s="79"/>
      <c r="SO57" s="79"/>
      <c r="SP57" s="79"/>
      <c r="SQ57" s="79"/>
      <c r="SR57" s="79"/>
      <c r="SS57" s="79"/>
      <c r="ST57" s="79"/>
      <c r="SU57" s="79"/>
      <c r="SV57" s="79"/>
      <c r="SW57" s="79"/>
      <c r="SX57" s="79"/>
      <c r="SY57" s="79"/>
      <c r="SZ57" s="79"/>
      <c r="TA57" s="79"/>
      <c r="TB57" s="79"/>
      <c r="TC57" s="79"/>
      <c r="TD57" s="79"/>
      <c r="TE57" s="79"/>
      <c r="TF57" s="79"/>
      <c r="TG57" s="79"/>
      <c r="TH57" s="79"/>
      <c r="TI57" s="79"/>
      <c r="TJ57" s="79"/>
      <c r="TK57" s="79"/>
      <c r="TL57" s="79"/>
      <c r="TM57" s="79"/>
      <c r="TN57" s="79"/>
      <c r="TO57" s="79"/>
      <c r="TP57" s="79"/>
      <c r="TQ57" s="79"/>
      <c r="TR57" s="79"/>
      <c r="TS57" s="79"/>
      <c r="TT57" s="79"/>
      <c r="TU57" s="79"/>
      <c r="TV57" s="79"/>
      <c r="TW57" s="79"/>
      <c r="TX57" s="79"/>
      <c r="TY57" s="79"/>
      <c r="TZ57" s="79"/>
      <c r="UA57" s="79"/>
      <c r="UB57" s="79"/>
      <c r="UC57" s="79"/>
      <c r="UD57" s="79"/>
      <c r="UE57" s="79"/>
      <c r="UF57" s="79"/>
      <c r="UG57" s="79"/>
      <c r="UH57" s="79"/>
      <c r="UI57" s="79"/>
      <c r="UJ57" s="79"/>
      <c r="UK57" s="79"/>
      <c r="UL57" s="79"/>
      <c r="UM57" s="79"/>
      <c r="UN57" s="79"/>
      <c r="UO57" s="79"/>
      <c r="UP57" s="79"/>
      <c r="UQ57" s="79"/>
      <c r="UR57" s="79"/>
      <c r="US57" s="79"/>
      <c r="UT57" s="79"/>
      <c r="UU57" s="79"/>
      <c r="UV57" s="79"/>
      <c r="UW57" s="79"/>
      <c r="UX57" s="79"/>
      <c r="UY57" s="79"/>
      <c r="UZ57" s="79"/>
      <c r="VA57" s="79"/>
      <c r="VB57" s="79"/>
      <c r="VC57" s="79"/>
      <c r="VD57" s="79"/>
      <c r="VE57" s="79"/>
      <c r="VF57" s="79"/>
      <c r="VG57" s="79"/>
      <c r="VH57" s="79"/>
      <c r="VI57" s="79"/>
      <c r="VJ57" s="79"/>
      <c r="VK57" s="79"/>
      <c r="VL57" s="79"/>
      <c r="VM57" s="79"/>
      <c r="VN57" s="79"/>
      <c r="VO57" s="79"/>
      <c r="VP57" s="79"/>
      <c r="VQ57" s="79"/>
      <c r="VR57" s="79"/>
      <c r="VS57" s="79"/>
      <c r="VT57" s="79"/>
      <c r="VU57" s="79"/>
      <c r="VV57" s="79"/>
      <c r="VW57" s="79"/>
      <c r="VX57" s="79"/>
      <c r="VY57" s="79"/>
      <c r="VZ57" s="79"/>
      <c r="WA57" s="79"/>
      <c r="WB57" s="79"/>
      <c r="WC57" s="79"/>
      <c r="WD57" s="79"/>
      <c r="WE57" s="79"/>
      <c r="WF57" s="79"/>
      <c r="WG57" s="79"/>
      <c r="WH57" s="79"/>
      <c r="WI57" s="79"/>
      <c r="WJ57" s="79"/>
      <c r="WK57" s="79"/>
      <c r="WL57" s="79"/>
      <c r="WM57" s="79"/>
      <c r="WN57" s="79"/>
      <c r="WO57" s="79"/>
      <c r="WP57" s="79"/>
      <c r="WQ57" s="79"/>
      <c r="WR57" s="79"/>
      <c r="WS57" s="79"/>
      <c r="WT57" s="79"/>
      <c r="WU57" s="79"/>
      <c r="WV57" s="79"/>
      <c r="WW57" s="79"/>
      <c r="WX57" s="79"/>
      <c r="WY57" s="79"/>
      <c r="WZ57" s="79"/>
      <c r="XA57" s="79"/>
      <c r="XB57" s="79"/>
      <c r="XC57" s="79"/>
      <c r="XD57" s="79"/>
      <c r="XE57" s="79"/>
      <c r="XF57" s="79"/>
      <c r="XG57" s="79"/>
      <c r="XH57" s="79"/>
      <c r="XI57" s="79"/>
      <c r="XJ57" s="79"/>
      <c r="XK57" s="79"/>
      <c r="XL57" s="79"/>
      <c r="XM57" s="79"/>
      <c r="XN57" s="79"/>
      <c r="XO57" s="79"/>
      <c r="XP57" s="79"/>
      <c r="XQ57" s="79"/>
      <c r="XR57" s="79"/>
      <c r="XS57" s="79"/>
      <c r="XT57" s="79"/>
      <c r="XU57" s="79"/>
      <c r="XV57" s="79"/>
      <c r="XW57" s="79"/>
      <c r="XX57" s="79"/>
      <c r="XY57" s="79"/>
      <c r="XZ57" s="79"/>
      <c r="YA57" s="79"/>
      <c r="YB57" s="79"/>
      <c r="YC57" s="79"/>
      <c r="YD57" s="79"/>
      <c r="YE57" s="79"/>
      <c r="YF57" s="79"/>
      <c r="YG57" s="79"/>
      <c r="YH57" s="79"/>
      <c r="YI57" s="79"/>
      <c r="YJ57" s="79"/>
      <c r="YK57" s="79"/>
      <c r="YL57" s="79"/>
      <c r="YM57" s="79"/>
      <c r="YN57" s="79"/>
      <c r="YO57" s="79"/>
      <c r="YP57" s="79"/>
      <c r="YQ57" s="79"/>
      <c r="YR57" s="79"/>
      <c r="YS57" s="79"/>
      <c r="YT57" s="79"/>
      <c r="YU57" s="79"/>
      <c r="YV57" s="79"/>
      <c r="YW57" s="79"/>
      <c r="YX57" s="79"/>
      <c r="YY57" s="79"/>
      <c r="YZ57" s="79"/>
      <c r="ZA57" s="79"/>
      <c r="ZB57" s="79"/>
      <c r="ZC57" s="79"/>
      <c r="ZD57" s="79"/>
      <c r="ZE57" s="79"/>
      <c r="ZF57" s="79"/>
      <c r="ZG57" s="79"/>
      <c r="ZH57" s="79"/>
      <c r="ZI57" s="79"/>
      <c r="ZJ57" s="79"/>
      <c r="ZK57" s="79"/>
      <c r="ZL57" s="79"/>
      <c r="ZM57" s="79"/>
      <c r="ZN57" s="79"/>
      <c r="ZO57" s="79"/>
      <c r="ZP57" s="79"/>
      <c r="ZQ57" s="79"/>
      <c r="ZR57" s="79"/>
      <c r="ZS57" s="79"/>
      <c r="ZT57" s="79"/>
      <c r="ZU57" s="79"/>
      <c r="ZV57" s="79"/>
      <c r="ZW57" s="79"/>
      <c r="ZX57" s="79"/>
      <c r="ZY57" s="79"/>
      <c r="ZZ57" s="79"/>
      <c r="AAA57" s="79"/>
      <c r="AAB57" s="79"/>
      <c r="AAC57" s="79"/>
      <c r="AAD57" s="79"/>
      <c r="AAE57" s="79"/>
      <c r="AAF57" s="79"/>
      <c r="AAG57" s="79"/>
      <c r="AAH57" s="79"/>
      <c r="AAI57" s="79"/>
      <c r="AAJ57" s="79"/>
      <c r="AAK57" s="79"/>
      <c r="AAL57" s="79"/>
      <c r="AAM57" s="79"/>
      <c r="AAN57" s="79"/>
      <c r="AAO57" s="79"/>
      <c r="AAP57" s="79"/>
      <c r="AAQ57" s="79"/>
      <c r="AAR57" s="79"/>
      <c r="AAS57" s="79"/>
      <c r="AAT57" s="79"/>
      <c r="AAU57" s="79"/>
      <c r="AAV57" s="79"/>
      <c r="AAW57" s="79"/>
      <c r="AAX57" s="79"/>
      <c r="AAY57" s="79"/>
      <c r="AAZ57" s="79"/>
      <c r="ABA57" s="79"/>
      <c r="ABB57" s="79"/>
      <c r="ABC57" s="79"/>
      <c r="ABD57" s="79"/>
      <c r="ABE57" s="79"/>
      <c r="ABF57" s="79"/>
      <c r="ABG57" s="79"/>
      <c r="ABH57" s="79"/>
      <c r="ABI57" s="79"/>
      <c r="ABJ57" s="79"/>
      <c r="ABK57" s="79"/>
      <c r="ABL57" s="79"/>
      <c r="ABM57" s="79"/>
      <c r="ABN57" s="79"/>
      <c r="ABO57" s="79"/>
      <c r="ABP57" s="79"/>
      <c r="ABQ57" s="79"/>
      <c r="ABR57" s="79"/>
      <c r="ABS57" s="79"/>
      <c r="ABT57" s="79"/>
      <c r="ABU57" s="79"/>
      <c r="ABV57" s="79"/>
      <c r="ABW57" s="79"/>
      <c r="ABX57" s="79"/>
      <c r="ABY57" s="79"/>
      <c r="ABZ57" s="79"/>
      <c r="ACA57" s="79"/>
      <c r="ACB57" s="79"/>
      <c r="ACC57" s="79"/>
      <c r="ACD57" s="79"/>
      <c r="ACE57" s="79"/>
      <c r="ACF57" s="79"/>
      <c r="ACG57" s="79"/>
      <c r="ACH57" s="79"/>
      <c r="ACI57" s="79"/>
      <c r="ACJ57" s="79"/>
      <c r="ACK57" s="79"/>
      <c r="ACL57" s="79"/>
      <c r="ACM57" s="79"/>
      <c r="ACN57" s="79"/>
      <c r="ACO57" s="79"/>
      <c r="ACP57" s="79"/>
      <c r="ACQ57" s="79"/>
      <c r="ACR57" s="79"/>
      <c r="ACS57" s="79"/>
      <c r="ACT57" s="79"/>
      <c r="ACU57" s="79"/>
      <c r="ACV57" s="79"/>
      <c r="ACW57" s="79"/>
      <c r="ACX57" s="79"/>
      <c r="ACY57" s="79"/>
      <c r="ACZ57" s="79"/>
      <c r="ADA57" s="79"/>
      <c r="ADB57" s="79"/>
      <c r="ADC57" s="79"/>
      <c r="ADD57" s="79"/>
      <c r="ADE57" s="79"/>
      <c r="ADF57" s="79"/>
      <c r="ADG57" s="79"/>
      <c r="ADH57" s="79"/>
      <c r="ADI57" s="79"/>
      <c r="ADJ57" s="79"/>
      <c r="ADK57" s="79"/>
      <c r="ADL57" s="79"/>
      <c r="ADM57" s="79"/>
      <c r="ADN57" s="79"/>
      <c r="ADO57" s="79"/>
      <c r="ADP57" s="79"/>
      <c r="ADQ57" s="79"/>
      <c r="ADR57" s="79"/>
      <c r="ADS57" s="79"/>
      <c r="ADT57" s="79"/>
      <c r="ADU57" s="79"/>
      <c r="ADV57" s="79"/>
      <c r="ADW57" s="79"/>
      <c r="ADX57" s="79"/>
      <c r="ADY57" s="79"/>
      <c r="ADZ57" s="79"/>
      <c r="AEA57" s="79"/>
      <c r="AEB57" s="79"/>
      <c r="AEC57" s="79"/>
      <c r="AED57" s="79"/>
      <c r="AEE57" s="79"/>
      <c r="AEF57" s="79"/>
      <c r="AEG57" s="79"/>
      <c r="AEH57" s="79"/>
      <c r="AEI57" s="79"/>
      <c r="AEJ57" s="79"/>
      <c r="AEK57" s="79"/>
      <c r="AEL57" s="79"/>
      <c r="AEM57" s="79"/>
      <c r="AEN57" s="79"/>
      <c r="AEO57" s="79"/>
      <c r="AEP57" s="79"/>
      <c r="AEQ57" s="79"/>
      <c r="AER57" s="79"/>
      <c r="AES57" s="79"/>
      <c r="AET57" s="79"/>
      <c r="AEU57" s="79"/>
      <c r="AEV57" s="79"/>
      <c r="AEW57" s="79"/>
      <c r="AEX57" s="79"/>
      <c r="AEY57" s="79"/>
      <c r="AEZ57" s="79"/>
      <c r="AFA57" s="79"/>
      <c r="AFB57" s="79"/>
      <c r="AFC57" s="79"/>
      <c r="AFD57" s="79"/>
      <c r="AFE57" s="79"/>
      <c r="AFF57" s="79"/>
      <c r="AFG57" s="79"/>
      <c r="AFH57" s="79"/>
      <c r="AFI57" s="79"/>
      <c r="AFJ57" s="79"/>
      <c r="AFK57" s="79"/>
      <c r="AFL57" s="79"/>
      <c r="AFM57" s="79"/>
      <c r="AFN57" s="79"/>
      <c r="AFO57" s="79"/>
      <c r="AFP57" s="79"/>
      <c r="AFQ57" s="79"/>
      <c r="AFR57" s="79"/>
      <c r="AFS57" s="79"/>
      <c r="AFT57" s="79"/>
      <c r="AFU57" s="79"/>
      <c r="AFV57" s="79"/>
      <c r="AFW57" s="79"/>
      <c r="AFX57" s="79"/>
      <c r="AFY57" s="79"/>
      <c r="AFZ57" s="79"/>
      <c r="AGA57" s="79"/>
      <c r="AGB57" s="79"/>
      <c r="AGC57" s="79"/>
      <c r="AGD57" s="79"/>
      <c r="AGE57" s="79"/>
      <c r="AGF57" s="79"/>
      <c r="AGG57" s="79"/>
      <c r="AGH57" s="79"/>
      <c r="AGI57" s="79"/>
      <c r="AGJ57" s="79"/>
      <c r="AGK57" s="79"/>
      <c r="AGL57" s="79"/>
      <c r="AGM57" s="79"/>
      <c r="AGN57" s="79"/>
      <c r="AGO57" s="79"/>
      <c r="AGP57" s="79"/>
      <c r="AGQ57" s="79"/>
      <c r="AGR57" s="79"/>
      <c r="AGS57" s="79"/>
      <c r="AGT57" s="79"/>
      <c r="AGU57" s="79"/>
      <c r="AGV57" s="79"/>
      <c r="AGW57" s="79"/>
      <c r="AGX57" s="79"/>
      <c r="AGY57" s="79"/>
      <c r="AGZ57" s="79"/>
      <c r="AHA57" s="79"/>
      <c r="AHB57" s="79"/>
      <c r="AHC57" s="79"/>
      <c r="AHD57" s="79"/>
      <c r="AHE57" s="79"/>
      <c r="AHF57" s="79"/>
      <c r="AHG57" s="79"/>
      <c r="AHH57" s="79"/>
      <c r="AHI57" s="79"/>
      <c r="AHJ57" s="79"/>
      <c r="AHK57" s="79"/>
      <c r="AHL57" s="79"/>
      <c r="AHM57" s="79"/>
      <c r="AHN57" s="79"/>
      <c r="AHO57" s="79"/>
      <c r="AHP57" s="79"/>
      <c r="AHQ57" s="79"/>
      <c r="AHR57" s="79"/>
      <c r="AHS57" s="79"/>
      <c r="AHT57" s="79"/>
      <c r="AHU57" s="79"/>
      <c r="AHV57" s="79"/>
      <c r="AHW57" s="79"/>
      <c r="AHX57" s="79"/>
      <c r="AHY57" s="79"/>
      <c r="AHZ57" s="79"/>
      <c r="AIA57" s="79"/>
      <c r="AIB57" s="79"/>
      <c r="AIC57" s="79"/>
      <c r="AID57" s="79"/>
      <c r="AIE57" s="79"/>
      <c r="AIF57" s="79"/>
      <c r="AIG57" s="79"/>
      <c r="AIH57" s="79"/>
      <c r="AII57" s="79"/>
      <c r="AIJ57" s="79"/>
      <c r="AIK57" s="79"/>
      <c r="AIL57" s="79"/>
      <c r="AIM57" s="79"/>
      <c r="AIN57" s="79"/>
      <c r="AIO57" s="79"/>
      <c r="AIP57" s="79"/>
      <c r="AIQ57" s="79"/>
      <c r="AIR57" s="79"/>
      <c r="AIS57" s="79"/>
      <c r="AIT57" s="79"/>
      <c r="AIU57" s="79"/>
      <c r="AIV57" s="79"/>
      <c r="AIW57" s="79"/>
      <c r="AIX57" s="79"/>
      <c r="AIY57" s="79"/>
      <c r="AIZ57" s="79"/>
      <c r="AJA57" s="79"/>
      <c r="AJB57" s="79"/>
      <c r="AJC57" s="79"/>
      <c r="AJD57" s="79"/>
      <c r="AJE57" s="79"/>
      <c r="AJF57" s="79"/>
      <c r="AJG57" s="79"/>
      <c r="AJH57" s="79"/>
      <c r="AJI57" s="79"/>
      <c r="AJJ57" s="79"/>
      <c r="AJK57" s="79"/>
      <c r="AJL57" s="79"/>
      <c r="AJM57" s="79"/>
      <c r="AJN57" s="79"/>
      <c r="AJO57" s="79"/>
      <c r="AJP57" s="79"/>
      <c r="AJQ57" s="79"/>
      <c r="AJR57" s="79"/>
      <c r="AJS57" s="79"/>
      <c r="AJT57" s="79"/>
      <c r="AJU57" s="79"/>
      <c r="AJV57" s="79"/>
      <c r="AJW57" s="79"/>
      <c r="AJX57" s="79"/>
      <c r="AJY57" s="79"/>
      <c r="AJZ57" s="79"/>
      <c r="AKA57" s="79"/>
      <c r="AKB57" s="79"/>
      <c r="AKC57" s="79"/>
      <c r="AKD57" s="79"/>
      <c r="AKE57" s="79"/>
      <c r="AKF57" s="79"/>
      <c r="AKG57" s="79"/>
      <c r="AKH57" s="79"/>
      <c r="AKI57" s="79"/>
      <c r="AKJ57" s="79"/>
      <c r="AKK57" s="79"/>
      <c r="AKL57" s="79"/>
      <c r="AKM57" s="79"/>
      <c r="AKN57" s="79"/>
      <c r="AKO57" s="79"/>
      <c r="AKP57" s="79"/>
      <c r="AKQ57" s="79"/>
      <c r="AKR57" s="79"/>
      <c r="AKS57" s="79"/>
      <c r="AKT57" s="79"/>
      <c r="AKU57" s="79"/>
      <c r="AKV57" s="79"/>
      <c r="AKW57" s="79"/>
      <c r="AKX57" s="79"/>
      <c r="AKY57" s="79"/>
      <c r="AKZ57" s="79"/>
      <c r="ALA57" s="79"/>
      <c r="ALB57" s="79"/>
      <c r="ALC57" s="79"/>
      <c r="ALD57" s="79"/>
      <c r="ALE57" s="79"/>
      <c r="ALF57" s="79"/>
      <c r="ALG57" s="79"/>
      <c r="ALH57" s="79"/>
      <c r="ALI57" s="79"/>
      <c r="ALJ57" s="79"/>
      <c r="ALK57" s="79"/>
      <c r="ALL57" s="79"/>
      <c r="ALM57" s="79"/>
    </row>
    <row r="58" spans="1:1030" ht="20.25" customHeight="1">
      <c r="B58" s="78" t="s">
        <v>380</v>
      </c>
      <c r="C58" s="304" t="s">
        <v>386</v>
      </c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78"/>
    </row>
    <row r="59" spans="1:1030" ht="9" customHeight="1">
      <c r="B59" s="2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27"/>
    </row>
    <row r="60" spans="1:1030" ht="18.75" customHeight="1">
      <c r="A60" s="21"/>
      <c r="B60" s="265" t="s">
        <v>41</v>
      </c>
      <c r="C60" s="265"/>
      <c r="D60" s="254" t="s">
        <v>369</v>
      </c>
      <c r="E60" s="255"/>
      <c r="F60" s="255"/>
      <c r="G60" s="255"/>
      <c r="H60" s="255"/>
      <c r="I60" s="255"/>
      <c r="J60" s="255"/>
      <c r="K60" s="255"/>
      <c r="L60" s="255"/>
      <c r="M60" s="255"/>
      <c r="N60" s="256"/>
      <c r="O60" s="254" t="s">
        <v>372</v>
      </c>
      <c r="P60" s="256"/>
      <c r="Q60" s="265" t="s">
        <v>383</v>
      </c>
      <c r="R60" s="265" t="s">
        <v>371</v>
      </c>
      <c r="S60" s="265"/>
      <c r="T60" s="27"/>
    </row>
    <row r="61" spans="1:1030" ht="18.75" customHeight="1">
      <c r="B61" s="266"/>
      <c r="C61" s="266"/>
      <c r="D61" s="257"/>
      <c r="E61" s="258"/>
      <c r="F61" s="258"/>
      <c r="G61" s="258"/>
      <c r="H61" s="258"/>
      <c r="I61" s="258"/>
      <c r="J61" s="258"/>
      <c r="K61" s="258"/>
      <c r="L61" s="258"/>
      <c r="M61" s="258"/>
      <c r="N61" s="259"/>
      <c r="O61" s="257"/>
      <c r="P61" s="259"/>
      <c r="Q61" s="266"/>
      <c r="R61" s="266"/>
      <c r="S61" s="266"/>
      <c r="T61" s="27"/>
    </row>
    <row r="62" spans="1:1030" ht="18.75" customHeight="1">
      <c r="B62" s="272"/>
      <c r="C62" s="272"/>
      <c r="D62" s="245"/>
      <c r="E62" s="246"/>
      <c r="F62" s="246"/>
      <c r="G62" s="246"/>
      <c r="H62" s="246"/>
      <c r="I62" s="246"/>
      <c r="J62" s="246"/>
      <c r="K62" s="246"/>
      <c r="L62" s="246"/>
      <c r="M62" s="246"/>
      <c r="N62" s="247"/>
      <c r="O62" s="243"/>
      <c r="P62" s="244"/>
      <c r="Q62" s="155"/>
      <c r="R62" s="273" t="str">
        <f>X62</f>
        <v/>
      </c>
      <c r="S62" s="273"/>
      <c r="T62" s="27"/>
      <c r="V62" s="12" t="str">
        <f>IF(D62="","",VLOOKUP(D62,$AD$62:$YL$68,2,FALSE()))</f>
        <v/>
      </c>
      <c r="X62" s="12" t="str">
        <f>IF(D62="","",Q62*V62)</f>
        <v/>
      </c>
      <c r="AD62" s="12" t="s">
        <v>370</v>
      </c>
      <c r="AE62" s="12">
        <v>12543.6</v>
      </c>
    </row>
    <row r="63" spans="1:1030" ht="18.75" customHeight="1">
      <c r="B63" s="272"/>
      <c r="C63" s="272"/>
      <c r="D63" s="245"/>
      <c r="E63" s="246"/>
      <c r="F63" s="246"/>
      <c r="G63" s="246"/>
      <c r="H63" s="246"/>
      <c r="I63" s="246"/>
      <c r="J63" s="246"/>
      <c r="K63" s="246"/>
      <c r="L63" s="246"/>
      <c r="M63" s="246"/>
      <c r="N63" s="247"/>
      <c r="O63" s="243"/>
      <c r="P63" s="244"/>
      <c r="Q63" s="155"/>
      <c r="R63" s="273" t="str">
        <f t="shared" ref="R63:R73" si="0">X63</f>
        <v/>
      </c>
      <c r="S63" s="273"/>
      <c r="T63" s="27"/>
      <c r="V63" s="12" t="str">
        <f t="shared" ref="V63:V73" si="1">IF(D63="","",VLOOKUP(D63,$AD$62:$YL$68,2,FALSE()))</f>
        <v/>
      </c>
      <c r="X63" s="12" t="str">
        <f t="shared" ref="X63:X73" si="2">IF(D63="","",Q63*V63)</f>
        <v/>
      </c>
      <c r="AD63" s="12" t="s">
        <v>374</v>
      </c>
      <c r="AE63" s="12">
        <v>14599.07</v>
      </c>
    </row>
    <row r="64" spans="1:1030" ht="18.75" customHeight="1">
      <c r="B64" s="272"/>
      <c r="C64" s="272"/>
      <c r="D64" s="245"/>
      <c r="E64" s="246"/>
      <c r="F64" s="246"/>
      <c r="G64" s="246"/>
      <c r="H64" s="246"/>
      <c r="I64" s="246"/>
      <c r="J64" s="246"/>
      <c r="K64" s="246"/>
      <c r="L64" s="246"/>
      <c r="M64" s="246"/>
      <c r="N64" s="247"/>
      <c r="O64" s="243"/>
      <c r="P64" s="244"/>
      <c r="Q64" s="155"/>
      <c r="R64" s="273" t="str">
        <f t="shared" si="0"/>
        <v/>
      </c>
      <c r="S64" s="273"/>
      <c r="T64" s="27"/>
      <c r="V64" s="12" t="str">
        <f t="shared" si="1"/>
        <v/>
      </c>
      <c r="X64" s="12" t="str">
        <f t="shared" si="2"/>
        <v/>
      </c>
      <c r="AD64" s="12" t="s">
        <v>375</v>
      </c>
      <c r="AE64" s="12">
        <v>15020.7</v>
      </c>
    </row>
    <row r="65" spans="1:31" ht="18.75" customHeight="1">
      <c r="B65" s="272"/>
      <c r="C65" s="272"/>
      <c r="D65" s="245"/>
      <c r="E65" s="246"/>
      <c r="F65" s="246"/>
      <c r="G65" s="246"/>
      <c r="H65" s="246"/>
      <c r="I65" s="246"/>
      <c r="J65" s="246"/>
      <c r="K65" s="246"/>
      <c r="L65" s="246"/>
      <c r="M65" s="246"/>
      <c r="N65" s="247"/>
      <c r="O65" s="243"/>
      <c r="P65" s="244"/>
      <c r="Q65" s="155"/>
      <c r="R65" s="273" t="str">
        <f t="shared" si="0"/>
        <v/>
      </c>
      <c r="S65" s="273"/>
      <c r="T65" s="27"/>
      <c r="V65" s="12" t="str">
        <f t="shared" si="1"/>
        <v/>
      </c>
      <c r="X65" s="12" t="str">
        <f t="shared" si="2"/>
        <v/>
      </c>
      <c r="AD65" s="12" t="s">
        <v>376</v>
      </c>
      <c r="AE65" s="12">
        <v>24851.15</v>
      </c>
    </row>
    <row r="66" spans="1:31" ht="18.75" customHeight="1">
      <c r="B66" s="272"/>
      <c r="C66" s="272"/>
      <c r="D66" s="245"/>
      <c r="E66" s="246"/>
      <c r="F66" s="246"/>
      <c r="G66" s="246"/>
      <c r="H66" s="246"/>
      <c r="I66" s="246"/>
      <c r="J66" s="246"/>
      <c r="K66" s="246"/>
      <c r="L66" s="246"/>
      <c r="M66" s="246"/>
      <c r="N66" s="247"/>
      <c r="O66" s="243"/>
      <c r="P66" s="244"/>
      <c r="Q66" s="155"/>
      <c r="R66" s="273" t="str">
        <f t="shared" si="0"/>
        <v/>
      </c>
      <c r="S66" s="273"/>
      <c r="T66" s="27"/>
      <c r="V66" s="12" t="str">
        <f t="shared" si="1"/>
        <v/>
      </c>
      <c r="X66" s="12" t="str">
        <f t="shared" si="2"/>
        <v/>
      </c>
      <c r="AD66" s="12" t="s">
        <v>377</v>
      </c>
      <c r="AE66" s="12">
        <v>5402</v>
      </c>
    </row>
    <row r="67" spans="1:31" ht="18.75" customHeight="1">
      <c r="B67" s="272"/>
      <c r="C67" s="272"/>
      <c r="D67" s="245"/>
      <c r="E67" s="246"/>
      <c r="F67" s="246"/>
      <c r="G67" s="246"/>
      <c r="H67" s="246"/>
      <c r="I67" s="246"/>
      <c r="J67" s="246"/>
      <c r="K67" s="246"/>
      <c r="L67" s="246"/>
      <c r="M67" s="246"/>
      <c r="N67" s="247"/>
      <c r="O67" s="243"/>
      <c r="P67" s="244"/>
      <c r="Q67" s="155"/>
      <c r="R67" s="273" t="str">
        <f t="shared" si="0"/>
        <v/>
      </c>
      <c r="S67" s="273"/>
      <c r="T67" s="27"/>
      <c r="V67" s="12" t="str">
        <f t="shared" si="1"/>
        <v/>
      </c>
      <c r="X67" s="12" t="str">
        <f t="shared" si="2"/>
        <v/>
      </c>
      <c r="AD67" s="12" t="s">
        <v>433</v>
      </c>
      <c r="AE67" s="12">
        <v>7477.14</v>
      </c>
    </row>
    <row r="68" spans="1:31" ht="18.75" customHeight="1">
      <c r="B68" s="272"/>
      <c r="C68" s="272"/>
      <c r="D68" s="245"/>
      <c r="E68" s="246"/>
      <c r="F68" s="246"/>
      <c r="G68" s="246"/>
      <c r="H68" s="246"/>
      <c r="I68" s="246"/>
      <c r="J68" s="246"/>
      <c r="K68" s="246"/>
      <c r="L68" s="246"/>
      <c r="M68" s="246"/>
      <c r="N68" s="247"/>
      <c r="O68" s="243"/>
      <c r="P68" s="244"/>
      <c r="Q68" s="155"/>
      <c r="R68" s="273" t="str">
        <f t="shared" si="0"/>
        <v/>
      </c>
      <c r="S68" s="273"/>
      <c r="T68" s="27"/>
      <c r="V68" s="12" t="str">
        <f t="shared" si="1"/>
        <v/>
      </c>
      <c r="X68" s="12" t="str">
        <f t="shared" si="2"/>
        <v/>
      </c>
      <c r="AD68" s="12" t="s">
        <v>434</v>
      </c>
      <c r="AE68" s="12">
        <v>11664.34</v>
      </c>
    </row>
    <row r="69" spans="1:31" ht="18.75" customHeight="1">
      <c r="B69" s="272"/>
      <c r="C69" s="272"/>
      <c r="D69" s="245"/>
      <c r="E69" s="246"/>
      <c r="F69" s="246"/>
      <c r="G69" s="246"/>
      <c r="H69" s="246"/>
      <c r="I69" s="246"/>
      <c r="J69" s="246"/>
      <c r="K69" s="246"/>
      <c r="L69" s="246"/>
      <c r="M69" s="246"/>
      <c r="N69" s="247"/>
      <c r="O69" s="243"/>
      <c r="P69" s="244"/>
      <c r="Q69" s="155"/>
      <c r="R69" s="273" t="str">
        <f t="shared" si="0"/>
        <v/>
      </c>
      <c r="S69" s="273"/>
      <c r="T69" s="27"/>
      <c r="V69" s="12" t="str">
        <f t="shared" si="1"/>
        <v/>
      </c>
      <c r="X69" s="12" t="str">
        <f t="shared" si="2"/>
        <v/>
      </c>
    </row>
    <row r="70" spans="1:31" ht="18.75" customHeight="1">
      <c r="B70" s="272"/>
      <c r="C70" s="272"/>
      <c r="D70" s="245"/>
      <c r="E70" s="246"/>
      <c r="F70" s="246"/>
      <c r="G70" s="246"/>
      <c r="H70" s="246"/>
      <c r="I70" s="246"/>
      <c r="J70" s="246"/>
      <c r="K70" s="246"/>
      <c r="L70" s="246"/>
      <c r="M70" s="246"/>
      <c r="N70" s="247"/>
      <c r="O70" s="243"/>
      <c r="P70" s="244"/>
      <c r="Q70" s="155"/>
      <c r="R70" s="273" t="str">
        <f t="shared" si="0"/>
        <v/>
      </c>
      <c r="S70" s="273"/>
      <c r="T70" s="27"/>
      <c r="V70" s="12" t="str">
        <f t="shared" si="1"/>
        <v/>
      </c>
      <c r="X70" s="12" t="str">
        <f t="shared" si="2"/>
        <v/>
      </c>
    </row>
    <row r="71" spans="1:31" ht="18.75" customHeight="1">
      <c r="B71" s="272"/>
      <c r="C71" s="272"/>
      <c r="D71" s="245"/>
      <c r="E71" s="246"/>
      <c r="F71" s="246"/>
      <c r="G71" s="246"/>
      <c r="H71" s="246"/>
      <c r="I71" s="246"/>
      <c r="J71" s="246"/>
      <c r="K71" s="246"/>
      <c r="L71" s="246"/>
      <c r="M71" s="246"/>
      <c r="N71" s="247"/>
      <c r="O71" s="243"/>
      <c r="P71" s="244"/>
      <c r="Q71" s="155"/>
      <c r="R71" s="273" t="str">
        <f t="shared" si="0"/>
        <v/>
      </c>
      <c r="S71" s="273"/>
      <c r="T71" s="27"/>
      <c r="V71" s="12" t="str">
        <f t="shared" si="1"/>
        <v/>
      </c>
      <c r="X71" s="12" t="str">
        <f t="shared" si="2"/>
        <v/>
      </c>
    </row>
    <row r="72" spans="1:31" ht="18.75" customHeight="1">
      <c r="B72" s="272"/>
      <c r="C72" s="272"/>
      <c r="D72" s="245"/>
      <c r="E72" s="246"/>
      <c r="F72" s="246"/>
      <c r="G72" s="246"/>
      <c r="H72" s="246"/>
      <c r="I72" s="246"/>
      <c r="J72" s="246"/>
      <c r="K72" s="246"/>
      <c r="L72" s="246"/>
      <c r="M72" s="246"/>
      <c r="N72" s="247"/>
      <c r="O72" s="243"/>
      <c r="P72" s="244"/>
      <c r="Q72" s="155"/>
      <c r="R72" s="273" t="str">
        <f t="shared" si="0"/>
        <v/>
      </c>
      <c r="S72" s="273"/>
      <c r="T72" s="27"/>
      <c r="V72" s="12" t="str">
        <f t="shared" si="1"/>
        <v/>
      </c>
      <c r="X72" s="12" t="str">
        <f t="shared" si="2"/>
        <v/>
      </c>
    </row>
    <row r="73" spans="1:31" ht="18.75" customHeight="1">
      <c r="B73" s="272"/>
      <c r="C73" s="272"/>
      <c r="D73" s="245"/>
      <c r="E73" s="246"/>
      <c r="F73" s="246"/>
      <c r="G73" s="246"/>
      <c r="H73" s="246"/>
      <c r="I73" s="246"/>
      <c r="J73" s="246"/>
      <c r="K73" s="246"/>
      <c r="L73" s="246"/>
      <c r="M73" s="246"/>
      <c r="N73" s="247"/>
      <c r="O73" s="243"/>
      <c r="P73" s="244"/>
      <c r="Q73" s="155"/>
      <c r="R73" s="273" t="str">
        <f t="shared" si="0"/>
        <v/>
      </c>
      <c r="S73" s="273"/>
      <c r="T73" s="27"/>
      <c r="V73" s="12" t="str">
        <f t="shared" si="1"/>
        <v/>
      </c>
      <c r="X73" s="12" t="str">
        <f t="shared" si="2"/>
        <v/>
      </c>
    </row>
    <row r="74" spans="1:31" ht="18.75" customHeight="1">
      <c r="B74" s="248" t="s">
        <v>42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9"/>
      <c r="R74" s="276" t="str">
        <f>IF(R62="","",SUM(R62:S73))</f>
        <v/>
      </c>
      <c r="S74" s="281"/>
      <c r="T74" s="27"/>
    </row>
    <row r="75" spans="1:31" ht="12.75" customHeight="1">
      <c r="B75" s="279"/>
      <c r="C75" s="279"/>
      <c r="D75" s="279"/>
      <c r="E75" s="279"/>
      <c r="F75" s="279"/>
      <c r="G75" s="279"/>
      <c r="H75" s="279"/>
      <c r="I75" s="279"/>
      <c r="J75" s="279"/>
      <c r="K75" s="279"/>
      <c r="L75" s="279"/>
      <c r="M75" s="279"/>
      <c r="N75" s="279"/>
      <c r="O75" s="279"/>
      <c r="P75" s="279"/>
      <c r="Q75" s="279"/>
      <c r="R75" s="279"/>
      <c r="S75" s="279"/>
      <c r="T75" s="27"/>
    </row>
    <row r="76" spans="1:31" ht="24" customHeight="1"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88"/>
      <c r="M76" s="147"/>
      <c r="N76" s="188"/>
      <c r="O76" s="147"/>
      <c r="P76" s="188"/>
      <c r="Q76" s="147"/>
      <c r="R76" s="147"/>
      <c r="S76" s="147"/>
      <c r="T76" s="27"/>
    </row>
    <row r="77" spans="1:31" ht="18" customHeight="1">
      <c r="B77" s="146" t="s">
        <v>381</v>
      </c>
      <c r="C77" s="295" t="s">
        <v>385</v>
      </c>
      <c r="D77" s="295"/>
      <c r="E77" s="295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7"/>
    </row>
    <row r="78" spans="1:31" ht="20.25" hidden="1" customHeight="1">
      <c r="B78" s="61" t="s">
        <v>110</v>
      </c>
      <c r="C78" s="295" t="s">
        <v>111</v>
      </c>
      <c r="D78" s="295"/>
      <c r="E78" s="295"/>
      <c r="F78" s="295"/>
      <c r="G78" s="295"/>
      <c r="H78" s="295"/>
      <c r="I78" s="295"/>
      <c r="J78" s="295"/>
      <c r="K78" s="295"/>
      <c r="L78" s="295"/>
      <c r="M78" s="295"/>
      <c r="N78" s="295"/>
      <c r="O78" s="295"/>
      <c r="P78" s="193"/>
      <c r="Q78" s="296"/>
      <c r="R78" s="296"/>
      <c r="S78" s="296"/>
      <c r="T78" s="296"/>
      <c r="AB78" s="81" t="s">
        <v>112</v>
      </c>
      <c r="AC78" s="81"/>
    </row>
    <row r="79" spans="1:31" ht="20.25" hidden="1" customHeight="1">
      <c r="B79" s="55"/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7"/>
      <c r="AB79" s="81" t="s">
        <v>113</v>
      </c>
      <c r="AC79" s="81"/>
    </row>
    <row r="80" spans="1:31" ht="18.75" customHeight="1">
      <c r="A80" s="21"/>
      <c r="B80" s="254" t="s">
        <v>41</v>
      </c>
      <c r="C80" s="255"/>
      <c r="D80" s="265" t="s">
        <v>369</v>
      </c>
      <c r="E80" s="265"/>
      <c r="F80" s="265"/>
      <c r="G80" s="265"/>
      <c r="H80" s="265"/>
      <c r="I80" s="265"/>
      <c r="J80" s="265" t="s">
        <v>372</v>
      </c>
      <c r="K80" s="250" t="s">
        <v>382</v>
      </c>
      <c r="L80" s="250" t="s">
        <v>421</v>
      </c>
      <c r="M80" s="250" t="s">
        <v>422</v>
      </c>
      <c r="N80" s="252" t="s">
        <v>432</v>
      </c>
      <c r="O80" s="250" t="s">
        <v>423</v>
      </c>
      <c r="P80" s="252" t="s">
        <v>430</v>
      </c>
      <c r="Q80" s="252" t="s">
        <v>431</v>
      </c>
      <c r="R80" s="255" t="s">
        <v>371</v>
      </c>
      <c r="S80" s="256"/>
      <c r="T80" s="27"/>
    </row>
    <row r="81" spans="1:1030" ht="38.25" customHeight="1">
      <c r="B81" s="267"/>
      <c r="C81" s="268"/>
      <c r="D81" s="266"/>
      <c r="E81" s="266"/>
      <c r="F81" s="266"/>
      <c r="G81" s="266"/>
      <c r="H81" s="266"/>
      <c r="I81" s="266"/>
      <c r="J81" s="266"/>
      <c r="K81" s="251"/>
      <c r="L81" s="251"/>
      <c r="M81" s="251"/>
      <c r="N81" s="253"/>
      <c r="O81" s="251"/>
      <c r="P81" s="253"/>
      <c r="Q81" s="253"/>
      <c r="R81" s="268"/>
      <c r="S81" s="269"/>
      <c r="T81" s="27"/>
      <c r="AH81" s="199" t="s">
        <v>424</v>
      </c>
      <c r="AI81" s="199" t="s">
        <v>425</v>
      </c>
      <c r="AK81" s="12" t="s">
        <v>426</v>
      </c>
      <c r="AL81" s="12" t="s">
        <v>427</v>
      </c>
      <c r="AM81" s="12" t="s">
        <v>428</v>
      </c>
      <c r="AN81" s="12" t="s">
        <v>429</v>
      </c>
    </row>
    <row r="82" spans="1:1030" ht="18.75" customHeight="1">
      <c r="B82" s="272"/>
      <c r="C82" s="272"/>
      <c r="D82" s="263"/>
      <c r="E82" s="264"/>
      <c r="F82" s="264"/>
      <c r="G82" s="264"/>
      <c r="H82" s="264"/>
      <c r="I82" s="264"/>
      <c r="J82" s="162"/>
      <c r="K82" s="149"/>
      <c r="L82" s="196"/>
      <c r="M82" s="149"/>
      <c r="N82" s="196"/>
      <c r="O82" s="156"/>
      <c r="P82" s="203" t="str">
        <f>IF(K82="","",AO82)</f>
        <v/>
      </c>
      <c r="Q82" s="203" t="str">
        <f>IF(K82="","",AP82)</f>
        <v/>
      </c>
      <c r="R82" s="273" t="str">
        <f>X82</f>
        <v/>
      </c>
      <c r="S82" s="273"/>
      <c r="T82" s="157"/>
      <c r="V82" s="12" t="str">
        <f>IF(D82="","",VLOOKUP(D82,$AD$82:$AE$86,2,FALSE()))</f>
        <v/>
      </c>
      <c r="W82" s="12">
        <f>IF(OR(D82="Replantació aïllada de garrovers en secà",D82="Replantació aïllada de garrovers en regadiu",D82="Empelt de garrovers"),N82,O82)</f>
        <v>0</v>
      </c>
      <c r="X82" s="12" t="str">
        <f>IF(D82="","",V82*W82)</f>
        <v/>
      </c>
      <c r="Y82" s="12" t="e">
        <f>O82+Q82</f>
        <v>#VALUE!</v>
      </c>
      <c r="Z82" s="12" t="e">
        <f>Y82/M82</f>
        <v>#VALUE!</v>
      </c>
      <c r="AA82" s="12" t="str">
        <f>IF(D82="","",VLOOKUP(D82,$AD$82:$AG$86,4,FALSE()))</f>
        <v/>
      </c>
      <c r="AB82" s="12" t="e">
        <f>IF(OR(AG82=1,AG82=2),IF(Z82&lt;80,1,IF(OR(AG82=3,AF82=4,AF82=5),IF(Z82&gt;80,1,0))))</f>
        <v>#VALUE!</v>
      </c>
      <c r="AC82" s="12" t="b">
        <f>IF(OR(AG82=3,AG82=4),IF(Z82&lt;30,1,0))</f>
        <v>0</v>
      </c>
      <c r="AD82" s="12" t="s">
        <v>373</v>
      </c>
      <c r="AE82" s="12">
        <v>39.31</v>
      </c>
      <c r="AF82" s="169">
        <v>80</v>
      </c>
      <c r="AG82" s="12">
        <v>1</v>
      </c>
      <c r="AH82" s="12">
        <f>333.333*(L82+N82)</f>
        <v>0</v>
      </c>
      <c r="AI82" s="12">
        <f>125*(M82+O82)</f>
        <v>0</v>
      </c>
      <c r="AJ82" s="12">
        <f>AH82+AI82</f>
        <v>0</v>
      </c>
      <c r="AK82" s="202" t="e">
        <f>AH82*100/AJ82</f>
        <v>#DIV/0!</v>
      </c>
      <c r="AL82" s="202" t="e">
        <f>AI82*100/AJ82</f>
        <v>#DIV/0!</v>
      </c>
      <c r="AM82" s="202" t="e">
        <f>K82*AK82/100</f>
        <v>#DIV/0!</v>
      </c>
      <c r="AN82" s="202" t="e">
        <f>AL82/100*K82</f>
        <v>#DIV/0!</v>
      </c>
      <c r="AO82" s="202" t="str">
        <f>IF((L82+N82)=0,"",(L82+N82)/AM82)</f>
        <v/>
      </c>
      <c r="AP82" s="204" t="str">
        <f>IF((M82+O82)=0,"",(M82+O82/AN82))</f>
        <v/>
      </c>
    </row>
    <row r="83" spans="1:1030" ht="18.75" customHeight="1">
      <c r="B83" s="272"/>
      <c r="C83" s="272"/>
      <c r="D83" s="263"/>
      <c r="E83" s="264"/>
      <c r="F83" s="264"/>
      <c r="G83" s="264"/>
      <c r="H83" s="264"/>
      <c r="I83" s="264"/>
      <c r="J83" s="163"/>
      <c r="K83" s="149"/>
      <c r="L83" s="196"/>
      <c r="M83" s="149"/>
      <c r="N83" s="196"/>
      <c r="O83" s="156"/>
      <c r="P83" s="203" t="str">
        <f t="shared" ref="P83:P93" si="3">IF(K83="","",AO83)</f>
        <v/>
      </c>
      <c r="Q83" s="203" t="str">
        <f t="shared" ref="Q83:Q93" si="4">IF(K83="","",AP83)</f>
        <v/>
      </c>
      <c r="R83" s="273" t="str">
        <f t="shared" ref="R83:R93" si="5">X83</f>
        <v/>
      </c>
      <c r="S83" s="273"/>
      <c r="T83" s="27"/>
      <c r="V83" s="12" t="str">
        <f t="shared" ref="V83:V93" si="6">IF(D83="","",VLOOKUP(D83,$AD$82:$AE$86,2,FALSE()))</f>
        <v/>
      </c>
      <c r="W83" s="12">
        <f t="shared" ref="W83:W93" si="7">IF(OR(D83="Replantació aïllada de garrovers en secà",D83="Replantació aïllada de garrovers en regadiu",D83="Empelt de garrovers"),N83,O83)</f>
        <v>0</v>
      </c>
      <c r="X83" s="12" t="str">
        <f t="shared" ref="X83:X93" si="8">IF(D83="","",V83*W83)</f>
        <v/>
      </c>
      <c r="AD83" s="12" t="s">
        <v>378</v>
      </c>
      <c r="AE83" s="12">
        <v>53.78</v>
      </c>
      <c r="AF83" s="169">
        <v>80</v>
      </c>
      <c r="AG83" s="12">
        <v>2</v>
      </c>
      <c r="AH83" s="12">
        <f t="shared" ref="AH83:AH93" si="9">333.333*(L83+N83)</f>
        <v>0</v>
      </c>
      <c r="AI83" s="12">
        <f t="shared" ref="AI83:AI93" si="10">125*(M83+O83)</f>
        <v>0</v>
      </c>
      <c r="AJ83" s="12">
        <f t="shared" ref="AJ83:AJ93" si="11">AH83+AI83</f>
        <v>0</v>
      </c>
      <c r="AK83" s="12" t="e">
        <f t="shared" ref="AK83:AK93" si="12">AH83*100/AJ83</f>
        <v>#DIV/0!</v>
      </c>
      <c r="AL83" s="202" t="e">
        <f t="shared" ref="AL83:AL93" si="13">AI83*100/AJ83</f>
        <v>#DIV/0!</v>
      </c>
      <c r="AM83" s="202" t="e">
        <f t="shared" ref="AM83:AM93" si="14">K83*AK83/100</f>
        <v>#DIV/0!</v>
      </c>
      <c r="AN83" s="202" t="e">
        <f t="shared" ref="AN83:AN93" si="15">AL83/100*K83</f>
        <v>#DIV/0!</v>
      </c>
      <c r="AO83" s="202" t="str">
        <f t="shared" ref="AO83:AO93" si="16">IF((L83+N83)=0,"",(L83+N83)/AM83)</f>
        <v/>
      </c>
      <c r="AP83" s="204" t="str">
        <f>IF((M83+O83)=0,"",(M83+O83/AN83))</f>
        <v/>
      </c>
    </row>
    <row r="84" spans="1:1030" ht="18.75" customHeight="1">
      <c r="B84" s="272"/>
      <c r="C84" s="272"/>
      <c r="D84" s="263"/>
      <c r="E84" s="264"/>
      <c r="F84" s="264"/>
      <c r="G84" s="264"/>
      <c r="H84" s="264"/>
      <c r="I84" s="264"/>
      <c r="J84" s="163"/>
      <c r="K84" s="149"/>
      <c r="L84" s="196"/>
      <c r="M84" s="149"/>
      <c r="N84" s="196"/>
      <c r="O84" s="156"/>
      <c r="P84" s="203" t="str">
        <f t="shared" si="3"/>
        <v/>
      </c>
      <c r="Q84" s="203" t="str">
        <f t="shared" si="4"/>
        <v/>
      </c>
      <c r="R84" s="273" t="str">
        <f t="shared" si="5"/>
        <v/>
      </c>
      <c r="S84" s="273"/>
      <c r="T84" s="27"/>
      <c r="V84" s="12" t="str">
        <f t="shared" si="6"/>
        <v/>
      </c>
      <c r="W84" s="12">
        <f t="shared" si="7"/>
        <v>0</v>
      </c>
      <c r="X84" s="12" t="str">
        <f t="shared" si="8"/>
        <v/>
      </c>
      <c r="AD84" s="12" t="s">
        <v>379</v>
      </c>
      <c r="AE84" s="12">
        <v>74.77</v>
      </c>
      <c r="AF84" s="169">
        <v>30</v>
      </c>
      <c r="AG84" s="12">
        <v>3</v>
      </c>
      <c r="AH84" s="12">
        <f t="shared" si="9"/>
        <v>0</v>
      </c>
      <c r="AI84" s="12">
        <f t="shared" si="10"/>
        <v>0</v>
      </c>
      <c r="AJ84" s="12">
        <f t="shared" si="11"/>
        <v>0</v>
      </c>
      <c r="AK84" s="12" t="e">
        <f t="shared" si="12"/>
        <v>#DIV/0!</v>
      </c>
      <c r="AL84" s="202" t="e">
        <f t="shared" si="13"/>
        <v>#DIV/0!</v>
      </c>
      <c r="AM84" s="202" t="e">
        <f t="shared" si="14"/>
        <v>#DIV/0!</v>
      </c>
      <c r="AN84" s="202" t="e">
        <f t="shared" si="15"/>
        <v>#DIV/0!</v>
      </c>
      <c r="AO84" s="202" t="str">
        <f t="shared" si="16"/>
        <v/>
      </c>
      <c r="AP84" s="202" t="str">
        <f t="shared" ref="AP84:AP93" si="17">IF((M84+O84)=0,"",(M84+O84/AN84))</f>
        <v/>
      </c>
    </row>
    <row r="85" spans="1:1030" ht="18.75" customHeight="1">
      <c r="B85" s="272"/>
      <c r="C85" s="272"/>
      <c r="D85" s="263"/>
      <c r="E85" s="264"/>
      <c r="F85" s="264"/>
      <c r="G85" s="264"/>
      <c r="H85" s="264"/>
      <c r="I85" s="264"/>
      <c r="J85" s="163"/>
      <c r="K85" s="149"/>
      <c r="L85" s="196"/>
      <c r="M85" s="149"/>
      <c r="N85" s="196"/>
      <c r="O85" s="156"/>
      <c r="P85" s="203" t="str">
        <f t="shared" si="3"/>
        <v/>
      </c>
      <c r="Q85" s="203" t="str">
        <f t="shared" si="4"/>
        <v/>
      </c>
      <c r="R85" s="273" t="str">
        <f t="shared" si="5"/>
        <v/>
      </c>
      <c r="S85" s="273"/>
      <c r="T85" s="27"/>
      <c r="V85" s="12" t="str">
        <f t="shared" si="6"/>
        <v/>
      </c>
      <c r="W85" s="12">
        <f t="shared" si="7"/>
        <v>0</v>
      </c>
      <c r="X85" s="12" t="str">
        <f t="shared" si="8"/>
        <v/>
      </c>
      <c r="AD85" s="12" t="s">
        <v>435</v>
      </c>
      <c r="AE85" s="12">
        <v>24.1</v>
      </c>
      <c r="AF85" s="169">
        <v>30</v>
      </c>
      <c r="AG85" s="12">
        <v>4</v>
      </c>
      <c r="AH85" s="12">
        <f t="shared" si="9"/>
        <v>0</v>
      </c>
      <c r="AI85" s="12">
        <f t="shared" si="10"/>
        <v>0</v>
      </c>
      <c r="AJ85" s="12">
        <f t="shared" si="11"/>
        <v>0</v>
      </c>
      <c r="AK85" s="12" t="e">
        <f t="shared" si="12"/>
        <v>#DIV/0!</v>
      </c>
      <c r="AL85" s="202" t="e">
        <f t="shared" si="13"/>
        <v>#DIV/0!</v>
      </c>
      <c r="AM85" s="202" t="e">
        <f t="shared" si="14"/>
        <v>#DIV/0!</v>
      </c>
      <c r="AN85" s="202" t="e">
        <f t="shared" si="15"/>
        <v>#DIV/0!</v>
      </c>
      <c r="AO85" s="202" t="str">
        <f t="shared" si="16"/>
        <v/>
      </c>
      <c r="AP85" s="202" t="str">
        <f t="shared" si="17"/>
        <v/>
      </c>
    </row>
    <row r="86" spans="1:1030" ht="18.75" customHeight="1">
      <c r="B86" s="272"/>
      <c r="C86" s="272"/>
      <c r="D86" s="263"/>
      <c r="E86" s="264"/>
      <c r="F86" s="264"/>
      <c r="G86" s="264"/>
      <c r="H86" s="264"/>
      <c r="I86" s="264"/>
      <c r="J86" s="163"/>
      <c r="K86" s="149"/>
      <c r="L86" s="196"/>
      <c r="M86" s="149"/>
      <c r="N86" s="196"/>
      <c r="O86" s="156"/>
      <c r="P86" s="203" t="str">
        <f t="shared" si="3"/>
        <v/>
      </c>
      <c r="Q86" s="203" t="str">
        <f t="shared" si="4"/>
        <v/>
      </c>
      <c r="R86" s="273" t="str">
        <f t="shared" si="5"/>
        <v/>
      </c>
      <c r="S86" s="273"/>
      <c r="T86" s="27"/>
      <c r="V86" s="12" t="str">
        <f t="shared" si="6"/>
        <v/>
      </c>
      <c r="W86" s="12">
        <f t="shared" si="7"/>
        <v>0</v>
      </c>
      <c r="X86" s="12" t="str">
        <f t="shared" si="8"/>
        <v/>
      </c>
      <c r="AG86" s="12">
        <v>5</v>
      </c>
      <c r="AH86" s="12">
        <f t="shared" si="9"/>
        <v>0</v>
      </c>
      <c r="AI86" s="12">
        <f t="shared" si="10"/>
        <v>0</v>
      </c>
      <c r="AJ86" s="12">
        <f t="shared" si="11"/>
        <v>0</v>
      </c>
      <c r="AK86" s="12" t="e">
        <f t="shared" si="12"/>
        <v>#DIV/0!</v>
      </c>
      <c r="AL86" s="202" t="e">
        <f t="shared" si="13"/>
        <v>#DIV/0!</v>
      </c>
      <c r="AM86" s="202" t="e">
        <f t="shared" si="14"/>
        <v>#DIV/0!</v>
      </c>
      <c r="AN86" s="202" t="e">
        <f t="shared" si="15"/>
        <v>#DIV/0!</v>
      </c>
      <c r="AO86" s="202" t="str">
        <f t="shared" si="16"/>
        <v/>
      </c>
      <c r="AP86" s="202" t="str">
        <f t="shared" si="17"/>
        <v/>
      </c>
    </row>
    <row r="87" spans="1:1030" ht="18.75" customHeight="1">
      <c r="B87" s="272"/>
      <c r="C87" s="272"/>
      <c r="D87" s="263"/>
      <c r="E87" s="264"/>
      <c r="F87" s="264"/>
      <c r="G87" s="264"/>
      <c r="H87" s="264"/>
      <c r="I87" s="264"/>
      <c r="J87" s="163"/>
      <c r="K87" s="149"/>
      <c r="L87" s="196"/>
      <c r="M87" s="149"/>
      <c r="N87" s="196"/>
      <c r="O87" s="156"/>
      <c r="P87" s="203" t="str">
        <f t="shared" si="3"/>
        <v/>
      </c>
      <c r="Q87" s="203" t="str">
        <f t="shared" si="4"/>
        <v/>
      </c>
      <c r="R87" s="273" t="str">
        <f t="shared" si="5"/>
        <v/>
      </c>
      <c r="S87" s="273"/>
      <c r="T87" s="27"/>
      <c r="V87" s="12" t="str">
        <f t="shared" si="6"/>
        <v/>
      </c>
      <c r="W87" s="12">
        <f t="shared" si="7"/>
        <v>0</v>
      </c>
      <c r="X87" s="12" t="str">
        <f t="shared" si="8"/>
        <v/>
      </c>
      <c r="AH87" s="12">
        <f t="shared" si="9"/>
        <v>0</v>
      </c>
      <c r="AI87" s="12">
        <f t="shared" si="10"/>
        <v>0</v>
      </c>
      <c r="AJ87" s="12">
        <f t="shared" si="11"/>
        <v>0</v>
      </c>
      <c r="AK87" s="12" t="e">
        <f t="shared" si="12"/>
        <v>#DIV/0!</v>
      </c>
      <c r="AL87" s="202" t="e">
        <f t="shared" si="13"/>
        <v>#DIV/0!</v>
      </c>
      <c r="AM87" s="202" t="e">
        <f t="shared" si="14"/>
        <v>#DIV/0!</v>
      </c>
      <c r="AN87" s="202" t="e">
        <f t="shared" si="15"/>
        <v>#DIV/0!</v>
      </c>
      <c r="AO87" s="202" t="str">
        <f t="shared" si="16"/>
        <v/>
      </c>
      <c r="AP87" s="202" t="str">
        <f t="shared" si="17"/>
        <v/>
      </c>
    </row>
    <row r="88" spans="1:1030" ht="18.75" customHeight="1">
      <c r="B88" s="272"/>
      <c r="C88" s="272"/>
      <c r="D88" s="263"/>
      <c r="E88" s="264"/>
      <c r="F88" s="264"/>
      <c r="G88" s="264"/>
      <c r="H88" s="264"/>
      <c r="I88" s="264"/>
      <c r="J88" s="163"/>
      <c r="K88" s="149"/>
      <c r="L88" s="196"/>
      <c r="M88" s="149"/>
      <c r="N88" s="196"/>
      <c r="O88" s="156"/>
      <c r="P88" s="203" t="str">
        <f t="shared" si="3"/>
        <v/>
      </c>
      <c r="Q88" s="203" t="str">
        <f t="shared" si="4"/>
        <v/>
      </c>
      <c r="R88" s="273" t="str">
        <f t="shared" si="5"/>
        <v/>
      </c>
      <c r="S88" s="273"/>
      <c r="T88" s="27"/>
      <c r="V88" s="12" t="str">
        <f t="shared" si="6"/>
        <v/>
      </c>
      <c r="W88" s="12">
        <f t="shared" si="7"/>
        <v>0</v>
      </c>
      <c r="X88" s="12" t="str">
        <f t="shared" si="8"/>
        <v/>
      </c>
      <c r="AH88" s="12">
        <f t="shared" si="9"/>
        <v>0</v>
      </c>
      <c r="AI88" s="12">
        <f t="shared" si="10"/>
        <v>0</v>
      </c>
      <c r="AJ88" s="12">
        <f t="shared" si="11"/>
        <v>0</v>
      </c>
      <c r="AK88" s="12" t="e">
        <f t="shared" si="12"/>
        <v>#DIV/0!</v>
      </c>
      <c r="AL88" s="202" t="e">
        <f t="shared" si="13"/>
        <v>#DIV/0!</v>
      </c>
      <c r="AM88" s="202" t="e">
        <f t="shared" si="14"/>
        <v>#DIV/0!</v>
      </c>
      <c r="AN88" s="202" t="e">
        <f t="shared" si="15"/>
        <v>#DIV/0!</v>
      </c>
      <c r="AO88" s="202" t="str">
        <f t="shared" si="16"/>
        <v/>
      </c>
      <c r="AP88" s="202" t="str">
        <f t="shared" si="17"/>
        <v/>
      </c>
    </row>
    <row r="89" spans="1:1030" ht="18.75" customHeight="1">
      <c r="B89" s="272"/>
      <c r="C89" s="272"/>
      <c r="D89" s="263"/>
      <c r="E89" s="264"/>
      <c r="F89" s="264"/>
      <c r="G89" s="264"/>
      <c r="H89" s="264"/>
      <c r="I89" s="264"/>
      <c r="J89" s="163"/>
      <c r="K89" s="149"/>
      <c r="L89" s="196"/>
      <c r="M89" s="149"/>
      <c r="N89" s="196"/>
      <c r="O89" s="156"/>
      <c r="P89" s="203" t="str">
        <f t="shared" si="3"/>
        <v/>
      </c>
      <c r="Q89" s="203" t="str">
        <f t="shared" si="4"/>
        <v/>
      </c>
      <c r="R89" s="273" t="str">
        <f t="shared" si="5"/>
        <v/>
      </c>
      <c r="S89" s="273"/>
      <c r="T89" s="27"/>
      <c r="V89" s="12" t="str">
        <f t="shared" si="6"/>
        <v/>
      </c>
      <c r="W89" s="12">
        <f t="shared" si="7"/>
        <v>0</v>
      </c>
      <c r="X89" s="12" t="str">
        <f t="shared" si="8"/>
        <v/>
      </c>
      <c r="AH89" s="12">
        <f t="shared" si="9"/>
        <v>0</v>
      </c>
      <c r="AI89" s="12">
        <f t="shared" si="10"/>
        <v>0</v>
      </c>
      <c r="AJ89" s="12">
        <f t="shared" si="11"/>
        <v>0</v>
      </c>
      <c r="AK89" s="12" t="e">
        <f t="shared" si="12"/>
        <v>#DIV/0!</v>
      </c>
      <c r="AL89" s="202" t="e">
        <f t="shared" si="13"/>
        <v>#DIV/0!</v>
      </c>
      <c r="AM89" s="202" t="e">
        <f t="shared" si="14"/>
        <v>#DIV/0!</v>
      </c>
      <c r="AN89" s="202" t="e">
        <f t="shared" si="15"/>
        <v>#DIV/0!</v>
      </c>
      <c r="AO89" s="202" t="str">
        <f t="shared" si="16"/>
        <v/>
      </c>
      <c r="AP89" s="202" t="str">
        <f t="shared" si="17"/>
        <v/>
      </c>
    </row>
    <row r="90" spans="1:1030" ht="18.75" customHeight="1">
      <c r="B90" s="272"/>
      <c r="C90" s="272"/>
      <c r="D90" s="263"/>
      <c r="E90" s="264"/>
      <c r="F90" s="264"/>
      <c r="G90" s="264"/>
      <c r="H90" s="264"/>
      <c r="I90" s="264"/>
      <c r="J90" s="163"/>
      <c r="K90" s="149"/>
      <c r="L90" s="196"/>
      <c r="M90" s="149"/>
      <c r="N90" s="196"/>
      <c r="O90" s="156"/>
      <c r="P90" s="203" t="str">
        <f t="shared" si="3"/>
        <v/>
      </c>
      <c r="Q90" s="203" t="str">
        <f t="shared" si="4"/>
        <v/>
      </c>
      <c r="R90" s="273" t="str">
        <f t="shared" si="5"/>
        <v/>
      </c>
      <c r="S90" s="273"/>
      <c r="T90" s="27"/>
      <c r="V90" s="12" t="str">
        <f t="shared" si="6"/>
        <v/>
      </c>
      <c r="W90" s="12">
        <f t="shared" si="7"/>
        <v>0</v>
      </c>
      <c r="X90" s="12" t="str">
        <f t="shared" si="8"/>
        <v/>
      </c>
      <c r="AH90" s="12">
        <f t="shared" si="9"/>
        <v>0</v>
      </c>
      <c r="AI90" s="12">
        <f t="shared" si="10"/>
        <v>0</v>
      </c>
      <c r="AJ90" s="12">
        <f t="shared" si="11"/>
        <v>0</v>
      </c>
      <c r="AK90" s="12" t="e">
        <f t="shared" si="12"/>
        <v>#DIV/0!</v>
      </c>
      <c r="AL90" s="202" t="e">
        <f t="shared" si="13"/>
        <v>#DIV/0!</v>
      </c>
      <c r="AM90" s="202" t="e">
        <f t="shared" si="14"/>
        <v>#DIV/0!</v>
      </c>
      <c r="AN90" s="202" t="e">
        <f t="shared" si="15"/>
        <v>#DIV/0!</v>
      </c>
      <c r="AO90" s="202" t="str">
        <f t="shared" si="16"/>
        <v/>
      </c>
      <c r="AP90" s="202" t="str">
        <f t="shared" si="17"/>
        <v/>
      </c>
    </row>
    <row r="91" spans="1:1030" ht="18.75" customHeight="1">
      <c r="B91" s="272"/>
      <c r="C91" s="272"/>
      <c r="D91" s="263"/>
      <c r="E91" s="264"/>
      <c r="F91" s="264"/>
      <c r="G91" s="264"/>
      <c r="H91" s="264"/>
      <c r="I91" s="264"/>
      <c r="J91" s="163"/>
      <c r="K91" s="149"/>
      <c r="L91" s="196"/>
      <c r="M91" s="149"/>
      <c r="N91" s="196"/>
      <c r="O91" s="156"/>
      <c r="P91" s="203" t="str">
        <f t="shared" si="3"/>
        <v/>
      </c>
      <c r="Q91" s="203" t="str">
        <f t="shared" si="4"/>
        <v/>
      </c>
      <c r="R91" s="273" t="str">
        <f t="shared" si="5"/>
        <v/>
      </c>
      <c r="S91" s="273"/>
      <c r="T91" s="27"/>
      <c r="V91" s="12" t="str">
        <f t="shared" si="6"/>
        <v/>
      </c>
      <c r="W91" s="12">
        <f t="shared" si="7"/>
        <v>0</v>
      </c>
      <c r="X91" s="12" t="str">
        <f t="shared" si="8"/>
        <v/>
      </c>
      <c r="AH91" s="12">
        <f t="shared" si="9"/>
        <v>0</v>
      </c>
      <c r="AI91" s="12">
        <f t="shared" si="10"/>
        <v>0</v>
      </c>
      <c r="AJ91" s="12">
        <f t="shared" si="11"/>
        <v>0</v>
      </c>
      <c r="AK91" s="12" t="e">
        <f t="shared" si="12"/>
        <v>#DIV/0!</v>
      </c>
      <c r="AL91" s="202" t="e">
        <f t="shared" si="13"/>
        <v>#DIV/0!</v>
      </c>
      <c r="AM91" s="202" t="e">
        <f t="shared" si="14"/>
        <v>#DIV/0!</v>
      </c>
      <c r="AN91" s="202" t="e">
        <f t="shared" si="15"/>
        <v>#DIV/0!</v>
      </c>
      <c r="AO91" s="202" t="str">
        <f t="shared" si="16"/>
        <v/>
      </c>
      <c r="AP91" s="202" t="str">
        <f t="shared" si="17"/>
        <v/>
      </c>
    </row>
    <row r="92" spans="1:1030" ht="18.75" customHeight="1">
      <c r="B92" s="272"/>
      <c r="C92" s="272"/>
      <c r="D92" s="263"/>
      <c r="E92" s="264"/>
      <c r="F92" s="264"/>
      <c r="G92" s="264"/>
      <c r="H92" s="264"/>
      <c r="I92" s="264"/>
      <c r="J92" s="163"/>
      <c r="K92" s="149"/>
      <c r="L92" s="196"/>
      <c r="M92" s="149"/>
      <c r="N92" s="196"/>
      <c r="O92" s="156"/>
      <c r="P92" s="203" t="str">
        <f t="shared" si="3"/>
        <v/>
      </c>
      <c r="Q92" s="203" t="str">
        <f t="shared" si="4"/>
        <v/>
      </c>
      <c r="R92" s="273" t="str">
        <f t="shared" si="5"/>
        <v/>
      </c>
      <c r="S92" s="273"/>
      <c r="T92" s="27"/>
      <c r="V92" s="12" t="str">
        <f t="shared" si="6"/>
        <v/>
      </c>
      <c r="W92" s="12">
        <f t="shared" si="7"/>
        <v>0</v>
      </c>
      <c r="X92" s="12" t="str">
        <f t="shared" si="8"/>
        <v/>
      </c>
      <c r="AH92" s="12">
        <f t="shared" si="9"/>
        <v>0</v>
      </c>
      <c r="AI92" s="12">
        <f t="shared" si="10"/>
        <v>0</v>
      </c>
      <c r="AJ92" s="12">
        <f t="shared" si="11"/>
        <v>0</v>
      </c>
      <c r="AK92" s="12" t="e">
        <f t="shared" si="12"/>
        <v>#DIV/0!</v>
      </c>
      <c r="AL92" s="202" t="e">
        <f t="shared" si="13"/>
        <v>#DIV/0!</v>
      </c>
      <c r="AM92" s="202" t="e">
        <f t="shared" si="14"/>
        <v>#DIV/0!</v>
      </c>
      <c r="AN92" s="202" t="e">
        <f t="shared" si="15"/>
        <v>#DIV/0!</v>
      </c>
      <c r="AO92" s="202" t="str">
        <f t="shared" si="16"/>
        <v/>
      </c>
      <c r="AP92" s="202" t="str">
        <f t="shared" si="17"/>
        <v/>
      </c>
    </row>
    <row r="93" spans="1:1030" ht="18.75" customHeight="1">
      <c r="B93" s="272"/>
      <c r="C93" s="272"/>
      <c r="D93" s="263"/>
      <c r="E93" s="264"/>
      <c r="F93" s="264"/>
      <c r="G93" s="264"/>
      <c r="H93" s="264"/>
      <c r="I93" s="264"/>
      <c r="J93" s="163"/>
      <c r="K93" s="149"/>
      <c r="L93" s="196"/>
      <c r="M93" s="149"/>
      <c r="N93" s="196"/>
      <c r="O93" s="156"/>
      <c r="P93" s="203" t="str">
        <f t="shared" si="3"/>
        <v/>
      </c>
      <c r="Q93" s="203" t="str">
        <f t="shared" si="4"/>
        <v/>
      </c>
      <c r="R93" s="273" t="str">
        <f t="shared" si="5"/>
        <v/>
      </c>
      <c r="S93" s="273"/>
      <c r="T93" s="27"/>
      <c r="V93" s="12" t="str">
        <f t="shared" si="6"/>
        <v/>
      </c>
      <c r="W93" s="12">
        <f t="shared" si="7"/>
        <v>0</v>
      </c>
      <c r="X93" s="12" t="str">
        <f t="shared" si="8"/>
        <v/>
      </c>
      <c r="AH93" s="12">
        <f t="shared" si="9"/>
        <v>0</v>
      </c>
      <c r="AI93" s="12">
        <f t="shared" si="10"/>
        <v>0</v>
      </c>
      <c r="AJ93" s="12">
        <f t="shared" si="11"/>
        <v>0</v>
      </c>
      <c r="AK93" s="12" t="e">
        <f t="shared" si="12"/>
        <v>#DIV/0!</v>
      </c>
      <c r="AL93" s="202" t="e">
        <f t="shared" si="13"/>
        <v>#DIV/0!</v>
      </c>
      <c r="AM93" s="202" t="e">
        <f t="shared" si="14"/>
        <v>#DIV/0!</v>
      </c>
      <c r="AN93" s="202" t="e">
        <f t="shared" si="15"/>
        <v>#DIV/0!</v>
      </c>
      <c r="AO93" s="202" t="str">
        <f t="shared" si="16"/>
        <v/>
      </c>
      <c r="AP93" s="202" t="str">
        <f t="shared" si="17"/>
        <v/>
      </c>
    </row>
    <row r="94" spans="1:1030" ht="18.75" customHeight="1">
      <c r="B94" s="248" t="s">
        <v>42</v>
      </c>
      <c r="C94" s="248"/>
      <c r="D94" s="248"/>
      <c r="E94" s="248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9"/>
      <c r="R94" s="277" t="str">
        <f>IF(R82="","",SUM(R82:S93))</f>
        <v/>
      </c>
      <c r="S94" s="281"/>
      <c r="T94" s="27"/>
    </row>
    <row r="95" spans="1:1030" s="24" customFormat="1" ht="15.75" customHeight="1">
      <c r="A95" s="23"/>
      <c r="B95" s="57"/>
      <c r="C95" s="25"/>
      <c r="D95" s="145"/>
      <c r="E95" s="145"/>
      <c r="F95" s="145"/>
      <c r="G95" s="145"/>
      <c r="H95" s="145"/>
      <c r="I95" s="145"/>
      <c r="J95" s="145"/>
      <c r="K95" s="145"/>
      <c r="L95" s="190"/>
      <c r="M95" s="145"/>
      <c r="N95" s="190"/>
      <c r="O95" s="145"/>
      <c r="P95" s="190"/>
      <c r="Q95" s="145"/>
      <c r="R95" s="145"/>
      <c r="S95" s="145"/>
      <c r="T95" s="145"/>
      <c r="U95" s="22"/>
      <c r="AF95" s="17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</row>
    <row r="96" spans="1:1030" s="24" customFormat="1" ht="20.25" customHeight="1">
      <c r="A96" s="23"/>
      <c r="B96" s="33" t="s">
        <v>384</v>
      </c>
      <c r="C96" s="282" t="s">
        <v>387</v>
      </c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145"/>
      <c r="U96" s="22"/>
      <c r="AF96" s="17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</row>
    <row r="97" spans="1:1030" s="24" customFormat="1" ht="20.25" customHeight="1">
      <c r="A97" s="23"/>
      <c r="B97" s="283" t="s">
        <v>41</v>
      </c>
      <c r="C97" s="283"/>
      <c r="D97" s="254" t="s">
        <v>369</v>
      </c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6"/>
      <c r="Q97" s="283" t="s">
        <v>371</v>
      </c>
      <c r="R97" s="283"/>
      <c r="S97" s="283"/>
      <c r="T97" s="145"/>
      <c r="U97" s="22"/>
      <c r="AF97" s="17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</row>
    <row r="98" spans="1:1030" s="24" customFormat="1" ht="20.25" customHeight="1">
      <c r="A98" s="23"/>
      <c r="B98" s="283"/>
      <c r="C98" s="283"/>
      <c r="D98" s="257"/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258"/>
      <c r="P98" s="259"/>
      <c r="Q98" s="283"/>
      <c r="R98" s="283"/>
      <c r="S98" s="283"/>
      <c r="T98" s="145"/>
      <c r="U98" s="22"/>
      <c r="AF98" s="17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  <c r="AMN98" s="2"/>
      <c r="AMO98" s="2"/>
      <c r="AMP98" s="2"/>
    </row>
    <row r="99" spans="1:1030" s="24" customFormat="1" ht="20.25" customHeight="1">
      <c r="A99" s="23"/>
      <c r="B99" s="274"/>
      <c r="C99" s="274"/>
      <c r="D99" s="260"/>
      <c r="E99" s="261"/>
      <c r="F99" s="261"/>
      <c r="G99" s="261"/>
      <c r="H99" s="261"/>
      <c r="I99" s="261"/>
      <c r="J99" s="261"/>
      <c r="K99" s="261"/>
      <c r="L99" s="261"/>
      <c r="M99" s="261"/>
      <c r="N99" s="261"/>
      <c r="O99" s="261"/>
      <c r="P99" s="262"/>
      <c r="Q99" s="275"/>
      <c r="R99" s="275"/>
      <c r="S99" s="275"/>
      <c r="T99" s="145"/>
      <c r="U99" s="22"/>
      <c r="AF99" s="17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  <c r="AMN99" s="2"/>
      <c r="AMO99" s="2"/>
      <c r="AMP99" s="2"/>
    </row>
    <row r="100" spans="1:1030" s="24" customFormat="1" ht="20.25" customHeight="1">
      <c r="A100" s="23"/>
      <c r="B100" s="274"/>
      <c r="C100" s="274"/>
      <c r="D100" s="260"/>
      <c r="E100" s="261"/>
      <c r="F100" s="261"/>
      <c r="G100" s="261"/>
      <c r="H100" s="261"/>
      <c r="I100" s="261"/>
      <c r="J100" s="261"/>
      <c r="K100" s="261"/>
      <c r="L100" s="261"/>
      <c r="M100" s="261"/>
      <c r="N100" s="261"/>
      <c r="O100" s="261"/>
      <c r="P100" s="262"/>
      <c r="Q100" s="275"/>
      <c r="R100" s="275"/>
      <c r="S100" s="275"/>
      <c r="T100" s="145"/>
      <c r="U100" s="22"/>
      <c r="AF100" s="17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  <c r="AMN100" s="2"/>
      <c r="AMO100" s="2"/>
      <c r="AMP100" s="2"/>
    </row>
    <row r="101" spans="1:1030" s="24" customFormat="1" ht="20.25" customHeight="1">
      <c r="A101" s="23"/>
      <c r="B101" s="274"/>
      <c r="C101" s="274"/>
      <c r="D101" s="260"/>
      <c r="E101" s="261"/>
      <c r="F101" s="261"/>
      <c r="G101" s="261"/>
      <c r="H101" s="261"/>
      <c r="I101" s="261"/>
      <c r="J101" s="261"/>
      <c r="K101" s="261"/>
      <c r="L101" s="261"/>
      <c r="M101" s="261"/>
      <c r="N101" s="261"/>
      <c r="O101" s="261"/>
      <c r="P101" s="262"/>
      <c r="Q101" s="275"/>
      <c r="R101" s="275"/>
      <c r="S101" s="275"/>
      <c r="T101" s="145"/>
      <c r="U101" s="22"/>
      <c r="AF101" s="17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  <c r="AMN101" s="2"/>
      <c r="AMO101" s="2"/>
      <c r="AMP101" s="2"/>
    </row>
    <row r="102" spans="1:1030" s="24" customFormat="1" ht="20.25" customHeight="1">
      <c r="A102" s="23"/>
      <c r="B102" s="274"/>
      <c r="C102" s="274"/>
      <c r="D102" s="260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2"/>
      <c r="Q102" s="275"/>
      <c r="R102" s="275"/>
      <c r="S102" s="275"/>
      <c r="T102" s="145"/>
      <c r="U102" s="22"/>
      <c r="AF102" s="17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  <c r="AMN102" s="2"/>
      <c r="AMO102" s="2"/>
      <c r="AMP102" s="2"/>
    </row>
    <row r="103" spans="1:1030" s="24" customFormat="1" ht="20.25" customHeight="1">
      <c r="A103" s="23"/>
      <c r="B103" s="274"/>
      <c r="C103" s="274"/>
      <c r="D103" s="260"/>
      <c r="E103" s="261"/>
      <c r="F103" s="261"/>
      <c r="G103" s="261"/>
      <c r="H103" s="261"/>
      <c r="I103" s="261"/>
      <c r="J103" s="261"/>
      <c r="K103" s="261"/>
      <c r="L103" s="261"/>
      <c r="M103" s="261"/>
      <c r="N103" s="261"/>
      <c r="O103" s="261"/>
      <c r="P103" s="262"/>
      <c r="Q103" s="275"/>
      <c r="R103" s="275"/>
      <c r="S103" s="275"/>
      <c r="T103" s="145"/>
      <c r="U103" s="22"/>
      <c r="AF103" s="17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</row>
    <row r="104" spans="1:1030" s="24" customFormat="1" ht="20.25" customHeight="1">
      <c r="A104" s="23"/>
      <c r="B104" s="274"/>
      <c r="C104" s="274"/>
      <c r="D104" s="260"/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  <c r="P104" s="262"/>
      <c r="Q104" s="275"/>
      <c r="R104" s="275"/>
      <c r="S104" s="275"/>
      <c r="T104" s="145"/>
      <c r="U104" s="22"/>
      <c r="AF104" s="17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</row>
    <row r="105" spans="1:1030" s="24" customFormat="1" ht="20.25" customHeight="1">
      <c r="A105" s="23"/>
      <c r="B105" s="248" t="s">
        <v>42</v>
      </c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9"/>
      <c r="Q105" s="276" t="str">
        <f>IF(Q99="","",SUM(Q99:S104))</f>
        <v/>
      </c>
      <c r="R105" s="277"/>
      <c r="S105" s="278"/>
      <c r="T105" s="145"/>
      <c r="U105" s="22"/>
      <c r="AF105" s="17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  <c r="AMN105" s="2"/>
      <c r="AMO105" s="2"/>
      <c r="AMP105" s="2"/>
    </row>
    <row r="106" spans="1:1030" s="24" customFormat="1" ht="20.25" customHeight="1">
      <c r="A106" s="23"/>
      <c r="B106" s="279" t="s">
        <v>43</v>
      </c>
      <c r="C106" s="279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2"/>
      <c r="AF106" s="17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  <c r="AMN106" s="2"/>
      <c r="AMO106" s="2"/>
      <c r="AMP106" s="2"/>
    </row>
    <row r="107" spans="1:1030" s="24" customFormat="1" ht="20.25" customHeight="1">
      <c r="A107" s="23"/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2"/>
      <c r="AF107" s="17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  <c r="AMN107" s="2"/>
      <c r="AMO107" s="2"/>
      <c r="AMP107" s="2"/>
    </row>
    <row r="108" spans="1:1030" s="1" customFormat="1" ht="18.75" customHeight="1">
      <c r="A108" s="23"/>
      <c r="B108" s="57"/>
      <c r="C108" s="154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2"/>
      <c r="W108" s="24"/>
      <c r="Y108" s="328"/>
      <c r="Z108" s="329"/>
      <c r="AA108" s="329"/>
      <c r="AB108" s="329"/>
      <c r="AC108" s="329"/>
      <c r="AD108" s="329"/>
      <c r="AE108" s="329"/>
      <c r="AF108" s="329"/>
      <c r="AG108" s="329"/>
      <c r="AH108" s="329"/>
      <c r="AI108" s="329"/>
      <c r="AJ108" s="329"/>
      <c r="AK108" s="329"/>
      <c r="AL108" s="329"/>
      <c r="AM108" s="329"/>
      <c r="AN108" s="329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  <c r="AMN108" s="2"/>
      <c r="AMO108" s="2"/>
      <c r="AMP108" s="2"/>
    </row>
    <row r="109" spans="1:1030" ht="18.75" customHeight="1">
      <c r="B109" s="280" t="s">
        <v>391</v>
      </c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153"/>
      <c r="ALL109" s="2"/>
      <c r="ALM109" s="2"/>
    </row>
    <row r="110" spans="1:1030" s="12" customFormat="1" ht="10.5" customHeight="1"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92"/>
      <c r="M110" s="148"/>
      <c r="N110" s="192"/>
      <c r="O110" s="148"/>
      <c r="P110" s="192"/>
      <c r="Q110" s="148"/>
      <c r="R110" s="148"/>
      <c r="S110" s="148"/>
      <c r="T110" s="148"/>
      <c r="AF110" s="169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</row>
    <row r="111" spans="1:1030" ht="18.75" customHeight="1">
      <c r="B111" s="148"/>
      <c r="C111" s="270" t="s">
        <v>436</v>
      </c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270"/>
      <c r="S111" s="270"/>
      <c r="T111" s="148"/>
      <c r="ALL111" s="2"/>
      <c r="ALM111" s="2"/>
    </row>
    <row r="112" spans="1:1030" ht="18.75" customHeight="1">
      <c r="B112" s="148"/>
      <c r="C112" s="271"/>
      <c r="D112" s="271"/>
      <c r="E112" s="271"/>
      <c r="F112" s="271"/>
      <c r="G112" s="271"/>
      <c r="H112" s="271"/>
      <c r="I112" s="271"/>
      <c r="J112" s="271"/>
      <c r="K112" s="271"/>
      <c r="L112" s="271"/>
      <c r="M112" s="271"/>
      <c r="N112" s="271"/>
      <c r="O112" s="271"/>
      <c r="P112" s="271"/>
      <c r="Q112" s="271"/>
      <c r="R112" s="271"/>
      <c r="S112" s="271"/>
      <c r="T112" s="148"/>
      <c r="ALL112" s="2"/>
      <c r="ALM112" s="2"/>
    </row>
    <row r="113" spans="1:1028" s="24" customFormat="1" ht="12" customHeight="1">
      <c r="A113" s="22"/>
      <c r="B113" s="158"/>
      <c r="C113" s="50"/>
      <c r="D113" s="159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25"/>
      <c r="S113" s="160"/>
      <c r="T113" s="161"/>
      <c r="AF113" s="17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</row>
    <row r="114" spans="1:1028" s="24" customFormat="1" ht="20.25" customHeight="1">
      <c r="A114" s="23"/>
      <c r="B114" s="57"/>
      <c r="C114" s="152"/>
      <c r="D114" s="235" t="s">
        <v>392</v>
      </c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161"/>
      <c r="AF114" s="17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  <c r="AMN114" s="2"/>
    </row>
    <row r="115" spans="1:1028" s="24" customFormat="1" ht="20.25" customHeight="1">
      <c r="A115" s="23"/>
      <c r="B115" s="57"/>
      <c r="C115" s="205"/>
      <c r="D115" s="235" t="s">
        <v>437</v>
      </c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161"/>
      <c r="AF115" s="17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  <c r="AMN115" s="2"/>
    </row>
    <row r="116" spans="1:1028" s="24" customFormat="1" ht="20.25" customHeight="1">
      <c r="A116" s="23"/>
      <c r="B116" s="57"/>
      <c r="C116" s="205"/>
      <c r="D116" s="235" t="s">
        <v>438</v>
      </c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236"/>
      <c r="S116" s="236"/>
      <c r="T116" s="161"/>
      <c r="AF116" s="17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</row>
    <row r="117" spans="1:1028" s="24" customFormat="1" ht="20.25" customHeight="1">
      <c r="A117" s="23"/>
      <c r="B117" s="57"/>
      <c r="C117" s="152"/>
      <c r="D117" s="237" t="s">
        <v>393</v>
      </c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AF117" s="17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  <c r="AMN117" s="2"/>
    </row>
    <row r="118" spans="1:1028" s="24" customFormat="1" ht="20.25" customHeight="1">
      <c r="A118" s="23"/>
      <c r="B118" s="57"/>
      <c r="C118" s="205"/>
      <c r="D118" s="235" t="s">
        <v>439</v>
      </c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161"/>
      <c r="AF118" s="17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  <c r="AMN118" s="2"/>
    </row>
    <row r="119" spans="1:1028" s="24" customFormat="1" ht="20.25" customHeight="1">
      <c r="A119" s="23"/>
      <c r="B119" s="57"/>
      <c r="C119" s="205"/>
      <c r="D119" s="235" t="s">
        <v>440</v>
      </c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161"/>
      <c r="AF119" s="17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  <c r="AMN119" s="2"/>
    </row>
    <row r="120" spans="1:1028" s="24" customFormat="1" ht="20.25" customHeight="1">
      <c r="A120" s="23"/>
      <c r="B120" s="57"/>
      <c r="C120" s="152"/>
      <c r="D120" s="237" t="s">
        <v>441</v>
      </c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2"/>
      <c r="AF120" s="17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  <c r="AMN120" s="2"/>
    </row>
    <row r="121" spans="1:1028" s="24" customFormat="1" ht="20.25" customHeight="1">
      <c r="A121" s="23"/>
      <c r="B121" s="57"/>
      <c r="C121" s="205"/>
      <c r="D121" s="237" t="s">
        <v>442</v>
      </c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2"/>
      <c r="AF121" s="17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  <c r="AMN121" s="2"/>
    </row>
    <row r="122" spans="1:1028" s="24" customFormat="1" ht="20.25" customHeight="1">
      <c r="A122" s="23"/>
      <c r="B122" s="57"/>
      <c r="C122" s="152"/>
      <c r="D122" s="239" t="s">
        <v>443</v>
      </c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2"/>
      <c r="AF122" s="17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  <c r="AMN122" s="2"/>
    </row>
    <row r="123" spans="1:1028" s="24" customFormat="1" ht="20.25" customHeight="1">
      <c r="A123" s="23"/>
      <c r="B123" s="57"/>
      <c r="C123" s="152"/>
      <c r="D123" s="239" t="s">
        <v>444</v>
      </c>
      <c r="E123" s="240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2"/>
      <c r="AF123" s="17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  <c r="AMN123" s="2"/>
    </row>
    <row r="124" spans="1:1028" s="24" customFormat="1" ht="20.25" customHeight="1">
      <c r="A124" s="23"/>
      <c r="B124" s="57"/>
      <c r="C124" s="152"/>
      <c r="D124" s="239" t="s">
        <v>445</v>
      </c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2"/>
      <c r="AF124" s="17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</row>
    <row r="125" spans="1:1028" s="24" customFormat="1" ht="20.25" customHeight="1">
      <c r="A125" s="23"/>
      <c r="B125" s="57"/>
      <c r="C125" s="20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2"/>
      <c r="AF125" s="17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  <c r="AMN125" s="2"/>
    </row>
    <row r="126" spans="1:1028" s="24" customFormat="1" ht="20.25" customHeight="1">
      <c r="A126" s="23"/>
      <c r="B126" s="57"/>
      <c r="C126" s="152"/>
      <c r="D126" s="239" t="s">
        <v>446</v>
      </c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2"/>
      <c r="AF126" s="17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</row>
    <row r="127" spans="1:1028" s="24" customFormat="1" ht="20.25" customHeight="1">
      <c r="A127" s="23"/>
      <c r="B127" s="57"/>
      <c r="C127" s="205"/>
      <c r="D127" s="239" t="s">
        <v>447</v>
      </c>
      <c r="E127" s="240"/>
      <c r="F127" s="240"/>
      <c r="G127" s="240"/>
      <c r="H127" s="240"/>
      <c r="I127" s="240"/>
      <c r="J127" s="240"/>
      <c r="K127" s="240"/>
      <c r="L127" s="240"/>
      <c r="M127" s="240"/>
      <c r="N127" s="240"/>
      <c r="O127" s="240"/>
      <c r="P127" s="240"/>
      <c r="Q127" s="240"/>
      <c r="R127" s="240"/>
      <c r="S127" s="240"/>
      <c r="T127" s="240"/>
      <c r="U127" s="22"/>
      <c r="AF127" s="17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</row>
    <row r="128" spans="1:1028" s="24" customFormat="1" ht="18.75" customHeight="1">
      <c r="A128" s="23"/>
      <c r="B128" s="57"/>
      <c r="C128" s="50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151"/>
      <c r="T128" s="158"/>
      <c r="U128" s="22"/>
      <c r="AF128" s="17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  <c r="AMN128" s="2"/>
    </row>
    <row r="129" spans="2:1030" ht="18.75" customHeight="1">
      <c r="B129" s="56" t="s">
        <v>44</v>
      </c>
      <c r="C129" s="290" t="s">
        <v>65</v>
      </c>
      <c r="D129" s="290"/>
      <c r="E129" s="290"/>
      <c r="F129" s="290"/>
      <c r="G129" s="290"/>
      <c r="H129" s="290"/>
      <c r="I129" s="290"/>
      <c r="J129" s="290"/>
      <c r="K129" s="290"/>
      <c r="L129" s="290"/>
      <c r="M129" s="290"/>
      <c r="N129" s="290"/>
      <c r="O129" s="290"/>
      <c r="P129" s="290"/>
      <c r="Q129" s="290"/>
      <c r="R129" s="290"/>
      <c r="S129" s="290"/>
      <c r="T129" s="56"/>
    </row>
    <row r="130" spans="2:1030" ht="18.75" customHeight="1">
      <c r="B130" s="37"/>
      <c r="C130" s="285" t="s">
        <v>394</v>
      </c>
      <c r="D130" s="285"/>
      <c r="E130" s="285"/>
      <c r="F130" s="285"/>
      <c r="G130" s="285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</row>
    <row r="131" spans="2:1030" ht="8.25" customHeight="1">
      <c r="B131" s="37"/>
      <c r="C131" s="40"/>
      <c r="D131" s="40"/>
      <c r="E131" s="40"/>
      <c r="F131" s="40"/>
      <c r="G131" s="40"/>
      <c r="H131" s="40"/>
      <c r="I131" s="40"/>
      <c r="J131" s="40"/>
      <c r="K131" s="40"/>
      <c r="L131" s="191"/>
      <c r="M131" s="40"/>
      <c r="N131" s="191"/>
      <c r="O131" s="40"/>
      <c r="P131" s="191"/>
      <c r="Q131" s="40"/>
      <c r="R131" s="40"/>
      <c r="S131" s="40"/>
      <c r="T131" s="40"/>
    </row>
    <row r="132" spans="2:1030" ht="18.75" customHeight="1">
      <c r="B132" s="26"/>
      <c r="C132" s="59"/>
      <c r="D132" s="152"/>
      <c r="E132" s="59"/>
      <c r="F132" s="291" t="s">
        <v>45</v>
      </c>
      <c r="G132" s="291"/>
      <c r="H132" s="291"/>
      <c r="I132" s="241"/>
      <c r="J132" s="242"/>
      <c r="K132" s="198"/>
      <c r="L132" s="198"/>
      <c r="M132" s="209"/>
      <c r="N132" s="209"/>
      <c r="O132" s="198"/>
      <c r="P132" s="198"/>
      <c r="Q132" s="32"/>
      <c r="R132" s="58"/>
      <c r="S132" s="58"/>
      <c r="T132" s="26"/>
    </row>
    <row r="133" spans="2:1030" ht="18.75" customHeight="1">
      <c r="B133" s="26"/>
      <c r="C133" s="59"/>
      <c r="D133" s="59"/>
      <c r="E133" s="59"/>
      <c r="F133" s="291" t="s">
        <v>46</v>
      </c>
      <c r="G133" s="291"/>
      <c r="H133" s="291"/>
      <c r="I133" s="226"/>
      <c r="J133" s="228"/>
      <c r="K133" s="201"/>
      <c r="L133" s="201"/>
      <c r="M133" s="210"/>
      <c r="N133" s="210"/>
      <c r="O133" s="201"/>
      <c r="P133" s="201"/>
      <c r="Q133" s="32"/>
      <c r="R133" s="58"/>
      <c r="S133" s="58"/>
      <c r="T133" s="26"/>
    </row>
    <row r="134" spans="2:1030" ht="8.25" customHeight="1"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27"/>
      <c r="S134" s="27"/>
      <c r="T134" s="27"/>
    </row>
    <row r="135" spans="2:1030" ht="18.75" customHeight="1">
      <c r="B135" s="56" t="s">
        <v>47</v>
      </c>
      <c r="C135" s="290" t="s">
        <v>48</v>
      </c>
      <c r="D135" s="290"/>
      <c r="E135" s="290"/>
      <c r="F135" s="290"/>
      <c r="G135" s="290"/>
      <c r="H135" s="290"/>
      <c r="I135" s="290"/>
      <c r="J135" s="290"/>
      <c r="K135" s="290"/>
      <c r="L135" s="290"/>
      <c r="M135" s="290"/>
      <c r="N135" s="290"/>
      <c r="O135" s="290"/>
      <c r="P135" s="290"/>
      <c r="Q135" s="290"/>
      <c r="R135" s="290"/>
      <c r="S135" s="290"/>
      <c r="T135" s="60"/>
    </row>
    <row r="136" spans="2:1030" s="12" customFormat="1" ht="11.25" customHeight="1">
      <c r="B136" s="26"/>
      <c r="C136" s="61"/>
      <c r="D136" s="61"/>
      <c r="E136" s="61"/>
      <c r="F136" s="61"/>
      <c r="G136" s="61"/>
      <c r="H136" s="61"/>
      <c r="I136" s="61"/>
      <c r="J136" s="61"/>
      <c r="K136" s="61"/>
      <c r="L136" s="193"/>
      <c r="M136" s="61"/>
      <c r="N136" s="193"/>
      <c r="O136" s="61"/>
      <c r="P136" s="193"/>
      <c r="Q136" s="61"/>
      <c r="R136" s="61"/>
      <c r="S136" s="61"/>
      <c r="T136" s="62"/>
      <c r="AF136" s="169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  <c r="AMN136" s="2"/>
      <c r="AMO136" s="2"/>
      <c r="AMP136" s="2"/>
    </row>
    <row r="137" spans="2:1030" ht="16.5" customHeight="1">
      <c r="B137" s="27"/>
      <c r="C137" s="84" t="s">
        <v>49</v>
      </c>
      <c r="D137" s="27" t="s">
        <v>64</v>
      </c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13" t="str">
        <f>IF(X139=2,"NOMÉS ES POT MARCAR UNA DE LES DUES OPCIONS, O INCREMENT DEL 5 % O MANTENIMENT DURANT TRES ANYS","")</f>
        <v/>
      </c>
    </row>
    <row r="138" spans="2:1030" ht="16.5" customHeight="1">
      <c r="B138" s="27"/>
      <c r="C138" s="84"/>
      <c r="D138" s="284" t="s">
        <v>50</v>
      </c>
      <c r="E138" s="284"/>
      <c r="F138" s="284"/>
      <c r="G138" s="284"/>
      <c r="H138" s="284"/>
      <c r="I138" s="284"/>
      <c r="J138" s="284"/>
      <c r="K138" s="284"/>
      <c r="L138" s="284"/>
      <c r="M138" s="284"/>
      <c r="N138" s="284"/>
      <c r="O138" s="284"/>
      <c r="P138" s="284"/>
      <c r="Q138" s="284"/>
      <c r="R138" s="284"/>
      <c r="S138" s="284"/>
      <c r="T138" s="27"/>
    </row>
    <row r="139" spans="2:1030" ht="16.5" customHeight="1">
      <c r="B139" s="63"/>
      <c r="C139" s="63"/>
      <c r="D139" s="284"/>
      <c r="E139" s="284"/>
      <c r="F139" s="284"/>
      <c r="G139" s="284"/>
      <c r="H139" s="284"/>
      <c r="I139" s="284"/>
      <c r="J139" s="284"/>
      <c r="K139" s="284"/>
      <c r="L139" s="284"/>
      <c r="M139" s="284"/>
      <c r="N139" s="284"/>
      <c r="O139" s="284"/>
      <c r="P139" s="284"/>
      <c r="Q139" s="284"/>
      <c r="R139" s="284"/>
      <c r="S139" s="284"/>
      <c r="T139" s="27"/>
    </row>
    <row r="140" spans="2:1030" ht="9.75" customHeight="1">
      <c r="B140" s="64"/>
      <c r="C140" s="33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27"/>
    </row>
    <row r="141" spans="2:1030" ht="18.75" customHeight="1">
      <c r="B141" s="56" t="s">
        <v>51</v>
      </c>
      <c r="C141" s="280" t="s">
        <v>52</v>
      </c>
      <c r="D141" s="280"/>
      <c r="E141" s="280"/>
      <c r="F141" s="280"/>
      <c r="G141" s="280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66"/>
    </row>
    <row r="142" spans="2:1030" ht="15.75" customHeight="1">
      <c r="B142" s="293"/>
      <c r="C142" s="293"/>
      <c r="D142" s="293"/>
      <c r="E142" s="293"/>
      <c r="F142" s="293"/>
      <c r="G142" s="293"/>
      <c r="H142" s="293"/>
      <c r="I142" s="293"/>
      <c r="J142" s="293"/>
      <c r="K142" s="293"/>
      <c r="L142" s="293"/>
      <c r="M142" s="293"/>
      <c r="N142" s="293"/>
      <c r="O142" s="293"/>
      <c r="P142" s="293"/>
      <c r="Q142" s="293"/>
      <c r="R142" s="293"/>
      <c r="S142" s="293"/>
      <c r="T142" s="27"/>
    </row>
    <row r="143" spans="2:1030" ht="15.75" customHeight="1">
      <c r="B143" s="293"/>
      <c r="C143" s="293"/>
      <c r="D143" s="293"/>
      <c r="E143" s="293"/>
      <c r="F143" s="293"/>
      <c r="G143" s="293"/>
      <c r="H143" s="293"/>
      <c r="I143" s="293"/>
      <c r="J143" s="293"/>
      <c r="K143" s="293"/>
      <c r="L143" s="293"/>
      <c r="M143" s="293"/>
      <c r="N143" s="293"/>
      <c r="O143" s="293"/>
      <c r="P143" s="293"/>
      <c r="Q143" s="293"/>
      <c r="R143" s="293"/>
      <c r="S143" s="293"/>
      <c r="T143" s="27"/>
    </row>
    <row r="144" spans="2:1030" ht="15.75" customHeight="1">
      <c r="B144" s="293"/>
      <c r="C144" s="293"/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  <c r="N144" s="293"/>
      <c r="O144" s="293"/>
      <c r="P144" s="293"/>
      <c r="Q144" s="293"/>
      <c r="R144" s="293"/>
      <c r="S144" s="293"/>
      <c r="T144" s="27"/>
    </row>
    <row r="145" spans="2:20"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27"/>
    </row>
    <row r="146" spans="2:20">
      <c r="B146" s="27"/>
      <c r="C146" s="27"/>
      <c r="D146" s="27"/>
      <c r="E146" s="27"/>
      <c r="F146" s="27" t="s">
        <v>53</v>
      </c>
      <c r="G146" s="287"/>
      <c r="H146" s="287"/>
      <c r="I146" s="287"/>
      <c r="J146" s="287"/>
      <c r="K146" s="27"/>
      <c r="L146" s="27"/>
      <c r="M146" s="27"/>
      <c r="N146" s="27"/>
      <c r="O146" s="27"/>
      <c r="P146" s="27"/>
      <c r="Q146" s="27"/>
      <c r="R146" s="27"/>
      <c r="S146" s="27"/>
      <c r="T146" s="27"/>
    </row>
    <row r="147" spans="2:20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</row>
    <row r="148" spans="2:20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</row>
    <row r="149" spans="2:20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</row>
    <row r="150" spans="2:20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</row>
    <row r="151" spans="2:20">
      <c r="B151" s="27"/>
      <c r="C151" s="27"/>
      <c r="D151" s="27"/>
      <c r="E151" s="27"/>
      <c r="F151" s="27" t="s">
        <v>54</v>
      </c>
      <c r="G151" s="287"/>
      <c r="H151" s="287"/>
      <c r="I151" s="287"/>
      <c r="J151" s="287"/>
      <c r="K151" s="27"/>
      <c r="L151" s="27"/>
      <c r="M151" s="27"/>
      <c r="N151" s="27"/>
      <c r="O151" s="27"/>
      <c r="P151" s="27"/>
      <c r="Q151" s="27"/>
      <c r="R151" s="27"/>
      <c r="S151" s="27"/>
      <c r="T151" s="27"/>
    </row>
    <row r="154" spans="2:20">
      <c r="B154" s="12" t="s">
        <v>399</v>
      </c>
    </row>
  </sheetData>
  <sheetProtection sheet="1" objects="1" scenarios="1"/>
  <mergeCells count="229">
    <mergeCell ref="B74:Q74"/>
    <mergeCell ref="R74:S74"/>
    <mergeCell ref="D71:N71"/>
    <mergeCell ref="D72:N72"/>
    <mergeCell ref="D73:N73"/>
    <mergeCell ref="O71:P71"/>
    <mergeCell ref="O72:P72"/>
    <mergeCell ref="O73:P73"/>
    <mergeCell ref="Y108:AN108"/>
    <mergeCell ref="B6:T6"/>
    <mergeCell ref="B15:T15"/>
    <mergeCell ref="F17:G17"/>
    <mergeCell ref="H17:J17"/>
    <mergeCell ref="D20:M20"/>
    <mergeCell ref="D21:S21"/>
    <mergeCell ref="B31:T31"/>
    <mergeCell ref="G35:I35"/>
    <mergeCell ref="G36:H36"/>
    <mergeCell ref="J36:K36"/>
    <mergeCell ref="B37:F37"/>
    <mergeCell ref="G37:H37"/>
    <mergeCell ref="J37:K37"/>
    <mergeCell ref="F27:G27"/>
    <mergeCell ref="B38:F38"/>
    <mergeCell ref="G38:H38"/>
    <mergeCell ref="J38:K38"/>
    <mergeCell ref="B39:F39"/>
    <mergeCell ref="G39:H39"/>
    <mergeCell ref="J39:K39"/>
    <mergeCell ref="R64:S64"/>
    <mergeCell ref="R70:S70"/>
    <mergeCell ref="R71:S71"/>
    <mergeCell ref="B2:O2"/>
    <mergeCell ref="Q2:R2"/>
    <mergeCell ref="S2:T2"/>
    <mergeCell ref="B3:G3"/>
    <mergeCell ref="O3:Q3"/>
    <mergeCell ref="R3:T3"/>
    <mergeCell ref="B4:G4"/>
    <mergeCell ref="O4:Q4"/>
    <mergeCell ref="R4:T4"/>
    <mergeCell ref="H3:N3"/>
    <mergeCell ref="H4:N4"/>
    <mergeCell ref="F48:I48"/>
    <mergeCell ref="M48:O48"/>
    <mergeCell ref="F49:I49"/>
    <mergeCell ref="M49:O49"/>
    <mergeCell ref="F50:I50"/>
    <mergeCell ref="M50:O50"/>
    <mergeCell ref="B40:F40"/>
    <mergeCell ref="G40:H40"/>
    <mergeCell ref="J40:K40"/>
    <mergeCell ref="B43:S44"/>
    <mergeCell ref="F46:I46"/>
    <mergeCell ref="M46:O46"/>
    <mergeCell ref="F47:I47"/>
    <mergeCell ref="M47:O47"/>
    <mergeCell ref="F51:I51"/>
    <mergeCell ref="M51:O51"/>
    <mergeCell ref="F54:Q54"/>
    <mergeCell ref="B56:T56"/>
    <mergeCell ref="B60:C61"/>
    <mergeCell ref="Q60:Q61"/>
    <mergeCell ref="R60:S61"/>
    <mergeCell ref="C58:S58"/>
    <mergeCell ref="D60:N61"/>
    <mergeCell ref="O60:P61"/>
    <mergeCell ref="B63:C63"/>
    <mergeCell ref="R62:S62"/>
    <mergeCell ref="R63:S63"/>
    <mergeCell ref="B64:C64"/>
    <mergeCell ref="B73:C73"/>
    <mergeCell ref="B70:C70"/>
    <mergeCell ref="B71:C71"/>
    <mergeCell ref="B72:C72"/>
    <mergeCell ref="B68:C68"/>
    <mergeCell ref="B69:C69"/>
    <mergeCell ref="R69:S69"/>
    <mergeCell ref="B66:C66"/>
    <mergeCell ref="R65:S65"/>
    <mergeCell ref="R66:S66"/>
    <mergeCell ref="R67:S67"/>
    <mergeCell ref="R68:S68"/>
    <mergeCell ref="R72:S72"/>
    <mergeCell ref="R73:S73"/>
    <mergeCell ref="G146:J146"/>
    <mergeCell ref="G151:J151"/>
    <mergeCell ref="B7:T7"/>
    <mergeCell ref="B8:T8"/>
    <mergeCell ref="F25:G25"/>
    <mergeCell ref="F26:G26"/>
    <mergeCell ref="B67:C67"/>
    <mergeCell ref="C129:S129"/>
    <mergeCell ref="F132:H132"/>
    <mergeCell ref="F133:H133"/>
    <mergeCell ref="C135:S135"/>
    <mergeCell ref="D108:T108"/>
    <mergeCell ref="B9:T13"/>
    <mergeCell ref="B142:S144"/>
    <mergeCell ref="D18:J18"/>
    <mergeCell ref="C78:O78"/>
    <mergeCell ref="Q78:T78"/>
    <mergeCell ref="C79:S79"/>
    <mergeCell ref="M29:R29"/>
    <mergeCell ref="B84:C84"/>
    <mergeCell ref="R84:S84"/>
    <mergeCell ref="B85:C85"/>
    <mergeCell ref="R85:S85"/>
    <mergeCell ref="B62:C62"/>
    <mergeCell ref="Q100:S100"/>
    <mergeCell ref="B65:C65"/>
    <mergeCell ref="D138:S139"/>
    <mergeCell ref="B75:S75"/>
    <mergeCell ref="D82:I82"/>
    <mergeCell ref="D83:I83"/>
    <mergeCell ref="D84:I84"/>
    <mergeCell ref="D85:I85"/>
    <mergeCell ref="D86:I86"/>
    <mergeCell ref="D87:I87"/>
    <mergeCell ref="D88:I88"/>
    <mergeCell ref="D89:I89"/>
    <mergeCell ref="D90:I90"/>
    <mergeCell ref="D91:I91"/>
    <mergeCell ref="C130:T130"/>
    <mergeCell ref="D80:I81"/>
    <mergeCell ref="D120:T120"/>
    <mergeCell ref="D122:T122"/>
    <mergeCell ref="D123:T123"/>
    <mergeCell ref="D128:R128"/>
    <mergeCell ref="R89:S89"/>
    <mergeCell ref="B82:C82"/>
    <mergeCell ref="R82:S82"/>
    <mergeCell ref="C77:S77"/>
    <mergeCell ref="D104:P104"/>
    <mergeCell ref="D126:T126"/>
    <mergeCell ref="Q105:S105"/>
    <mergeCell ref="B106:T107"/>
    <mergeCell ref="B109:S109"/>
    <mergeCell ref="D114:S114"/>
    <mergeCell ref="D117:T117"/>
    <mergeCell ref="C141:S141"/>
    <mergeCell ref="B86:C86"/>
    <mergeCell ref="R86:S86"/>
    <mergeCell ref="B94:Q94"/>
    <mergeCell ref="R94:S94"/>
    <mergeCell ref="C96:S96"/>
    <mergeCell ref="B97:C98"/>
    <mergeCell ref="Q97:S98"/>
    <mergeCell ref="B93:C93"/>
    <mergeCell ref="R93:S93"/>
    <mergeCell ref="B90:C90"/>
    <mergeCell ref="R90:S90"/>
    <mergeCell ref="B91:C91"/>
    <mergeCell ref="R91:S91"/>
    <mergeCell ref="B92:C92"/>
    <mergeCell ref="R92:S92"/>
    <mergeCell ref="Q99:S99"/>
    <mergeCell ref="B80:C81"/>
    <mergeCell ref="O80:O81"/>
    <mergeCell ref="Q80:Q81"/>
    <mergeCell ref="R80:S81"/>
    <mergeCell ref="C111:S112"/>
    <mergeCell ref="B83:C83"/>
    <mergeCell ref="R83:S83"/>
    <mergeCell ref="M80:M81"/>
    <mergeCell ref="K80:K81"/>
    <mergeCell ref="B87:C87"/>
    <mergeCell ref="R87:S87"/>
    <mergeCell ref="B88:C88"/>
    <mergeCell ref="R88:S88"/>
    <mergeCell ref="B89:C89"/>
    <mergeCell ref="B103:C103"/>
    <mergeCell ref="Q103:S103"/>
    <mergeCell ref="B104:C104"/>
    <mergeCell ref="Q104:S104"/>
    <mergeCell ref="Q101:S101"/>
    <mergeCell ref="Q102:S102"/>
    <mergeCell ref="B99:C99"/>
    <mergeCell ref="B100:C100"/>
    <mergeCell ref="B101:C101"/>
    <mergeCell ref="B102:C102"/>
    <mergeCell ref="D116:S116"/>
    <mergeCell ref="D118:S118"/>
    <mergeCell ref="D119:S119"/>
    <mergeCell ref="D121:T121"/>
    <mergeCell ref="D124:T125"/>
    <mergeCell ref="D127:T127"/>
    <mergeCell ref="I132:J132"/>
    <mergeCell ref="I133:J133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D62:N62"/>
    <mergeCell ref="D63:N63"/>
    <mergeCell ref="D64:N64"/>
    <mergeCell ref="D65:N65"/>
    <mergeCell ref="D66:N66"/>
    <mergeCell ref="D67:N67"/>
    <mergeCell ref="D68:N68"/>
    <mergeCell ref="K18:P18"/>
    <mergeCell ref="J35:L35"/>
    <mergeCell ref="J46:L46"/>
    <mergeCell ref="J47:L47"/>
    <mergeCell ref="J48:L48"/>
    <mergeCell ref="J49:L49"/>
    <mergeCell ref="J50:L50"/>
    <mergeCell ref="J51:L51"/>
    <mergeCell ref="D115:S115"/>
    <mergeCell ref="D69:N69"/>
    <mergeCell ref="D70:N70"/>
    <mergeCell ref="B105:P105"/>
    <mergeCell ref="L80:L81"/>
    <mergeCell ref="N80:N81"/>
    <mergeCell ref="P80:P81"/>
    <mergeCell ref="D97:P98"/>
    <mergeCell ref="D99:P99"/>
    <mergeCell ref="D100:P100"/>
    <mergeCell ref="D101:P101"/>
    <mergeCell ref="D102:P102"/>
    <mergeCell ref="D103:P103"/>
    <mergeCell ref="D92:I92"/>
    <mergeCell ref="D93:I93"/>
    <mergeCell ref="J80:J81"/>
  </mergeCells>
  <dataValidations count="9">
    <dataValidation type="list" allowBlank="1" showInputMessage="1" showErrorMessage="1" sqref="C137:C138 C126:C127 C114:C124 C20:C21 C95 D132 C108">
      <formula1>$AB$15:$AB$17</formula1>
    </dataValidation>
    <dataValidation type="list" allowBlank="1" showInputMessage="1" showErrorMessage="1" sqref="F14:F16">
      <formula1>$AG$258:$AG$259</formula1>
      <formula2>0</formula2>
    </dataValidation>
    <dataValidation type="list" allowBlank="1" showInputMessage="1" showErrorMessage="1" sqref="Q78:T78">
      <formula1>$AB$78:$AB$79</formula1>
    </dataValidation>
    <dataValidation type="list" allowBlank="1" showInputMessage="1" showErrorMessage="1" sqref="H25:H27">
      <formula1>$AV$25:$AV$26</formula1>
    </dataValidation>
    <dataValidation type="list" allowBlank="1" showInputMessage="1" showErrorMessage="1" sqref="M29:R29">
      <formula1>$AD$9:$AD$20</formula1>
    </dataValidation>
    <dataValidation type="list" allowBlank="1" showInputMessage="1" showErrorMessage="1" sqref="D82:D93">
      <formula1>$AD$82:$AD$86</formula1>
    </dataValidation>
    <dataValidation type="list" allowBlank="1" showInputMessage="1" showErrorMessage="1" sqref="D63:D73">
      <formula1>$AD$62:$AD$72</formula1>
    </dataValidation>
    <dataValidation type="list" allowBlank="1" showInputMessage="1" showErrorMessage="1" sqref="H4">
      <formula1>$Y$9:$Y$10</formula1>
    </dataValidation>
    <dataValidation type="list" allowBlank="1" showInputMessage="1" showErrorMessage="1" sqref="D62:N62">
      <formula1>$AD$62:$AD$68</formula1>
    </dataValidation>
  </dataValidations>
  <pageMargins left="0.51181102362204722" right="0.31496062992125984" top="0.35433070866141736" bottom="0.35433070866141736" header="0.51181102362204722" footer="0.51181102362204722"/>
  <pageSetup paperSize="9" scale="5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85" zoomScaleNormal="85" workbookViewId="0"/>
  </sheetViews>
  <sheetFormatPr baseColWidth="10" defaultColWidth="9.140625" defaultRowHeight="15"/>
  <cols>
    <col min="1" max="1025" width="9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465"/>
  <sheetViews>
    <sheetView showGridLines="0" showRowColHeaders="0" tabSelected="1" workbookViewId="0">
      <selection activeCell="AD32" sqref="AD32"/>
    </sheetView>
  </sheetViews>
  <sheetFormatPr baseColWidth="10" defaultColWidth="11.42578125" defaultRowHeight="15"/>
  <cols>
    <col min="1" max="1" width="2.7109375" style="8" customWidth="1"/>
    <col min="2" max="2" width="20.140625" style="8" customWidth="1"/>
    <col min="3" max="3" width="17.28515625" style="8" customWidth="1"/>
    <col min="4" max="4" width="7.85546875" style="3" customWidth="1"/>
    <col min="5" max="5" width="13.5703125" style="8" customWidth="1"/>
    <col min="6" max="6" width="11.42578125" style="8"/>
    <col min="7" max="8" width="11.7109375" style="8" customWidth="1"/>
    <col min="9" max="9" width="11.42578125" style="8"/>
    <col min="10" max="10" width="12.140625" style="8" customWidth="1"/>
    <col min="11" max="11" width="4.5703125" style="8" customWidth="1"/>
    <col min="12" max="12" width="14.140625" style="111" hidden="1" customWidth="1"/>
    <col min="13" max="13" width="13.7109375" style="111" hidden="1" customWidth="1"/>
    <col min="14" max="26" width="13.7109375" style="168" hidden="1" customWidth="1"/>
    <col min="27" max="27" width="13.85546875" style="8" customWidth="1"/>
    <col min="28" max="28" width="27" style="8" customWidth="1"/>
    <col min="29" max="29" width="15.5703125" style="8" customWidth="1"/>
    <col min="30" max="30" width="10.7109375" style="8" customWidth="1"/>
    <col min="31" max="31" width="10.42578125" style="111" customWidth="1"/>
    <col min="32" max="32" width="9.7109375" style="8" customWidth="1"/>
    <col min="33" max="33" width="9.85546875" style="8" customWidth="1"/>
    <col min="34" max="34" width="9.42578125" style="111" customWidth="1"/>
    <col min="35" max="35" width="9.7109375" style="8" customWidth="1"/>
    <col min="36" max="36" width="1" style="8" customWidth="1"/>
    <col min="37" max="37" width="20.42578125" style="8" hidden="1" customWidth="1"/>
    <col min="38" max="38" width="3.85546875" style="8" hidden="1" customWidth="1"/>
    <col min="39" max="41" width="11.42578125" style="8" hidden="1" customWidth="1"/>
    <col min="42" max="42" width="39.42578125" style="8" hidden="1" customWidth="1"/>
    <col min="43" max="47" width="11.42578125" style="8" hidden="1" customWidth="1"/>
    <col min="48" max="48" width="44.42578125" style="8" hidden="1" customWidth="1"/>
    <col min="49" max="52" width="11.42578125" style="8" hidden="1" customWidth="1"/>
    <col min="53" max="53" width="16.42578125" style="8" hidden="1" customWidth="1"/>
    <col min="54" max="54" width="15.7109375" style="8" hidden="1" customWidth="1"/>
    <col min="55" max="57" width="11.42578125" style="8" hidden="1" customWidth="1"/>
    <col min="58" max="60" width="11.42578125" style="8" customWidth="1"/>
    <col min="61" max="272" width="11.42578125" style="8"/>
    <col min="273" max="273" width="40.28515625" style="8" customWidth="1"/>
    <col min="274" max="274" width="11.42578125" style="8"/>
    <col min="275" max="275" width="8.7109375" style="8" customWidth="1"/>
    <col min="276" max="276" width="12.42578125" style="8" customWidth="1"/>
    <col min="277" max="277" width="13.140625" style="8" customWidth="1"/>
    <col min="278" max="528" width="11.42578125" style="8"/>
    <col min="529" max="529" width="40.28515625" style="8" customWidth="1"/>
    <col min="530" max="530" width="11.42578125" style="8"/>
    <col min="531" max="531" width="8.7109375" style="8" customWidth="1"/>
    <col min="532" max="532" width="12.42578125" style="8" customWidth="1"/>
    <col min="533" max="533" width="13.140625" style="8" customWidth="1"/>
    <col min="534" max="784" width="11.42578125" style="8"/>
    <col min="785" max="785" width="40.28515625" style="8" customWidth="1"/>
    <col min="786" max="786" width="11.42578125" style="8"/>
    <col min="787" max="787" width="8.7109375" style="8" customWidth="1"/>
    <col min="788" max="788" width="12.42578125" style="8" customWidth="1"/>
    <col min="789" max="789" width="13.140625" style="8" customWidth="1"/>
    <col min="790" max="1040" width="11.42578125" style="8"/>
    <col min="1041" max="1041" width="40.28515625" style="8" customWidth="1"/>
    <col min="1042" max="1042" width="11.42578125" style="8"/>
    <col min="1043" max="1043" width="8.7109375" style="8" customWidth="1"/>
    <col min="1044" max="1044" width="12.42578125" style="8" customWidth="1"/>
    <col min="1045" max="1045" width="13.140625" style="8" customWidth="1"/>
    <col min="1046" max="1296" width="11.42578125" style="8"/>
    <col min="1297" max="1297" width="40.28515625" style="8" customWidth="1"/>
    <col min="1298" max="1298" width="11.42578125" style="8"/>
    <col min="1299" max="1299" width="8.7109375" style="8" customWidth="1"/>
    <col min="1300" max="1300" width="12.42578125" style="8" customWidth="1"/>
    <col min="1301" max="1301" width="13.140625" style="8" customWidth="1"/>
    <col min="1302" max="1552" width="11.42578125" style="8"/>
    <col min="1553" max="1553" width="40.28515625" style="8" customWidth="1"/>
    <col min="1554" max="1554" width="11.42578125" style="8"/>
    <col min="1555" max="1555" width="8.7109375" style="8" customWidth="1"/>
    <col min="1556" max="1556" width="12.42578125" style="8" customWidth="1"/>
    <col min="1557" max="1557" width="13.140625" style="8" customWidth="1"/>
    <col min="1558" max="1808" width="11.42578125" style="8"/>
    <col min="1809" max="1809" width="40.28515625" style="8" customWidth="1"/>
    <col min="1810" max="1810" width="11.42578125" style="8"/>
    <col min="1811" max="1811" width="8.7109375" style="8" customWidth="1"/>
    <col min="1812" max="1812" width="12.42578125" style="8" customWidth="1"/>
    <col min="1813" max="1813" width="13.140625" style="8" customWidth="1"/>
    <col min="1814" max="2064" width="11.42578125" style="8"/>
    <col min="2065" max="2065" width="40.28515625" style="8" customWidth="1"/>
    <col min="2066" max="2066" width="11.42578125" style="8"/>
    <col min="2067" max="2067" width="8.7109375" style="8" customWidth="1"/>
    <col min="2068" max="2068" width="12.42578125" style="8" customWidth="1"/>
    <col min="2069" max="2069" width="13.140625" style="8" customWidth="1"/>
    <col min="2070" max="2320" width="11.42578125" style="8"/>
    <col min="2321" max="2321" width="40.28515625" style="8" customWidth="1"/>
    <col min="2322" max="2322" width="11.42578125" style="8"/>
    <col min="2323" max="2323" width="8.7109375" style="8" customWidth="1"/>
    <col min="2324" max="2324" width="12.42578125" style="8" customWidth="1"/>
    <col min="2325" max="2325" width="13.140625" style="8" customWidth="1"/>
    <col min="2326" max="2576" width="11.42578125" style="8"/>
    <col min="2577" max="2577" width="40.28515625" style="8" customWidth="1"/>
    <col min="2578" max="2578" width="11.42578125" style="8"/>
    <col min="2579" max="2579" width="8.7109375" style="8" customWidth="1"/>
    <col min="2580" max="2580" width="12.42578125" style="8" customWidth="1"/>
    <col min="2581" max="2581" width="13.140625" style="8" customWidth="1"/>
    <col min="2582" max="2832" width="11.42578125" style="8"/>
    <col min="2833" max="2833" width="40.28515625" style="8" customWidth="1"/>
    <col min="2834" max="2834" width="11.42578125" style="8"/>
    <col min="2835" max="2835" width="8.7109375" style="8" customWidth="1"/>
    <col min="2836" max="2836" width="12.42578125" style="8" customWidth="1"/>
    <col min="2837" max="2837" width="13.140625" style="8" customWidth="1"/>
    <col min="2838" max="3088" width="11.42578125" style="8"/>
    <col min="3089" max="3089" width="40.28515625" style="8" customWidth="1"/>
    <col min="3090" max="3090" width="11.42578125" style="8"/>
    <col min="3091" max="3091" width="8.7109375" style="8" customWidth="1"/>
    <col min="3092" max="3092" width="12.42578125" style="8" customWidth="1"/>
    <col min="3093" max="3093" width="13.140625" style="8" customWidth="1"/>
    <col min="3094" max="3344" width="11.42578125" style="8"/>
    <col min="3345" max="3345" width="40.28515625" style="8" customWidth="1"/>
    <col min="3346" max="3346" width="11.42578125" style="8"/>
    <col min="3347" max="3347" width="8.7109375" style="8" customWidth="1"/>
    <col min="3348" max="3348" width="12.42578125" style="8" customWidth="1"/>
    <col min="3349" max="3349" width="13.140625" style="8" customWidth="1"/>
    <col min="3350" max="3600" width="11.42578125" style="8"/>
    <col min="3601" max="3601" width="40.28515625" style="8" customWidth="1"/>
    <col min="3602" max="3602" width="11.42578125" style="8"/>
    <col min="3603" max="3603" width="8.7109375" style="8" customWidth="1"/>
    <col min="3604" max="3604" width="12.42578125" style="8" customWidth="1"/>
    <col min="3605" max="3605" width="13.140625" style="8" customWidth="1"/>
    <col min="3606" max="3856" width="11.42578125" style="8"/>
    <col min="3857" max="3857" width="40.28515625" style="8" customWidth="1"/>
    <col min="3858" max="3858" width="11.42578125" style="8"/>
    <col min="3859" max="3859" width="8.7109375" style="8" customWidth="1"/>
    <col min="3860" max="3860" width="12.42578125" style="8" customWidth="1"/>
    <col min="3861" max="3861" width="13.140625" style="8" customWidth="1"/>
    <col min="3862" max="4112" width="11.42578125" style="8"/>
    <col min="4113" max="4113" width="40.28515625" style="8" customWidth="1"/>
    <col min="4114" max="4114" width="11.42578125" style="8"/>
    <col min="4115" max="4115" width="8.7109375" style="8" customWidth="1"/>
    <col min="4116" max="4116" width="12.42578125" style="8" customWidth="1"/>
    <col min="4117" max="4117" width="13.140625" style="8" customWidth="1"/>
    <col min="4118" max="4368" width="11.42578125" style="8"/>
    <col min="4369" max="4369" width="40.28515625" style="8" customWidth="1"/>
    <col min="4370" max="4370" width="11.42578125" style="8"/>
    <col min="4371" max="4371" width="8.7109375" style="8" customWidth="1"/>
    <col min="4372" max="4372" width="12.42578125" style="8" customWidth="1"/>
    <col min="4373" max="4373" width="13.140625" style="8" customWidth="1"/>
    <col min="4374" max="4624" width="11.42578125" style="8"/>
    <col min="4625" max="4625" width="40.28515625" style="8" customWidth="1"/>
    <col min="4626" max="4626" width="11.42578125" style="8"/>
    <col min="4627" max="4627" width="8.7109375" style="8" customWidth="1"/>
    <col min="4628" max="4628" width="12.42578125" style="8" customWidth="1"/>
    <col min="4629" max="4629" width="13.140625" style="8" customWidth="1"/>
    <col min="4630" max="4880" width="11.42578125" style="8"/>
    <col min="4881" max="4881" width="40.28515625" style="8" customWidth="1"/>
    <col min="4882" max="4882" width="11.42578125" style="8"/>
    <col min="4883" max="4883" width="8.7109375" style="8" customWidth="1"/>
    <col min="4884" max="4884" width="12.42578125" style="8" customWidth="1"/>
    <col min="4885" max="4885" width="13.140625" style="8" customWidth="1"/>
    <col min="4886" max="5136" width="11.42578125" style="8"/>
    <col min="5137" max="5137" width="40.28515625" style="8" customWidth="1"/>
    <col min="5138" max="5138" width="11.42578125" style="8"/>
    <col min="5139" max="5139" width="8.7109375" style="8" customWidth="1"/>
    <col min="5140" max="5140" width="12.42578125" style="8" customWidth="1"/>
    <col min="5141" max="5141" width="13.140625" style="8" customWidth="1"/>
    <col min="5142" max="5392" width="11.42578125" style="8"/>
    <col min="5393" max="5393" width="40.28515625" style="8" customWidth="1"/>
    <col min="5394" max="5394" width="11.42578125" style="8"/>
    <col min="5395" max="5395" width="8.7109375" style="8" customWidth="1"/>
    <col min="5396" max="5396" width="12.42578125" style="8" customWidth="1"/>
    <col min="5397" max="5397" width="13.140625" style="8" customWidth="1"/>
    <col min="5398" max="5648" width="11.42578125" style="8"/>
    <col min="5649" max="5649" width="40.28515625" style="8" customWidth="1"/>
    <col min="5650" max="5650" width="11.42578125" style="8"/>
    <col min="5651" max="5651" width="8.7109375" style="8" customWidth="1"/>
    <col min="5652" max="5652" width="12.42578125" style="8" customWidth="1"/>
    <col min="5653" max="5653" width="13.140625" style="8" customWidth="1"/>
    <col min="5654" max="5904" width="11.42578125" style="8"/>
    <col min="5905" max="5905" width="40.28515625" style="8" customWidth="1"/>
    <col min="5906" max="5906" width="11.42578125" style="8"/>
    <col min="5907" max="5907" width="8.7109375" style="8" customWidth="1"/>
    <col min="5908" max="5908" width="12.42578125" style="8" customWidth="1"/>
    <col min="5909" max="5909" width="13.140625" style="8" customWidth="1"/>
    <col min="5910" max="6160" width="11.42578125" style="8"/>
    <col min="6161" max="6161" width="40.28515625" style="8" customWidth="1"/>
    <col min="6162" max="6162" width="11.42578125" style="8"/>
    <col min="6163" max="6163" width="8.7109375" style="8" customWidth="1"/>
    <col min="6164" max="6164" width="12.42578125" style="8" customWidth="1"/>
    <col min="6165" max="6165" width="13.140625" style="8" customWidth="1"/>
    <col min="6166" max="6416" width="11.42578125" style="8"/>
    <col min="6417" max="6417" width="40.28515625" style="8" customWidth="1"/>
    <col min="6418" max="6418" width="11.42578125" style="8"/>
    <col min="6419" max="6419" width="8.7109375" style="8" customWidth="1"/>
    <col min="6420" max="6420" width="12.42578125" style="8" customWidth="1"/>
    <col min="6421" max="6421" width="13.140625" style="8" customWidth="1"/>
    <col min="6422" max="6672" width="11.42578125" style="8"/>
    <col min="6673" max="6673" width="40.28515625" style="8" customWidth="1"/>
    <col min="6674" max="6674" width="11.42578125" style="8"/>
    <col min="6675" max="6675" width="8.7109375" style="8" customWidth="1"/>
    <col min="6676" max="6676" width="12.42578125" style="8" customWidth="1"/>
    <col min="6677" max="6677" width="13.140625" style="8" customWidth="1"/>
    <col min="6678" max="6928" width="11.42578125" style="8"/>
    <col min="6929" max="6929" width="40.28515625" style="8" customWidth="1"/>
    <col min="6930" max="6930" width="11.42578125" style="8"/>
    <col min="6931" max="6931" width="8.7109375" style="8" customWidth="1"/>
    <col min="6932" max="6932" width="12.42578125" style="8" customWidth="1"/>
    <col min="6933" max="6933" width="13.140625" style="8" customWidth="1"/>
    <col min="6934" max="7184" width="11.42578125" style="8"/>
    <col min="7185" max="7185" width="40.28515625" style="8" customWidth="1"/>
    <col min="7186" max="7186" width="11.42578125" style="8"/>
    <col min="7187" max="7187" width="8.7109375" style="8" customWidth="1"/>
    <col min="7188" max="7188" width="12.42578125" style="8" customWidth="1"/>
    <col min="7189" max="7189" width="13.140625" style="8" customWidth="1"/>
    <col min="7190" max="7440" width="11.42578125" style="8"/>
    <col min="7441" max="7441" width="40.28515625" style="8" customWidth="1"/>
    <col min="7442" max="7442" width="11.42578125" style="8"/>
    <col min="7443" max="7443" width="8.7109375" style="8" customWidth="1"/>
    <col min="7444" max="7444" width="12.42578125" style="8" customWidth="1"/>
    <col min="7445" max="7445" width="13.140625" style="8" customWidth="1"/>
    <col min="7446" max="7696" width="11.42578125" style="8"/>
    <col min="7697" max="7697" width="40.28515625" style="8" customWidth="1"/>
    <col min="7698" max="7698" width="11.42578125" style="8"/>
    <col min="7699" max="7699" width="8.7109375" style="8" customWidth="1"/>
    <col min="7700" max="7700" width="12.42578125" style="8" customWidth="1"/>
    <col min="7701" max="7701" width="13.140625" style="8" customWidth="1"/>
    <col min="7702" max="7952" width="11.42578125" style="8"/>
    <col min="7953" max="7953" width="40.28515625" style="8" customWidth="1"/>
    <col min="7954" max="7954" width="11.42578125" style="8"/>
    <col min="7955" max="7955" width="8.7109375" style="8" customWidth="1"/>
    <col min="7956" max="7956" width="12.42578125" style="8" customWidth="1"/>
    <col min="7957" max="7957" width="13.140625" style="8" customWidth="1"/>
    <col min="7958" max="8208" width="11.42578125" style="8"/>
    <col min="8209" max="8209" width="40.28515625" style="8" customWidth="1"/>
    <col min="8210" max="8210" width="11.42578125" style="8"/>
    <col min="8211" max="8211" width="8.7109375" style="8" customWidth="1"/>
    <col min="8212" max="8212" width="12.42578125" style="8" customWidth="1"/>
    <col min="8213" max="8213" width="13.140625" style="8" customWidth="1"/>
    <col min="8214" max="8464" width="11.42578125" style="8"/>
    <col min="8465" max="8465" width="40.28515625" style="8" customWidth="1"/>
    <col min="8466" max="8466" width="11.42578125" style="8"/>
    <col min="8467" max="8467" width="8.7109375" style="8" customWidth="1"/>
    <col min="8468" max="8468" width="12.42578125" style="8" customWidth="1"/>
    <col min="8469" max="8469" width="13.140625" style="8" customWidth="1"/>
    <col min="8470" max="8720" width="11.42578125" style="8"/>
    <col min="8721" max="8721" width="40.28515625" style="8" customWidth="1"/>
    <col min="8722" max="8722" width="11.42578125" style="8"/>
    <col min="8723" max="8723" width="8.7109375" style="8" customWidth="1"/>
    <col min="8724" max="8724" width="12.42578125" style="8" customWidth="1"/>
    <col min="8725" max="8725" width="13.140625" style="8" customWidth="1"/>
    <col min="8726" max="8976" width="11.42578125" style="8"/>
    <col min="8977" max="8977" width="40.28515625" style="8" customWidth="1"/>
    <col min="8978" max="8978" width="11.42578125" style="8"/>
    <col min="8979" max="8979" width="8.7109375" style="8" customWidth="1"/>
    <col min="8980" max="8980" width="12.42578125" style="8" customWidth="1"/>
    <col min="8981" max="8981" width="13.140625" style="8" customWidth="1"/>
    <col min="8982" max="9232" width="11.42578125" style="8"/>
    <col min="9233" max="9233" width="40.28515625" style="8" customWidth="1"/>
    <col min="9234" max="9234" width="11.42578125" style="8"/>
    <col min="9235" max="9235" width="8.7109375" style="8" customWidth="1"/>
    <col min="9236" max="9236" width="12.42578125" style="8" customWidth="1"/>
    <col min="9237" max="9237" width="13.140625" style="8" customWidth="1"/>
    <col min="9238" max="9488" width="11.42578125" style="8"/>
    <col min="9489" max="9489" width="40.28515625" style="8" customWidth="1"/>
    <col min="9490" max="9490" width="11.42578125" style="8"/>
    <col min="9491" max="9491" width="8.7109375" style="8" customWidth="1"/>
    <col min="9492" max="9492" width="12.42578125" style="8" customWidth="1"/>
    <col min="9493" max="9493" width="13.140625" style="8" customWidth="1"/>
    <col min="9494" max="9744" width="11.42578125" style="8"/>
    <col min="9745" max="9745" width="40.28515625" style="8" customWidth="1"/>
    <col min="9746" max="9746" width="11.42578125" style="8"/>
    <col min="9747" max="9747" width="8.7109375" style="8" customWidth="1"/>
    <col min="9748" max="9748" width="12.42578125" style="8" customWidth="1"/>
    <col min="9749" max="9749" width="13.140625" style="8" customWidth="1"/>
    <col min="9750" max="10000" width="11.42578125" style="8"/>
    <col min="10001" max="10001" width="40.28515625" style="8" customWidth="1"/>
    <col min="10002" max="10002" width="11.42578125" style="8"/>
    <col min="10003" max="10003" width="8.7109375" style="8" customWidth="1"/>
    <col min="10004" max="10004" width="12.42578125" style="8" customWidth="1"/>
    <col min="10005" max="10005" width="13.140625" style="8" customWidth="1"/>
    <col min="10006" max="10256" width="11.42578125" style="8"/>
    <col min="10257" max="10257" width="40.28515625" style="8" customWidth="1"/>
    <col min="10258" max="10258" width="11.42578125" style="8"/>
    <col min="10259" max="10259" width="8.7109375" style="8" customWidth="1"/>
    <col min="10260" max="10260" width="12.42578125" style="8" customWidth="1"/>
    <col min="10261" max="10261" width="13.140625" style="8" customWidth="1"/>
    <col min="10262" max="10512" width="11.42578125" style="8"/>
    <col min="10513" max="10513" width="40.28515625" style="8" customWidth="1"/>
    <col min="10514" max="10514" width="11.42578125" style="8"/>
    <col min="10515" max="10515" width="8.7109375" style="8" customWidth="1"/>
    <col min="10516" max="10516" width="12.42578125" style="8" customWidth="1"/>
    <col min="10517" max="10517" width="13.140625" style="8" customWidth="1"/>
    <col min="10518" max="10768" width="11.42578125" style="8"/>
    <col min="10769" max="10769" width="40.28515625" style="8" customWidth="1"/>
    <col min="10770" max="10770" width="11.42578125" style="8"/>
    <col min="10771" max="10771" width="8.7109375" style="8" customWidth="1"/>
    <col min="10772" max="10772" width="12.42578125" style="8" customWidth="1"/>
    <col min="10773" max="10773" width="13.140625" style="8" customWidth="1"/>
    <col min="10774" max="11024" width="11.42578125" style="8"/>
    <col min="11025" max="11025" width="40.28515625" style="8" customWidth="1"/>
    <col min="11026" max="11026" width="11.42578125" style="8"/>
    <col min="11027" max="11027" width="8.7109375" style="8" customWidth="1"/>
    <col min="11028" max="11028" width="12.42578125" style="8" customWidth="1"/>
    <col min="11029" max="11029" width="13.140625" style="8" customWidth="1"/>
    <col min="11030" max="11280" width="11.42578125" style="8"/>
    <col min="11281" max="11281" width="40.28515625" style="8" customWidth="1"/>
    <col min="11282" max="11282" width="11.42578125" style="8"/>
    <col min="11283" max="11283" width="8.7109375" style="8" customWidth="1"/>
    <col min="11284" max="11284" width="12.42578125" style="8" customWidth="1"/>
    <col min="11285" max="11285" width="13.140625" style="8" customWidth="1"/>
    <col min="11286" max="11536" width="11.42578125" style="8"/>
    <col min="11537" max="11537" width="40.28515625" style="8" customWidth="1"/>
    <col min="11538" max="11538" width="11.42578125" style="8"/>
    <col min="11539" max="11539" width="8.7109375" style="8" customWidth="1"/>
    <col min="11540" max="11540" width="12.42578125" style="8" customWidth="1"/>
    <col min="11541" max="11541" width="13.140625" style="8" customWidth="1"/>
    <col min="11542" max="11792" width="11.42578125" style="8"/>
    <col min="11793" max="11793" width="40.28515625" style="8" customWidth="1"/>
    <col min="11794" max="11794" width="11.42578125" style="8"/>
    <col min="11795" max="11795" width="8.7109375" style="8" customWidth="1"/>
    <col min="11796" max="11796" width="12.42578125" style="8" customWidth="1"/>
    <col min="11797" max="11797" width="13.140625" style="8" customWidth="1"/>
    <col min="11798" max="12048" width="11.42578125" style="8"/>
    <col min="12049" max="12049" width="40.28515625" style="8" customWidth="1"/>
    <col min="12050" max="12050" width="11.42578125" style="8"/>
    <col min="12051" max="12051" width="8.7109375" style="8" customWidth="1"/>
    <col min="12052" max="12052" width="12.42578125" style="8" customWidth="1"/>
    <col min="12053" max="12053" width="13.140625" style="8" customWidth="1"/>
    <col min="12054" max="12304" width="11.42578125" style="8"/>
    <col min="12305" max="12305" width="40.28515625" style="8" customWidth="1"/>
    <col min="12306" max="12306" width="11.42578125" style="8"/>
    <col min="12307" max="12307" width="8.7109375" style="8" customWidth="1"/>
    <col min="12308" max="12308" width="12.42578125" style="8" customWidth="1"/>
    <col min="12309" max="12309" width="13.140625" style="8" customWidth="1"/>
    <col min="12310" max="12560" width="11.42578125" style="8"/>
    <col min="12561" max="12561" width="40.28515625" style="8" customWidth="1"/>
    <col min="12562" max="12562" width="11.42578125" style="8"/>
    <col min="12563" max="12563" width="8.7109375" style="8" customWidth="1"/>
    <col min="12564" max="12564" width="12.42578125" style="8" customWidth="1"/>
    <col min="12565" max="12565" width="13.140625" style="8" customWidth="1"/>
    <col min="12566" max="12816" width="11.42578125" style="8"/>
    <col min="12817" max="12817" width="40.28515625" style="8" customWidth="1"/>
    <col min="12818" max="12818" width="11.42578125" style="8"/>
    <col min="12819" max="12819" width="8.7109375" style="8" customWidth="1"/>
    <col min="12820" max="12820" width="12.42578125" style="8" customWidth="1"/>
    <col min="12821" max="12821" width="13.140625" style="8" customWidth="1"/>
    <col min="12822" max="13072" width="11.42578125" style="8"/>
    <col min="13073" max="13073" width="40.28515625" style="8" customWidth="1"/>
    <col min="13074" max="13074" width="11.42578125" style="8"/>
    <col min="13075" max="13075" width="8.7109375" style="8" customWidth="1"/>
    <col min="13076" max="13076" width="12.42578125" style="8" customWidth="1"/>
    <col min="13077" max="13077" width="13.140625" style="8" customWidth="1"/>
    <col min="13078" max="13328" width="11.42578125" style="8"/>
    <col min="13329" max="13329" width="40.28515625" style="8" customWidth="1"/>
    <col min="13330" max="13330" width="11.42578125" style="8"/>
    <col min="13331" max="13331" width="8.7109375" style="8" customWidth="1"/>
    <col min="13332" max="13332" width="12.42578125" style="8" customWidth="1"/>
    <col min="13333" max="13333" width="13.140625" style="8" customWidth="1"/>
    <col min="13334" max="13584" width="11.42578125" style="8"/>
    <col min="13585" max="13585" width="40.28515625" style="8" customWidth="1"/>
    <col min="13586" max="13586" width="11.42578125" style="8"/>
    <col min="13587" max="13587" width="8.7109375" style="8" customWidth="1"/>
    <col min="13588" max="13588" width="12.42578125" style="8" customWidth="1"/>
    <col min="13589" max="13589" width="13.140625" style="8" customWidth="1"/>
    <col min="13590" max="13840" width="11.42578125" style="8"/>
    <col min="13841" max="13841" width="40.28515625" style="8" customWidth="1"/>
    <col min="13842" max="13842" width="11.42578125" style="8"/>
    <col min="13843" max="13843" width="8.7109375" style="8" customWidth="1"/>
    <col min="13844" max="13844" width="12.42578125" style="8" customWidth="1"/>
    <col min="13845" max="13845" width="13.140625" style="8" customWidth="1"/>
    <col min="13846" max="14096" width="11.42578125" style="8"/>
    <col min="14097" max="14097" width="40.28515625" style="8" customWidth="1"/>
    <col min="14098" max="14098" width="11.42578125" style="8"/>
    <col min="14099" max="14099" width="8.7109375" style="8" customWidth="1"/>
    <col min="14100" max="14100" width="12.42578125" style="8" customWidth="1"/>
    <col min="14101" max="14101" width="13.140625" style="8" customWidth="1"/>
    <col min="14102" max="14352" width="11.42578125" style="8"/>
    <col min="14353" max="14353" width="40.28515625" style="8" customWidth="1"/>
    <col min="14354" max="14354" width="11.42578125" style="8"/>
    <col min="14355" max="14355" width="8.7109375" style="8" customWidth="1"/>
    <col min="14356" max="14356" width="12.42578125" style="8" customWidth="1"/>
    <col min="14357" max="14357" width="13.140625" style="8" customWidth="1"/>
    <col min="14358" max="14608" width="11.42578125" style="8"/>
    <col min="14609" max="14609" width="40.28515625" style="8" customWidth="1"/>
    <col min="14610" max="14610" width="11.42578125" style="8"/>
    <col min="14611" max="14611" width="8.7109375" style="8" customWidth="1"/>
    <col min="14612" max="14612" width="12.42578125" style="8" customWidth="1"/>
    <col min="14613" max="14613" width="13.140625" style="8" customWidth="1"/>
    <col min="14614" max="14864" width="11.42578125" style="8"/>
    <col min="14865" max="14865" width="40.28515625" style="8" customWidth="1"/>
    <col min="14866" max="14866" width="11.42578125" style="8"/>
    <col min="14867" max="14867" width="8.7109375" style="8" customWidth="1"/>
    <col min="14868" max="14868" width="12.42578125" style="8" customWidth="1"/>
    <col min="14869" max="14869" width="13.140625" style="8" customWidth="1"/>
    <col min="14870" max="15120" width="11.42578125" style="8"/>
    <col min="15121" max="15121" width="40.28515625" style="8" customWidth="1"/>
    <col min="15122" max="15122" width="11.42578125" style="8"/>
    <col min="15123" max="15123" width="8.7109375" style="8" customWidth="1"/>
    <col min="15124" max="15124" width="12.42578125" style="8" customWidth="1"/>
    <col min="15125" max="15125" width="13.140625" style="8" customWidth="1"/>
    <col min="15126" max="15376" width="11.42578125" style="8"/>
    <col min="15377" max="15377" width="40.28515625" style="8" customWidth="1"/>
    <col min="15378" max="15378" width="11.42578125" style="8"/>
    <col min="15379" max="15379" width="8.7109375" style="8" customWidth="1"/>
    <col min="15380" max="15380" width="12.42578125" style="8" customWidth="1"/>
    <col min="15381" max="15381" width="13.140625" style="8" customWidth="1"/>
    <col min="15382" max="15632" width="11.42578125" style="8"/>
    <col min="15633" max="15633" width="40.28515625" style="8" customWidth="1"/>
    <col min="15634" max="15634" width="11.42578125" style="8"/>
    <col min="15635" max="15635" width="8.7109375" style="8" customWidth="1"/>
    <col min="15636" max="15636" width="12.42578125" style="8" customWidth="1"/>
    <col min="15637" max="15637" width="13.140625" style="8" customWidth="1"/>
    <col min="15638" max="15888" width="11.42578125" style="8"/>
    <col min="15889" max="15889" width="40.28515625" style="8" customWidth="1"/>
    <col min="15890" max="15890" width="11.42578125" style="8"/>
    <col min="15891" max="15891" width="8.7109375" style="8" customWidth="1"/>
    <col min="15892" max="15892" width="12.42578125" style="8" customWidth="1"/>
    <col min="15893" max="15893" width="13.140625" style="8" customWidth="1"/>
    <col min="15894" max="16144" width="11.42578125" style="8"/>
    <col min="16145" max="16145" width="40.28515625" style="8" customWidth="1"/>
    <col min="16146" max="16146" width="11.42578125" style="8"/>
    <col min="16147" max="16147" width="8.7109375" style="8" customWidth="1"/>
    <col min="16148" max="16148" width="12.42578125" style="8" customWidth="1"/>
    <col min="16149" max="16149" width="13.140625" style="8" customWidth="1"/>
    <col min="16150" max="16384" width="11.42578125" style="8"/>
  </cols>
  <sheetData>
    <row r="1" spans="2:48" ht="30">
      <c r="B1" s="95"/>
      <c r="C1" s="95"/>
      <c r="D1" s="96"/>
      <c r="E1" s="95"/>
      <c r="F1" s="95"/>
      <c r="G1" s="95"/>
      <c r="H1" s="95"/>
      <c r="I1" s="95"/>
      <c r="J1" s="95"/>
      <c r="K1" s="95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5"/>
      <c r="AB1" s="95"/>
      <c r="AC1" s="95"/>
      <c r="AD1" s="95"/>
      <c r="AE1" s="97"/>
      <c r="AF1" s="95"/>
      <c r="AG1" s="95"/>
      <c r="AH1" s="97"/>
      <c r="AI1" s="95"/>
      <c r="AJ1" s="95"/>
      <c r="AK1" s="95"/>
      <c r="AL1" s="95"/>
      <c r="AM1" s="95"/>
      <c r="AN1" s="95"/>
      <c r="AO1" s="95"/>
      <c r="AP1" s="98"/>
      <c r="AQ1" s="98" t="s">
        <v>1</v>
      </c>
      <c r="AR1" s="98" t="s">
        <v>2</v>
      </c>
      <c r="AS1" s="94" t="s">
        <v>57</v>
      </c>
      <c r="AT1" s="99" t="s">
        <v>3</v>
      </c>
      <c r="AU1" s="175" t="s">
        <v>405</v>
      </c>
    </row>
    <row r="2" spans="2:48">
      <c r="B2" s="379" t="s">
        <v>357</v>
      </c>
      <c r="C2" s="379"/>
      <c r="D2" s="360" t="str">
        <f>IF('PLA EMPRESARIAL'!H3="","",'PLA EMPRESARIAL'!H3)</f>
        <v/>
      </c>
      <c r="E2" s="361"/>
      <c r="F2" s="362"/>
      <c r="G2" s="130" t="s">
        <v>356</v>
      </c>
      <c r="H2" s="363" t="str">
        <f>IF('PLA EMPRESARIAL'!R3="","",'PLA EMPRESARIAL'!R3)</f>
        <v/>
      </c>
      <c r="I2" s="364"/>
      <c r="J2" s="95"/>
      <c r="K2" s="95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5"/>
      <c r="AB2" s="95"/>
      <c r="AC2" s="95"/>
      <c r="AD2" s="95"/>
      <c r="AE2" s="97"/>
      <c r="AF2" s="95"/>
      <c r="AG2" s="95"/>
      <c r="AH2" s="97"/>
      <c r="AI2" s="95"/>
      <c r="AJ2" s="95"/>
      <c r="AK2" s="95"/>
      <c r="AL2" s="95"/>
      <c r="AM2" s="95"/>
      <c r="AN2" s="95"/>
      <c r="AO2" s="95"/>
      <c r="AP2" s="129"/>
      <c r="AQ2" s="98"/>
      <c r="AR2" s="98"/>
      <c r="AS2" s="94"/>
      <c r="AT2" s="99"/>
    </row>
    <row r="3" spans="2:48" ht="15.75">
      <c r="B3" s="95"/>
      <c r="C3" s="338" t="s">
        <v>398</v>
      </c>
      <c r="D3" s="338"/>
      <c r="E3" s="338"/>
      <c r="F3" s="338"/>
      <c r="G3" s="338"/>
      <c r="H3" s="144" t="s">
        <v>173</v>
      </c>
      <c r="I3" s="95"/>
      <c r="J3" s="95"/>
      <c r="K3" s="95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5"/>
      <c r="AB3" s="95"/>
      <c r="AC3" s="95"/>
      <c r="AD3" s="95"/>
      <c r="AE3" s="97"/>
      <c r="AF3" s="95"/>
      <c r="AG3" s="95"/>
      <c r="AH3" s="97"/>
      <c r="AI3" s="95"/>
      <c r="AJ3" s="95"/>
      <c r="AK3" s="95"/>
      <c r="AL3" s="95"/>
      <c r="AM3" s="95"/>
      <c r="AN3" s="95"/>
      <c r="AO3" s="95"/>
      <c r="AP3" s="8" t="s">
        <v>115</v>
      </c>
      <c r="AQ3" s="100" t="s">
        <v>6</v>
      </c>
      <c r="AR3" s="100" t="s">
        <v>7</v>
      </c>
      <c r="AS3" s="4">
        <v>444.29160000000002</v>
      </c>
      <c r="AT3" s="5">
        <v>1.4E-2</v>
      </c>
      <c r="AU3" s="8">
        <v>4</v>
      </c>
      <c r="AV3" s="8" t="s">
        <v>116</v>
      </c>
    </row>
    <row r="4" spans="2:48" ht="15.75" thickBot="1">
      <c r="B4" s="95"/>
      <c r="C4" s="95"/>
      <c r="D4" s="96"/>
      <c r="E4" s="95"/>
      <c r="F4" s="101"/>
      <c r="G4" s="101"/>
      <c r="H4" s="101"/>
      <c r="I4" s="95"/>
      <c r="J4" s="95"/>
      <c r="K4" s="95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5"/>
      <c r="AB4" s="95"/>
      <c r="AC4" s="95"/>
      <c r="AD4" s="95"/>
      <c r="AE4" s="97"/>
      <c r="AF4" s="95"/>
      <c r="AG4" s="95"/>
      <c r="AH4" s="97"/>
      <c r="AI4" s="95"/>
      <c r="AJ4" s="95"/>
      <c r="AK4" s="95"/>
      <c r="AL4" s="95"/>
      <c r="AM4" s="95"/>
      <c r="AN4" s="95"/>
      <c r="AO4" s="95"/>
      <c r="AP4" s="8" t="s">
        <v>117</v>
      </c>
      <c r="AQ4" s="100" t="s">
        <v>8</v>
      </c>
      <c r="AR4" s="100" t="s">
        <v>7</v>
      </c>
      <c r="AS4" s="4">
        <v>784.16</v>
      </c>
      <c r="AT4" s="5">
        <v>0.04</v>
      </c>
      <c r="AU4" s="8">
        <v>4</v>
      </c>
      <c r="AV4" s="8" t="s">
        <v>118</v>
      </c>
    </row>
    <row r="5" spans="2:48" ht="45.75" thickBot="1">
      <c r="B5" s="95"/>
      <c r="C5" s="95"/>
      <c r="D5" s="96"/>
      <c r="E5" s="370" t="s">
        <v>55</v>
      </c>
      <c r="F5" s="371"/>
      <c r="G5" s="372"/>
      <c r="H5" s="370" t="s">
        <v>56</v>
      </c>
      <c r="I5" s="371"/>
      <c r="J5" s="372"/>
      <c r="K5" s="95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385" t="s">
        <v>68</v>
      </c>
      <c r="AB5" s="386"/>
      <c r="AC5" s="69" t="s">
        <v>69</v>
      </c>
      <c r="AD5" s="69" t="s">
        <v>70</v>
      </c>
      <c r="AE5" s="70" t="s">
        <v>104</v>
      </c>
      <c r="AF5" s="71" t="s">
        <v>105</v>
      </c>
      <c r="AG5" s="71" t="s">
        <v>106</v>
      </c>
      <c r="AH5" s="72" t="s">
        <v>71</v>
      </c>
      <c r="AI5" s="72" t="s">
        <v>72</v>
      </c>
      <c r="AJ5" s="95"/>
      <c r="AK5" s="95"/>
      <c r="AL5" s="95"/>
      <c r="AM5" s="95"/>
      <c r="AN5" s="95"/>
      <c r="AO5" s="95"/>
      <c r="AP5" s="8" t="s">
        <v>119</v>
      </c>
      <c r="AQ5" s="100" t="s">
        <v>6</v>
      </c>
      <c r="AR5" s="100" t="s">
        <v>7</v>
      </c>
      <c r="AS5" s="4">
        <v>444.29160000000002</v>
      </c>
      <c r="AT5" s="5">
        <v>1.4E-2</v>
      </c>
      <c r="AU5" s="8">
        <v>4</v>
      </c>
      <c r="AV5" s="8" t="s">
        <v>120</v>
      </c>
    </row>
    <row r="6" spans="2:48" ht="15.75" customHeight="1" thickBot="1">
      <c r="B6" s="373" t="s">
        <v>0</v>
      </c>
      <c r="C6" s="374"/>
      <c r="D6" s="375"/>
      <c r="E6" s="341" t="s">
        <v>4</v>
      </c>
      <c r="F6" s="343" t="s">
        <v>58</v>
      </c>
      <c r="G6" s="345" t="s">
        <v>121</v>
      </c>
      <c r="H6" s="341" t="s">
        <v>5</v>
      </c>
      <c r="I6" s="343" t="s">
        <v>58</v>
      </c>
      <c r="J6" s="345" t="s">
        <v>121</v>
      </c>
      <c r="K6" s="95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339" t="s">
        <v>73</v>
      </c>
      <c r="AB6" s="340"/>
      <c r="AC6" s="73" t="s">
        <v>74</v>
      </c>
      <c r="AD6" s="88">
        <v>997.5</v>
      </c>
      <c r="AE6" s="85">
        <v>0.06</v>
      </c>
      <c r="AF6" s="138"/>
      <c r="AG6" s="141"/>
      <c r="AH6" s="7" t="str">
        <f t="shared" ref="AH6:AH27" si="0">IF(AF6="","",AE6*AF6)</f>
        <v/>
      </c>
      <c r="AI6" s="6" t="str">
        <f t="shared" ref="AI6:AI27" si="1">IF(AG6="","",AG6*AE6)</f>
        <v/>
      </c>
      <c r="AJ6" s="95"/>
      <c r="AK6" s="97" t="s">
        <v>122</v>
      </c>
      <c r="AL6" s="95"/>
      <c r="AM6" s="95"/>
      <c r="AN6" s="95"/>
      <c r="AO6" s="95"/>
      <c r="AP6" s="8" t="s">
        <v>123</v>
      </c>
      <c r="AQ6" s="100" t="s">
        <v>8</v>
      </c>
      <c r="AR6" s="100" t="s">
        <v>7</v>
      </c>
      <c r="AS6" s="4">
        <v>784.16</v>
      </c>
      <c r="AT6" s="5">
        <v>0.04</v>
      </c>
      <c r="AU6" s="181">
        <v>4</v>
      </c>
      <c r="AV6" s="8" t="s">
        <v>124</v>
      </c>
    </row>
    <row r="7" spans="2:48" ht="15.75" customHeight="1" thickBot="1">
      <c r="B7" s="376"/>
      <c r="C7" s="377"/>
      <c r="D7" s="378"/>
      <c r="E7" s="342"/>
      <c r="F7" s="344"/>
      <c r="G7" s="346"/>
      <c r="H7" s="342"/>
      <c r="I7" s="344"/>
      <c r="J7" s="346"/>
      <c r="K7" s="95"/>
      <c r="L7" s="97" t="s">
        <v>125</v>
      </c>
      <c r="M7" s="97" t="s">
        <v>126</v>
      </c>
      <c r="N7" s="97"/>
      <c r="O7" s="174" t="s">
        <v>406</v>
      </c>
      <c r="P7" s="174" t="s">
        <v>407</v>
      </c>
      <c r="Q7" s="174" t="s">
        <v>408</v>
      </c>
      <c r="R7" s="174" t="s">
        <v>409</v>
      </c>
      <c r="S7" s="174" t="s">
        <v>410</v>
      </c>
      <c r="T7" s="174" t="s">
        <v>411</v>
      </c>
      <c r="U7" s="174" t="s">
        <v>412</v>
      </c>
      <c r="V7" s="174" t="s">
        <v>413</v>
      </c>
      <c r="W7" s="174" t="s">
        <v>414</v>
      </c>
      <c r="X7" s="174" t="s">
        <v>415</v>
      </c>
      <c r="Y7" s="174" t="s">
        <v>416</v>
      </c>
      <c r="Z7" s="174" t="s">
        <v>417</v>
      </c>
      <c r="AA7" s="365" t="s">
        <v>75</v>
      </c>
      <c r="AB7" s="366"/>
      <c r="AC7" s="74" t="s">
        <v>74</v>
      </c>
      <c r="AD7" s="89">
        <v>191.6</v>
      </c>
      <c r="AE7" s="86">
        <v>0.03</v>
      </c>
      <c r="AF7" s="139"/>
      <c r="AG7" s="142"/>
      <c r="AH7" s="7" t="str">
        <f t="shared" si="0"/>
        <v/>
      </c>
      <c r="AI7" s="6" t="str">
        <f t="shared" si="1"/>
        <v/>
      </c>
      <c r="AJ7" s="95"/>
      <c r="AK7" s="95" t="s">
        <v>127</v>
      </c>
      <c r="AL7" s="95">
        <v>1</v>
      </c>
      <c r="AM7" s="95"/>
      <c r="AN7" s="95"/>
      <c r="AO7" s="95"/>
      <c r="AP7" s="8" t="s">
        <v>128</v>
      </c>
      <c r="AQ7" s="100" t="s">
        <v>6</v>
      </c>
      <c r="AR7" s="100" t="s">
        <v>7</v>
      </c>
      <c r="AS7" s="4">
        <v>444.29160000000002</v>
      </c>
      <c r="AT7" s="5">
        <v>1.4E-2</v>
      </c>
      <c r="AU7" s="181">
        <v>4</v>
      </c>
      <c r="AV7" s="8" t="s">
        <v>129</v>
      </c>
    </row>
    <row r="8" spans="2:48" ht="12.75" customHeight="1" thickBot="1">
      <c r="B8" s="367"/>
      <c r="C8" s="368"/>
      <c r="D8" s="369"/>
      <c r="E8" s="102"/>
      <c r="F8" s="103" t="str">
        <f>IF(E8="","",L8*E8)</f>
        <v/>
      </c>
      <c r="G8" s="104" t="str">
        <f>IF(E8="","",M8*E8)</f>
        <v/>
      </c>
      <c r="H8" s="105"/>
      <c r="I8" s="103" t="str">
        <f>IF(H8="","",L8*H8)</f>
        <v/>
      </c>
      <c r="J8" s="106" t="str">
        <f>IF(H8="","",H8*M8)</f>
        <v/>
      </c>
      <c r="K8" s="95"/>
      <c r="L8" s="107" t="str">
        <f>IF(B8="","",VLOOKUP(B8,$AP$3:$AT$229,5,FALSE()))</f>
        <v/>
      </c>
      <c r="M8" s="107" t="str">
        <f>IF(B8="","",VLOOKUP(B8,$AP$3:$AT$229,4,FALSE()))</f>
        <v/>
      </c>
      <c r="N8" s="182" t="str">
        <f>IF(B8="","",VLOOKUP(B8,$AP$3:$AU$229,6,FALSE()))</f>
        <v/>
      </c>
      <c r="O8" s="107" t="str">
        <f>IF(H8="","",IF(N8=1,I8,0))</f>
        <v/>
      </c>
      <c r="P8" s="107">
        <f>IF(N8=2,I8,0)</f>
        <v>0</v>
      </c>
      <c r="Q8" s="107">
        <f>IF(N8=3,I8,0)</f>
        <v>0</v>
      </c>
      <c r="R8" s="107">
        <f>IF(N8=4,I8,0)</f>
        <v>0</v>
      </c>
      <c r="S8" s="107">
        <f>IF(N8=5,I8,0)</f>
        <v>0</v>
      </c>
      <c r="T8" s="107">
        <f>IF(N8=6,I8,0)</f>
        <v>0</v>
      </c>
      <c r="U8" s="107">
        <f>IF(N8=7,I8,0)</f>
        <v>0</v>
      </c>
      <c r="V8" s="107">
        <f>IF(N8=8,I8,0)</f>
        <v>0</v>
      </c>
      <c r="W8" s="107">
        <f>IF(N8=9,I8,0)</f>
        <v>0</v>
      </c>
      <c r="X8" s="107">
        <f>IF(N8=10,I8,0)</f>
        <v>0</v>
      </c>
      <c r="Y8" s="107">
        <f>IF(N8=11,I8,0)</f>
        <v>0</v>
      </c>
      <c r="Z8" s="107">
        <f>IF(N8=12,I8,0)</f>
        <v>0</v>
      </c>
      <c r="AA8" s="365" t="s">
        <v>76</v>
      </c>
      <c r="AB8" s="366"/>
      <c r="AC8" s="74" t="s">
        <v>74</v>
      </c>
      <c r="AD8" s="89">
        <v>60</v>
      </c>
      <c r="AE8" s="86">
        <v>0.02</v>
      </c>
      <c r="AF8" s="139"/>
      <c r="AG8" s="142"/>
      <c r="AH8" s="7" t="str">
        <f t="shared" si="0"/>
        <v/>
      </c>
      <c r="AI8" s="6" t="str">
        <f t="shared" si="1"/>
        <v/>
      </c>
      <c r="AJ8" s="108"/>
      <c r="AK8" s="95" t="s">
        <v>130</v>
      </c>
      <c r="AL8" s="95">
        <v>2</v>
      </c>
      <c r="AM8" s="95"/>
      <c r="AN8" s="95"/>
      <c r="AO8" s="95"/>
      <c r="AP8" s="8" t="s">
        <v>131</v>
      </c>
      <c r="AQ8" s="100" t="s">
        <v>8</v>
      </c>
      <c r="AR8" s="100" t="s">
        <v>7</v>
      </c>
      <c r="AS8" s="4">
        <v>784.16</v>
      </c>
      <c r="AT8" s="5">
        <v>0.04</v>
      </c>
      <c r="AU8" s="181">
        <v>4</v>
      </c>
      <c r="AV8" s="8" t="s">
        <v>132</v>
      </c>
    </row>
    <row r="9" spans="2:48" ht="12.75" customHeight="1" thickBot="1">
      <c r="B9" s="356"/>
      <c r="C9" s="357"/>
      <c r="D9" s="358"/>
      <c r="E9" s="109"/>
      <c r="F9" s="103" t="str">
        <f t="shared" ref="F9:F55" si="2">IF(E9="","",L9*E9)</f>
        <v/>
      </c>
      <c r="G9" s="104" t="str">
        <f t="shared" ref="G9:G55" si="3">IF(E9="","",M9*E9)</f>
        <v/>
      </c>
      <c r="H9" s="110"/>
      <c r="I9" s="103" t="str">
        <f t="shared" ref="I9:I55" si="4">IF(H9="","",L9*H9)</f>
        <v/>
      </c>
      <c r="J9" s="106" t="str">
        <f t="shared" ref="J9:J55" si="5">IF(H9="","",H9*M9)</f>
        <v/>
      </c>
      <c r="K9" s="95"/>
      <c r="L9" s="107" t="str">
        <f t="shared" ref="L9:L55" si="6">IF(B9="","",VLOOKUP(B9,$AP$3:$AT$229,5,FALSE()))</f>
        <v/>
      </c>
      <c r="M9" s="107" t="str">
        <f t="shared" ref="M9:M55" si="7">IF(B9="","",VLOOKUP(B9,$AP$3:$AT$229,4,FALSE()))</f>
        <v/>
      </c>
      <c r="N9" s="182" t="str">
        <f t="shared" ref="N9:N55" si="8">IF(B9="","",VLOOKUP(B9,$AP$3:$AU$229,6,FALSE()))</f>
        <v/>
      </c>
      <c r="O9" s="107" t="str">
        <f t="shared" ref="O9:O55" si="9">IF(H9="","",IF(N9=1,I9,0))</f>
        <v/>
      </c>
      <c r="P9" s="107">
        <f t="shared" ref="P9:P55" si="10">IF(N9=2,I9,0)</f>
        <v>0</v>
      </c>
      <c r="Q9" s="107">
        <f t="shared" ref="Q9:Q55" si="11">IF(N9=3,I9,0)</f>
        <v>0</v>
      </c>
      <c r="R9" s="107">
        <f t="shared" ref="R9:R55" si="12">IF(N9=4,I9,0)</f>
        <v>0</v>
      </c>
      <c r="S9" s="107">
        <f t="shared" ref="S9:S55" si="13">IF(N9=5,I9,0)</f>
        <v>0</v>
      </c>
      <c r="T9" s="107">
        <f t="shared" ref="T9:T55" si="14">IF(N9=6,I9,0)</f>
        <v>0</v>
      </c>
      <c r="U9" s="107">
        <f t="shared" ref="U9:U55" si="15">IF(N9=7,I9,0)</f>
        <v>0</v>
      </c>
      <c r="V9" s="107">
        <f t="shared" ref="V9:V55" si="16">IF(N9=8,I9,0)</f>
        <v>0</v>
      </c>
      <c r="W9" s="107">
        <f t="shared" ref="W9:W55" si="17">IF(N9=9,I9,0)</f>
        <v>0</v>
      </c>
      <c r="X9" s="107">
        <f t="shared" ref="X9:X55" si="18">IF(N9=10,I9,0)</f>
        <v>0</v>
      </c>
      <c r="Y9" s="107">
        <f t="shared" ref="Y9:Y55" si="19">IF(N9=11,I9,0)</f>
        <v>0</v>
      </c>
      <c r="Z9" s="107">
        <f t="shared" ref="Z9:Z55" si="20">IF(N9=12,I9,0)</f>
        <v>0</v>
      </c>
      <c r="AA9" s="365" t="s">
        <v>77</v>
      </c>
      <c r="AB9" s="366"/>
      <c r="AC9" s="74" t="s">
        <v>78</v>
      </c>
      <c r="AD9" s="89">
        <v>90</v>
      </c>
      <c r="AE9" s="86">
        <v>0.02</v>
      </c>
      <c r="AF9" s="139"/>
      <c r="AG9" s="142"/>
      <c r="AH9" s="7" t="str">
        <f t="shared" si="0"/>
        <v/>
      </c>
      <c r="AI9" s="6" t="str">
        <f t="shared" si="1"/>
        <v/>
      </c>
      <c r="AJ9" s="108"/>
      <c r="AK9" s="95" t="s">
        <v>133</v>
      </c>
      <c r="AL9" s="95">
        <v>1</v>
      </c>
      <c r="AM9" s="95"/>
      <c r="AN9" s="95"/>
      <c r="AO9" s="95"/>
      <c r="AP9" s="8" t="s">
        <v>134</v>
      </c>
      <c r="AQ9" s="100" t="s">
        <v>6</v>
      </c>
      <c r="AR9" s="100" t="s">
        <v>7</v>
      </c>
      <c r="AS9" s="4">
        <v>378.9024</v>
      </c>
      <c r="AT9" s="5">
        <v>3.9E-2</v>
      </c>
      <c r="AU9" s="181">
        <v>4</v>
      </c>
      <c r="AV9" s="8" t="s">
        <v>135</v>
      </c>
    </row>
    <row r="10" spans="2:48" ht="12.75" customHeight="1" thickBot="1">
      <c r="B10" s="356"/>
      <c r="C10" s="357"/>
      <c r="D10" s="358"/>
      <c r="E10" s="109"/>
      <c r="F10" s="103" t="str">
        <f t="shared" si="2"/>
        <v/>
      </c>
      <c r="G10" s="104" t="str">
        <f t="shared" si="3"/>
        <v/>
      </c>
      <c r="H10" s="110"/>
      <c r="I10" s="103" t="str">
        <f t="shared" si="4"/>
        <v/>
      </c>
      <c r="J10" s="106" t="str">
        <f t="shared" si="5"/>
        <v/>
      </c>
      <c r="K10" s="95"/>
      <c r="L10" s="107" t="str">
        <f t="shared" si="6"/>
        <v/>
      </c>
      <c r="M10" s="107" t="str">
        <f t="shared" si="7"/>
        <v/>
      </c>
      <c r="N10" s="182" t="str">
        <f t="shared" si="8"/>
        <v/>
      </c>
      <c r="O10" s="107" t="str">
        <f t="shared" si="9"/>
        <v/>
      </c>
      <c r="P10" s="107">
        <f t="shared" si="10"/>
        <v>0</v>
      </c>
      <c r="Q10" s="107">
        <f t="shared" si="11"/>
        <v>0</v>
      </c>
      <c r="R10" s="107">
        <f t="shared" si="12"/>
        <v>0</v>
      </c>
      <c r="S10" s="107">
        <f t="shared" si="13"/>
        <v>0</v>
      </c>
      <c r="T10" s="107">
        <f t="shared" si="14"/>
        <v>0</v>
      </c>
      <c r="U10" s="107">
        <f t="shared" si="15"/>
        <v>0</v>
      </c>
      <c r="V10" s="107">
        <f t="shared" si="16"/>
        <v>0</v>
      </c>
      <c r="W10" s="107">
        <f t="shared" si="17"/>
        <v>0</v>
      </c>
      <c r="X10" s="107">
        <f t="shared" si="18"/>
        <v>0</v>
      </c>
      <c r="Y10" s="107">
        <f t="shared" si="19"/>
        <v>0</v>
      </c>
      <c r="Z10" s="107">
        <f t="shared" si="20"/>
        <v>0</v>
      </c>
      <c r="AA10" s="365" t="s">
        <v>79</v>
      </c>
      <c r="AB10" s="366"/>
      <c r="AC10" s="74" t="s">
        <v>80</v>
      </c>
      <c r="AD10" s="89">
        <v>7.5</v>
      </c>
      <c r="AE10" s="86">
        <v>1.7000000000000001E-2</v>
      </c>
      <c r="AF10" s="139"/>
      <c r="AG10" s="142"/>
      <c r="AH10" s="7" t="str">
        <f t="shared" si="0"/>
        <v/>
      </c>
      <c r="AI10" s="6" t="str">
        <f t="shared" si="1"/>
        <v/>
      </c>
      <c r="AJ10" s="95"/>
      <c r="AK10" s="95" t="s">
        <v>136</v>
      </c>
      <c r="AL10" s="95">
        <v>2</v>
      </c>
      <c r="AM10" s="95"/>
      <c r="AN10" s="95"/>
      <c r="AO10" s="95"/>
      <c r="AP10" s="8" t="s">
        <v>137</v>
      </c>
      <c r="AQ10" s="100" t="s">
        <v>8</v>
      </c>
      <c r="AR10" s="100" t="s">
        <v>7</v>
      </c>
      <c r="AS10" s="4">
        <v>1263.008</v>
      </c>
      <c r="AT10" s="5">
        <v>0.06</v>
      </c>
      <c r="AU10" s="181">
        <v>4</v>
      </c>
      <c r="AV10" s="8" t="s">
        <v>138</v>
      </c>
    </row>
    <row r="11" spans="2:48" ht="12.75" customHeight="1" thickBot="1">
      <c r="B11" s="356"/>
      <c r="C11" s="357"/>
      <c r="D11" s="358"/>
      <c r="E11" s="109"/>
      <c r="F11" s="103" t="str">
        <f t="shared" si="2"/>
        <v/>
      </c>
      <c r="G11" s="104" t="str">
        <f t="shared" si="3"/>
        <v/>
      </c>
      <c r="H11" s="110"/>
      <c r="I11" s="103" t="str">
        <f t="shared" si="4"/>
        <v/>
      </c>
      <c r="J11" s="106" t="str">
        <f t="shared" si="5"/>
        <v/>
      </c>
      <c r="K11" s="95"/>
      <c r="L11" s="107" t="str">
        <f t="shared" si="6"/>
        <v/>
      </c>
      <c r="M11" s="107" t="str">
        <f t="shared" si="7"/>
        <v/>
      </c>
      <c r="N11" s="182" t="str">
        <f t="shared" si="8"/>
        <v/>
      </c>
      <c r="O11" s="107" t="str">
        <f t="shared" si="9"/>
        <v/>
      </c>
      <c r="P11" s="107">
        <f t="shared" si="10"/>
        <v>0</v>
      </c>
      <c r="Q11" s="107">
        <f t="shared" si="11"/>
        <v>0</v>
      </c>
      <c r="R11" s="107">
        <f t="shared" si="12"/>
        <v>0</v>
      </c>
      <c r="S11" s="107">
        <f t="shared" si="13"/>
        <v>0</v>
      </c>
      <c r="T11" s="107">
        <f t="shared" si="14"/>
        <v>0</v>
      </c>
      <c r="U11" s="107">
        <f t="shared" si="15"/>
        <v>0</v>
      </c>
      <c r="V11" s="107">
        <f t="shared" si="16"/>
        <v>0</v>
      </c>
      <c r="W11" s="107">
        <f t="shared" si="17"/>
        <v>0</v>
      </c>
      <c r="X11" s="107">
        <f t="shared" si="18"/>
        <v>0</v>
      </c>
      <c r="Y11" s="107">
        <f t="shared" si="19"/>
        <v>0</v>
      </c>
      <c r="Z11" s="107">
        <f t="shared" si="20"/>
        <v>0</v>
      </c>
      <c r="AA11" s="365" t="s">
        <v>81</v>
      </c>
      <c r="AB11" s="366"/>
      <c r="AC11" s="74" t="s">
        <v>78</v>
      </c>
      <c r="AD11" s="89">
        <v>17.5</v>
      </c>
      <c r="AE11" s="86">
        <v>6.0000000000000001E-3</v>
      </c>
      <c r="AF11" s="139"/>
      <c r="AG11" s="142"/>
      <c r="AH11" s="7" t="str">
        <f t="shared" si="0"/>
        <v/>
      </c>
      <c r="AI11" s="6" t="str">
        <f t="shared" si="1"/>
        <v/>
      </c>
      <c r="AJ11" s="95"/>
      <c r="AK11" s="95" t="s">
        <v>139</v>
      </c>
      <c r="AL11" s="95">
        <v>1</v>
      </c>
      <c r="AM11" s="95"/>
      <c r="AN11" s="95"/>
      <c r="AO11" s="95"/>
      <c r="AP11" s="8" t="s">
        <v>140</v>
      </c>
      <c r="AQ11" s="100" t="s">
        <v>6</v>
      </c>
      <c r="AR11" s="100" t="s">
        <v>7</v>
      </c>
      <c r="AS11" s="4">
        <v>184.32400000000001</v>
      </c>
      <c r="AT11" s="5">
        <v>1.4E-2</v>
      </c>
      <c r="AU11" s="181">
        <v>4</v>
      </c>
      <c r="AV11" s="8" t="s">
        <v>141</v>
      </c>
    </row>
    <row r="12" spans="2:48" ht="12.75" customHeight="1" thickBot="1">
      <c r="B12" s="356"/>
      <c r="C12" s="357"/>
      <c r="D12" s="358"/>
      <c r="E12" s="109"/>
      <c r="F12" s="103" t="str">
        <f t="shared" si="2"/>
        <v/>
      </c>
      <c r="G12" s="104" t="str">
        <f t="shared" si="3"/>
        <v/>
      </c>
      <c r="H12" s="110"/>
      <c r="I12" s="103" t="str">
        <f t="shared" si="4"/>
        <v/>
      </c>
      <c r="J12" s="106" t="str">
        <f t="shared" si="5"/>
        <v/>
      </c>
      <c r="K12" s="95"/>
      <c r="L12" s="107" t="str">
        <f t="shared" si="6"/>
        <v/>
      </c>
      <c r="M12" s="107" t="str">
        <f t="shared" si="7"/>
        <v/>
      </c>
      <c r="N12" s="182" t="str">
        <f t="shared" si="8"/>
        <v/>
      </c>
      <c r="O12" s="107" t="str">
        <f t="shared" si="9"/>
        <v/>
      </c>
      <c r="P12" s="107">
        <f t="shared" si="10"/>
        <v>0</v>
      </c>
      <c r="Q12" s="107">
        <f t="shared" si="11"/>
        <v>0</v>
      </c>
      <c r="R12" s="107">
        <f t="shared" si="12"/>
        <v>0</v>
      </c>
      <c r="S12" s="107">
        <f t="shared" si="13"/>
        <v>0</v>
      </c>
      <c r="T12" s="107">
        <f t="shared" si="14"/>
        <v>0</v>
      </c>
      <c r="U12" s="107">
        <f t="shared" si="15"/>
        <v>0</v>
      </c>
      <c r="V12" s="107">
        <f t="shared" si="16"/>
        <v>0</v>
      </c>
      <c r="W12" s="107">
        <f t="shared" si="17"/>
        <v>0</v>
      </c>
      <c r="X12" s="107">
        <f t="shared" si="18"/>
        <v>0</v>
      </c>
      <c r="Y12" s="107">
        <f t="shared" si="19"/>
        <v>0</v>
      </c>
      <c r="Z12" s="107">
        <f t="shared" si="20"/>
        <v>0</v>
      </c>
      <c r="AA12" s="365" t="s">
        <v>82</v>
      </c>
      <c r="AB12" s="366"/>
      <c r="AC12" s="74" t="s">
        <v>74</v>
      </c>
      <c r="AD12" s="89">
        <v>17.5</v>
      </c>
      <c r="AE12" s="86">
        <v>1.2E-2</v>
      </c>
      <c r="AF12" s="139"/>
      <c r="AG12" s="142"/>
      <c r="AH12" s="7" t="str">
        <f t="shared" si="0"/>
        <v/>
      </c>
      <c r="AI12" s="6" t="str">
        <f t="shared" si="1"/>
        <v/>
      </c>
      <c r="AJ12" s="108"/>
      <c r="AK12" s="95" t="s">
        <v>142</v>
      </c>
      <c r="AL12" s="95">
        <v>2</v>
      </c>
      <c r="AM12" s="95"/>
      <c r="AN12" s="95"/>
      <c r="AO12" s="95"/>
      <c r="AP12" s="8" t="s">
        <v>143</v>
      </c>
      <c r="AQ12" s="100" t="s">
        <v>8</v>
      </c>
      <c r="AR12" s="100" t="s">
        <v>7</v>
      </c>
      <c r="AS12" s="4">
        <v>524.04160000000002</v>
      </c>
      <c r="AT12" s="5">
        <v>0.04</v>
      </c>
      <c r="AU12" s="181">
        <v>4</v>
      </c>
      <c r="AV12" s="8" t="s">
        <v>144</v>
      </c>
    </row>
    <row r="13" spans="2:48" ht="12.75" customHeight="1" thickBot="1">
      <c r="B13" s="356"/>
      <c r="C13" s="357"/>
      <c r="D13" s="358"/>
      <c r="E13" s="109"/>
      <c r="F13" s="103" t="str">
        <f t="shared" si="2"/>
        <v/>
      </c>
      <c r="G13" s="104" t="str">
        <f t="shared" si="3"/>
        <v/>
      </c>
      <c r="H13" s="110"/>
      <c r="I13" s="103" t="str">
        <f t="shared" si="4"/>
        <v/>
      </c>
      <c r="J13" s="106" t="str">
        <f t="shared" si="5"/>
        <v/>
      </c>
      <c r="K13" s="95"/>
      <c r="L13" s="107" t="str">
        <f t="shared" si="6"/>
        <v/>
      </c>
      <c r="M13" s="107" t="str">
        <f t="shared" si="7"/>
        <v/>
      </c>
      <c r="N13" s="182" t="str">
        <f t="shared" si="8"/>
        <v/>
      </c>
      <c r="O13" s="107" t="str">
        <f t="shared" si="9"/>
        <v/>
      </c>
      <c r="P13" s="107">
        <f t="shared" si="10"/>
        <v>0</v>
      </c>
      <c r="Q13" s="107">
        <f t="shared" si="11"/>
        <v>0</v>
      </c>
      <c r="R13" s="107">
        <f t="shared" si="12"/>
        <v>0</v>
      </c>
      <c r="S13" s="107">
        <f t="shared" si="13"/>
        <v>0</v>
      </c>
      <c r="T13" s="107">
        <f t="shared" si="14"/>
        <v>0</v>
      </c>
      <c r="U13" s="107">
        <f t="shared" si="15"/>
        <v>0</v>
      </c>
      <c r="V13" s="107">
        <f t="shared" si="16"/>
        <v>0</v>
      </c>
      <c r="W13" s="107">
        <f t="shared" si="17"/>
        <v>0</v>
      </c>
      <c r="X13" s="107">
        <f t="shared" si="18"/>
        <v>0</v>
      </c>
      <c r="Y13" s="107">
        <f t="shared" si="19"/>
        <v>0</v>
      </c>
      <c r="Z13" s="107">
        <f t="shared" si="20"/>
        <v>0</v>
      </c>
      <c r="AA13" s="365" t="s">
        <v>83</v>
      </c>
      <c r="AB13" s="366"/>
      <c r="AC13" s="74" t="s">
        <v>80</v>
      </c>
      <c r="AD13" s="90"/>
      <c r="AE13" s="86">
        <v>1.7000000000000001E-2</v>
      </c>
      <c r="AF13" s="139"/>
      <c r="AG13" s="142"/>
      <c r="AH13" s="7" t="str">
        <f t="shared" si="0"/>
        <v/>
      </c>
      <c r="AI13" s="6" t="str">
        <f t="shared" si="1"/>
        <v/>
      </c>
      <c r="AJ13" s="95"/>
      <c r="AK13" s="95" t="s">
        <v>145</v>
      </c>
      <c r="AL13" s="95">
        <v>2</v>
      </c>
      <c r="AM13" s="95"/>
      <c r="AN13" s="95"/>
      <c r="AO13" s="95"/>
      <c r="AP13" s="8" t="s">
        <v>146</v>
      </c>
      <c r="AQ13" s="100" t="s">
        <v>6</v>
      </c>
      <c r="AR13" s="100" t="s">
        <v>7</v>
      </c>
      <c r="AS13" s="4">
        <v>159.67400000000001</v>
      </c>
      <c r="AT13" s="5">
        <v>1.4E-2</v>
      </c>
      <c r="AU13" s="181">
        <v>4</v>
      </c>
      <c r="AV13" s="8" t="s">
        <v>147</v>
      </c>
    </row>
    <row r="14" spans="2:48" ht="12.75" customHeight="1" thickBot="1">
      <c r="B14" s="356"/>
      <c r="C14" s="357"/>
      <c r="D14" s="358"/>
      <c r="E14" s="109"/>
      <c r="F14" s="103" t="str">
        <f t="shared" si="2"/>
        <v/>
      </c>
      <c r="G14" s="104" t="str">
        <f t="shared" si="3"/>
        <v/>
      </c>
      <c r="H14" s="110"/>
      <c r="I14" s="103" t="str">
        <f t="shared" si="4"/>
        <v/>
      </c>
      <c r="J14" s="106" t="str">
        <f t="shared" si="5"/>
        <v/>
      </c>
      <c r="L14" s="107" t="str">
        <f t="shared" si="6"/>
        <v/>
      </c>
      <c r="M14" s="107" t="str">
        <f t="shared" si="7"/>
        <v/>
      </c>
      <c r="N14" s="182" t="str">
        <f t="shared" si="8"/>
        <v/>
      </c>
      <c r="O14" s="107" t="str">
        <f t="shared" si="9"/>
        <v/>
      </c>
      <c r="P14" s="107">
        <f t="shared" si="10"/>
        <v>0</v>
      </c>
      <c r="Q14" s="107">
        <f t="shared" si="11"/>
        <v>0</v>
      </c>
      <c r="R14" s="107">
        <f t="shared" si="12"/>
        <v>0</v>
      </c>
      <c r="S14" s="107">
        <f t="shared" si="13"/>
        <v>0</v>
      </c>
      <c r="T14" s="107">
        <f t="shared" si="14"/>
        <v>0</v>
      </c>
      <c r="U14" s="107">
        <f t="shared" si="15"/>
        <v>0</v>
      </c>
      <c r="V14" s="107">
        <f t="shared" si="16"/>
        <v>0</v>
      </c>
      <c r="W14" s="107">
        <f t="shared" si="17"/>
        <v>0</v>
      </c>
      <c r="X14" s="107">
        <f t="shared" si="18"/>
        <v>0</v>
      </c>
      <c r="Y14" s="107">
        <f t="shared" si="19"/>
        <v>0</v>
      </c>
      <c r="Z14" s="107">
        <f t="shared" si="20"/>
        <v>0</v>
      </c>
      <c r="AA14" s="365" t="s">
        <v>84</v>
      </c>
      <c r="AB14" s="366"/>
      <c r="AC14" s="74" t="s">
        <v>74</v>
      </c>
      <c r="AD14" s="89">
        <v>10.4</v>
      </c>
      <c r="AE14" s="86">
        <v>1.2E-2</v>
      </c>
      <c r="AF14" s="139"/>
      <c r="AG14" s="142"/>
      <c r="AH14" s="7" t="str">
        <f t="shared" si="0"/>
        <v/>
      </c>
      <c r="AI14" s="6" t="str">
        <f t="shared" si="1"/>
        <v/>
      </c>
      <c r="AK14" s="8" t="s">
        <v>148</v>
      </c>
      <c r="AL14" s="8">
        <v>2</v>
      </c>
      <c r="AP14" s="8" t="s">
        <v>149</v>
      </c>
      <c r="AQ14" s="100" t="s">
        <v>8</v>
      </c>
      <c r="AR14" s="100" t="s">
        <v>7</v>
      </c>
      <c r="AS14" s="4">
        <v>399.19080000000002</v>
      </c>
      <c r="AT14" s="5">
        <v>2.1000000000000001E-2</v>
      </c>
      <c r="AU14" s="181">
        <v>4</v>
      </c>
      <c r="AV14" s="8" t="s">
        <v>150</v>
      </c>
    </row>
    <row r="15" spans="2:48" ht="12.75" customHeight="1" thickBot="1">
      <c r="B15" s="356"/>
      <c r="C15" s="357"/>
      <c r="D15" s="358"/>
      <c r="E15" s="109"/>
      <c r="F15" s="103" t="str">
        <f t="shared" si="2"/>
        <v/>
      </c>
      <c r="G15" s="104" t="str">
        <f t="shared" si="3"/>
        <v/>
      </c>
      <c r="H15" s="110"/>
      <c r="I15" s="103" t="str">
        <f t="shared" si="4"/>
        <v/>
      </c>
      <c r="J15" s="106" t="str">
        <f t="shared" si="5"/>
        <v/>
      </c>
      <c r="L15" s="107" t="str">
        <f t="shared" si="6"/>
        <v/>
      </c>
      <c r="M15" s="107" t="str">
        <f t="shared" si="7"/>
        <v/>
      </c>
      <c r="N15" s="182" t="str">
        <f t="shared" si="8"/>
        <v/>
      </c>
      <c r="O15" s="107" t="str">
        <f t="shared" si="9"/>
        <v/>
      </c>
      <c r="P15" s="107">
        <f t="shared" si="10"/>
        <v>0</v>
      </c>
      <c r="Q15" s="107">
        <f t="shared" si="11"/>
        <v>0</v>
      </c>
      <c r="R15" s="107">
        <f t="shared" si="12"/>
        <v>0</v>
      </c>
      <c r="S15" s="107">
        <f t="shared" si="13"/>
        <v>0</v>
      </c>
      <c r="T15" s="107">
        <f t="shared" si="14"/>
        <v>0</v>
      </c>
      <c r="U15" s="107">
        <f t="shared" si="15"/>
        <v>0</v>
      </c>
      <c r="V15" s="107">
        <f t="shared" si="16"/>
        <v>0</v>
      </c>
      <c r="W15" s="107">
        <f t="shared" si="17"/>
        <v>0</v>
      </c>
      <c r="X15" s="107">
        <f t="shared" si="18"/>
        <v>0</v>
      </c>
      <c r="Y15" s="107">
        <f t="shared" si="19"/>
        <v>0</v>
      </c>
      <c r="Z15" s="107">
        <f t="shared" si="20"/>
        <v>0</v>
      </c>
      <c r="AA15" s="365" t="s">
        <v>85</v>
      </c>
      <c r="AB15" s="366"/>
      <c r="AC15" s="74" t="s">
        <v>86</v>
      </c>
      <c r="AD15" s="89">
        <v>14.46</v>
      </c>
      <c r="AE15" s="86">
        <v>6.0000000000000001E-3</v>
      </c>
      <c r="AF15" s="139"/>
      <c r="AG15" s="142"/>
      <c r="AH15" s="7" t="str">
        <f t="shared" si="0"/>
        <v/>
      </c>
      <c r="AI15" s="6" t="str">
        <f t="shared" si="1"/>
        <v/>
      </c>
      <c r="AK15" s="8" t="s">
        <v>151</v>
      </c>
      <c r="AL15" s="8">
        <v>2</v>
      </c>
      <c r="AP15" s="8" t="s">
        <v>152</v>
      </c>
      <c r="AQ15" s="100" t="s">
        <v>6</v>
      </c>
      <c r="AR15" s="100" t="s">
        <v>7</v>
      </c>
      <c r="AS15" s="4">
        <v>266.22000000000003</v>
      </c>
      <c r="AT15" s="5">
        <v>3.2500000000000001E-2</v>
      </c>
      <c r="AU15" s="181">
        <v>4</v>
      </c>
      <c r="AV15" s="8" t="s">
        <v>153</v>
      </c>
    </row>
    <row r="16" spans="2:48" ht="12.75" customHeight="1" thickBot="1">
      <c r="B16" s="356"/>
      <c r="C16" s="357"/>
      <c r="D16" s="358"/>
      <c r="E16" s="109"/>
      <c r="F16" s="103" t="str">
        <f t="shared" si="2"/>
        <v/>
      </c>
      <c r="G16" s="104" t="str">
        <f t="shared" si="3"/>
        <v/>
      </c>
      <c r="H16" s="110"/>
      <c r="I16" s="103" t="str">
        <f t="shared" si="4"/>
        <v/>
      </c>
      <c r="J16" s="106" t="str">
        <f t="shared" si="5"/>
        <v/>
      </c>
      <c r="L16" s="107" t="str">
        <f t="shared" si="6"/>
        <v/>
      </c>
      <c r="M16" s="107" t="str">
        <f t="shared" si="7"/>
        <v/>
      </c>
      <c r="N16" s="182" t="str">
        <f t="shared" si="8"/>
        <v/>
      </c>
      <c r="O16" s="107" t="str">
        <f t="shared" si="9"/>
        <v/>
      </c>
      <c r="P16" s="107">
        <f t="shared" si="10"/>
        <v>0</v>
      </c>
      <c r="Q16" s="107">
        <f t="shared" si="11"/>
        <v>0</v>
      </c>
      <c r="R16" s="107">
        <f t="shared" si="12"/>
        <v>0</v>
      </c>
      <c r="S16" s="107">
        <f t="shared" si="13"/>
        <v>0</v>
      </c>
      <c r="T16" s="107">
        <f t="shared" si="14"/>
        <v>0</v>
      </c>
      <c r="U16" s="107">
        <f t="shared" si="15"/>
        <v>0</v>
      </c>
      <c r="V16" s="107">
        <f t="shared" si="16"/>
        <v>0</v>
      </c>
      <c r="W16" s="107">
        <f t="shared" si="17"/>
        <v>0</v>
      </c>
      <c r="X16" s="107">
        <f t="shared" si="18"/>
        <v>0</v>
      </c>
      <c r="Y16" s="107">
        <f t="shared" si="19"/>
        <v>0</v>
      </c>
      <c r="Z16" s="107">
        <f t="shared" si="20"/>
        <v>0</v>
      </c>
      <c r="AA16" s="365" t="s">
        <v>87</v>
      </c>
      <c r="AB16" s="366"/>
      <c r="AC16" s="74" t="s">
        <v>74</v>
      </c>
      <c r="AD16" s="89">
        <v>900</v>
      </c>
      <c r="AE16" s="86">
        <v>3.3000000000000002E-2</v>
      </c>
      <c r="AF16" s="139"/>
      <c r="AG16" s="142"/>
      <c r="AH16" s="7" t="str">
        <f t="shared" si="0"/>
        <v/>
      </c>
      <c r="AI16" s="6" t="str">
        <f t="shared" si="1"/>
        <v/>
      </c>
      <c r="AP16" s="8" t="s">
        <v>154</v>
      </c>
      <c r="AQ16" s="100" t="s">
        <v>8</v>
      </c>
      <c r="AR16" s="100" t="s">
        <v>7</v>
      </c>
      <c r="AS16" s="4">
        <v>887.4</v>
      </c>
      <c r="AT16" s="5">
        <v>0.05</v>
      </c>
      <c r="AU16" s="181">
        <v>4</v>
      </c>
      <c r="AV16" s="8" t="s">
        <v>155</v>
      </c>
    </row>
    <row r="17" spans="2:56" ht="12.75" customHeight="1" thickBot="1">
      <c r="B17" s="356"/>
      <c r="C17" s="357"/>
      <c r="D17" s="358"/>
      <c r="E17" s="109"/>
      <c r="F17" s="103" t="str">
        <f t="shared" si="2"/>
        <v/>
      </c>
      <c r="G17" s="104" t="str">
        <f t="shared" si="3"/>
        <v/>
      </c>
      <c r="H17" s="110"/>
      <c r="I17" s="103" t="str">
        <f t="shared" si="4"/>
        <v/>
      </c>
      <c r="J17" s="106" t="str">
        <f t="shared" si="5"/>
        <v/>
      </c>
      <c r="L17" s="107" t="str">
        <f t="shared" si="6"/>
        <v/>
      </c>
      <c r="M17" s="107" t="str">
        <f t="shared" si="7"/>
        <v/>
      </c>
      <c r="N17" s="182" t="str">
        <f t="shared" si="8"/>
        <v/>
      </c>
      <c r="O17" s="107" t="str">
        <f t="shared" si="9"/>
        <v/>
      </c>
      <c r="P17" s="107">
        <f t="shared" si="10"/>
        <v>0</v>
      </c>
      <c r="Q17" s="107">
        <f t="shared" si="11"/>
        <v>0</v>
      </c>
      <c r="R17" s="107">
        <f t="shared" si="12"/>
        <v>0</v>
      </c>
      <c r="S17" s="107">
        <f t="shared" si="13"/>
        <v>0</v>
      </c>
      <c r="T17" s="107">
        <f t="shared" si="14"/>
        <v>0</v>
      </c>
      <c r="U17" s="107">
        <f t="shared" si="15"/>
        <v>0</v>
      </c>
      <c r="V17" s="107">
        <f t="shared" si="16"/>
        <v>0</v>
      </c>
      <c r="W17" s="107">
        <f t="shared" si="17"/>
        <v>0</v>
      </c>
      <c r="X17" s="107">
        <f t="shared" si="18"/>
        <v>0</v>
      </c>
      <c r="Y17" s="107">
        <f t="shared" si="19"/>
        <v>0</v>
      </c>
      <c r="Z17" s="107">
        <f t="shared" si="20"/>
        <v>0</v>
      </c>
      <c r="AA17" s="339" t="s">
        <v>88</v>
      </c>
      <c r="AB17" s="340"/>
      <c r="AC17" s="75" t="s">
        <v>74</v>
      </c>
      <c r="AD17" s="91"/>
      <c r="AE17" s="86">
        <v>0.02</v>
      </c>
      <c r="AF17" s="139"/>
      <c r="AG17" s="142"/>
      <c r="AH17" s="7" t="str">
        <f t="shared" si="0"/>
        <v/>
      </c>
      <c r="AI17" s="6" t="str">
        <f t="shared" si="1"/>
        <v/>
      </c>
      <c r="AP17" s="8" t="s">
        <v>156</v>
      </c>
      <c r="AQ17" s="100" t="s">
        <v>6</v>
      </c>
      <c r="AR17" s="100" t="s">
        <v>7</v>
      </c>
      <c r="AS17" s="4">
        <v>203</v>
      </c>
      <c r="AT17" s="5">
        <v>1.4E-2</v>
      </c>
      <c r="AU17" s="181">
        <v>4</v>
      </c>
      <c r="AV17" s="8" t="s">
        <v>157</v>
      </c>
    </row>
    <row r="18" spans="2:56" ht="12.75" customHeight="1" thickBot="1">
      <c r="B18" s="356"/>
      <c r="C18" s="357"/>
      <c r="D18" s="358"/>
      <c r="E18" s="109"/>
      <c r="F18" s="103" t="str">
        <f t="shared" si="2"/>
        <v/>
      </c>
      <c r="G18" s="104" t="str">
        <f t="shared" si="3"/>
        <v/>
      </c>
      <c r="H18" s="110"/>
      <c r="I18" s="103" t="str">
        <f t="shared" si="4"/>
        <v/>
      </c>
      <c r="J18" s="106" t="str">
        <f t="shared" si="5"/>
        <v/>
      </c>
      <c r="L18" s="107" t="str">
        <f t="shared" si="6"/>
        <v/>
      </c>
      <c r="M18" s="107" t="str">
        <f t="shared" si="7"/>
        <v/>
      </c>
      <c r="N18" s="182" t="str">
        <f t="shared" si="8"/>
        <v/>
      </c>
      <c r="O18" s="107" t="str">
        <f t="shared" si="9"/>
        <v/>
      </c>
      <c r="P18" s="107">
        <f t="shared" si="10"/>
        <v>0</v>
      </c>
      <c r="Q18" s="107">
        <f t="shared" si="11"/>
        <v>0</v>
      </c>
      <c r="R18" s="107">
        <f t="shared" si="12"/>
        <v>0</v>
      </c>
      <c r="S18" s="107">
        <f t="shared" si="13"/>
        <v>0</v>
      </c>
      <c r="T18" s="107">
        <f t="shared" si="14"/>
        <v>0</v>
      </c>
      <c r="U18" s="107">
        <f t="shared" si="15"/>
        <v>0</v>
      </c>
      <c r="V18" s="107">
        <f t="shared" si="16"/>
        <v>0</v>
      </c>
      <c r="W18" s="107">
        <f t="shared" si="17"/>
        <v>0</v>
      </c>
      <c r="X18" s="107">
        <f t="shared" si="18"/>
        <v>0</v>
      </c>
      <c r="Y18" s="107">
        <f t="shared" si="19"/>
        <v>0</v>
      </c>
      <c r="Z18" s="107">
        <f t="shared" si="20"/>
        <v>0</v>
      </c>
      <c r="AA18" s="339" t="s">
        <v>89</v>
      </c>
      <c r="AB18" s="340"/>
      <c r="AC18" s="75" t="s">
        <v>74</v>
      </c>
      <c r="AD18" s="89">
        <v>2.25</v>
      </c>
      <c r="AE18" s="86">
        <v>4.0000000000000002E-4</v>
      </c>
      <c r="AF18" s="139"/>
      <c r="AG18" s="142"/>
      <c r="AH18" s="7" t="str">
        <f t="shared" si="0"/>
        <v/>
      </c>
      <c r="AI18" s="6" t="str">
        <f t="shared" si="1"/>
        <v/>
      </c>
      <c r="AP18" s="8" t="s">
        <v>158</v>
      </c>
      <c r="AQ18" s="100" t="s">
        <v>8</v>
      </c>
      <c r="AR18" s="100" t="s">
        <v>7</v>
      </c>
      <c r="AS18" s="4">
        <v>507.5</v>
      </c>
      <c r="AT18" s="5">
        <v>2.1000000000000001E-2</v>
      </c>
      <c r="AU18" s="181">
        <v>4</v>
      </c>
      <c r="AV18" s="8" t="s">
        <v>159</v>
      </c>
    </row>
    <row r="19" spans="2:56" ht="12.75" customHeight="1" thickBot="1">
      <c r="B19" s="356"/>
      <c r="C19" s="357"/>
      <c r="D19" s="358"/>
      <c r="E19" s="109"/>
      <c r="F19" s="103" t="str">
        <f t="shared" si="2"/>
        <v/>
      </c>
      <c r="G19" s="104" t="str">
        <f t="shared" si="3"/>
        <v/>
      </c>
      <c r="H19" s="110"/>
      <c r="I19" s="103" t="str">
        <f t="shared" si="4"/>
        <v/>
      </c>
      <c r="J19" s="106" t="str">
        <f t="shared" si="5"/>
        <v/>
      </c>
      <c r="L19" s="107" t="str">
        <f t="shared" si="6"/>
        <v/>
      </c>
      <c r="M19" s="107" t="str">
        <f t="shared" si="7"/>
        <v/>
      </c>
      <c r="N19" s="182" t="str">
        <f t="shared" si="8"/>
        <v/>
      </c>
      <c r="O19" s="107" t="str">
        <f t="shared" si="9"/>
        <v/>
      </c>
      <c r="P19" s="107">
        <f t="shared" si="10"/>
        <v>0</v>
      </c>
      <c r="Q19" s="107">
        <f t="shared" si="11"/>
        <v>0</v>
      </c>
      <c r="R19" s="107">
        <f t="shared" si="12"/>
        <v>0</v>
      </c>
      <c r="S19" s="107">
        <f t="shared" si="13"/>
        <v>0</v>
      </c>
      <c r="T19" s="107">
        <f t="shared" si="14"/>
        <v>0</v>
      </c>
      <c r="U19" s="107">
        <f t="shared" si="15"/>
        <v>0</v>
      </c>
      <c r="V19" s="107">
        <f t="shared" si="16"/>
        <v>0</v>
      </c>
      <c r="W19" s="107">
        <f t="shared" si="17"/>
        <v>0</v>
      </c>
      <c r="X19" s="107">
        <f t="shared" si="18"/>
        <v>0</v>
      </c>
      <c r="Y19" s="107">
        <f t="shared" si="19"/>
        <v>0</v>
      </c>
      <c r="Z19" s="107">
        <f t="shared" si="20"/>
        <v>0</v>
      </c>
      <c r="AA19" s="339" t="s">
        <v>90</v>
      </c>
      <c r="AB19" s="340"/>
      <c r="AC19" s="75" t="s">
        <v>74</v>
      </c>
      <c r="AD19" s="89">
        <v>3.04</v>
      </c>
      <c r="AE19" s="86">
        <v>4.0000000000000002E-4</v>
      </c>
      <c r="AF19" s="139"/>
      <c r="AG19" s="142"/>
      <c r="AH19" s="7" t="str">
        <f t="shared" si="0"/>
        <v/>
      </c>
      <c r="AI19" s="6" t="str">
        <f t="shared" si="1"/>
        <v/>
      </c>
      <c r="AP19" s="8" t="s">
        <v>160</v>
      </c>
      <c r="AQ19" s="100" t="s">
        <v>6</v>
      </c>
      <c r="AR19" s="100" t="s">
        <v>7</v>
      </c>
      <c r="AS19" s="4">
        <v>377.58</v>
      </c>
      <c r="AT19" s="5">
        <v>1.4E-2</v>
      </c>
      <c r="AU19" s="181">
        <v>4</v>
      </c>
      <c r="AV19" s="8" t="s">
        <v>161</v>
      </c>
    </row>
    <row r="20" spans="2:56" ht="12.75" customHeight="1" thickBot="1">
      <c r="B20" s="356"/>
      <c r="C20" s="357"/>
      <c r="D20" s="358"/>
      <c r="E20" s="109"/>
      <c r="F20" s="103" t="str">
        <f t="shared" si="2"/>
        <v/>
      </c>
      <c r="G20" s="104" t="str">
        <f t="shared" si="3"/>
        <v/>
      </c>
      <c r="H20" s="110"/>
      <c r="I20" s="103" t="str">
        <f t="shared" si="4"/>
        <v/>
      </c>
      <c r="J20" s="106" t="str">
        <f t="shared" si="5"/>
        <v/>
      </c>
      <c r="L20" s="107" t="str">
        <f t="shared" si="6"/>
        <v/>
      </c>
      <c r="M20" s="107" t="str">
        <f t="shared" si="7"/>
        <v/>
      </c>
      <c r="N20" s="182" t="str">
        <f t="shared" si="8"/>
        <v/>
      </c>
      <c r="O20" s="107" t="str">
        <f t="shared" si="9"/>
        <v/>
      </c>
      <c r="P20" s="107">
        <f t="shared" si="10"/>
        <v>0</v>
      </c>
      <c r="Q20" s="107">
        <f t="shared" si="11"/>
        <v>0</v>
      </c>
      <c r="R20" s="107">
        <f t="shared" si="12"/>
        <v>0</v>
      </c>
      <c r="S20" s="107">
        <f t="shared" si="13"/>
        <v>0</v>
      </c>
      <c r="T20" s="107">
        <f t="shared" si="14"/>
        <v>0</v>
      </c>
      <c r="U20" s="107">
        <f t="shared" si="15"/>
        <v>0</v>
      </c>
      <c r="V20" s="107">
        <f t="shared" si="16"/>
        <v>0</v>
      </c>
      <c r="W20" s="107">
        <f t="shared" si="17"/>
        <v>0</v>
      </c>
      <c r="X20" s="107">
        <f t="shared" si="18"/>
        <v>0</v>
      </c>
      <c r="Y20" s="107">
        <f t="shared" si="19"/>
        <v>0</v>
      </c>
      <c r="Z20" s="107">
        <f t="shared" si="20"/>
        <v>0</v>
      </c>
      <c r="AA20" s="339" t="s">
        <v>91</v>
      </c>
      <c r="AB20" s="340"/>
      <c r="AC20" s="75" t="s">
        <v>74</v>
      </c>
      <c r="AD20" s="89">
        <v>0.3</v>
      </c>
      <c r="AE20" s="86">
        <v>1E-4</v>
      </c>
      <c r="AF20" s="139"/>
      <c r="AG20" s="142"/>
      <c r="AH20" s="7" t="str">
        <f t="shared" si="0"/>
        <v/>
      </c>
      <c r="AI20" s="6" t="str">
        <f t="shared" si="1"/>
        <v/>
      </c>
      <c r="AP20" s="8" t="s">
        <v>162</v>
      </c>
      <c r="AQ20" s="100" t="s">
        <v>8</v>
      </c>
      <c r="AR20" s="100" t="s">
        <v>7</v>
      </c>
      <c r="AS20" s="4">
        <v>943.95</v>
      </c>
      <c r="AT20" s="5">
        <v>2.1000000000000001E-2</v>
      </c>
      <c r="AU20" s="181">
        <v>4</v>
      </c>
      <c r="AV20" s="8" t="s">
        <v>163</v>
      </c>
    </row>
    <row r="21" spans="2:56" ht="12.75" customHeight="1" thickBot="1">
      <c r="B21" s="356"/>
      <c r="C21" s="357"/>
      <c r="D21" s="358"/>
      <c r="E21" s="109"/>
      <c r="F21" s="103" t="str">
        <f t="shared" si="2"/>
        <v/>
      </c>
      <c r="G21" s="104" t="str">
        <f t="shared" si="3"/>
        <v/>
      </c>
      <c r="H21" s="110"/>
      <c r="I21" s="103" t="str">
        <f t="shared" si="4"/>
        <v/>
      </c>
      <c r="J21" s="106" t="str">
        <f t="shared" si="5"/>
        <v/>
      </c>
      <c r="L21" s="107" t="str">
        <f t="shared" si="6"/>
        <v/>
      </c>
      <c r="M21" s="107" t="str">
        <f t="shared" si="7"/>
        <v/>
      </c>
      <c r="N21" s="182" t="str">
        <f t="shared" si="8"/>
        <v/>
      </c>
      <c r="O21" s="107" t="str">
        <f t="shared" si="9"/>
        <v/>
      </c>
      <c r="P21" s="107">
        <f t="shared" si="10"/>
        <v>0</v>
      </c>
      <c r="Q21" s="107">
        <f t="shared" si="11"/>
        <v>0</v>
      </c>
      <c r="R21" s="107">
        <f t="shared" si="12"/>
        <v>0</v>
      </c>
      <c r="S21" s="107">
        <f t="shared" si="13"/>
        <v>0</v>
      </c>
      <c r="T21" s="107">
        <f t="shared" si="14"/>
        <v>0</v>
      </c>
      <c r="U21" s="107">
        <f t="shared" si="15"/>
        <v>0</v>
      </c>
      <c r="V21" s="107">
        <f t="shared" si="16"/>
        <v>0</v>
      </c>
      <c r="W21" s="107">
        <f t="shared" si="17"/>
        <v>0</v>
      </c>
      <c r="X21" s="107">
        <f t="shared" si="18"/>
        <v>0</v>
      </c>
      <c r="Y21" s="107">
        <f t="shared" si="19"/>
        <v>0</v>
      </c>
      <c r="Z21" s="107">
        <f t="shared" si="20"/>
        <v>0</v>
      </c>
      <c r="AA21" s="339" t="s">
        <v>92</v>
      </c>
      <c r="AB21" s="340"/>
      <c r="AC21" s="76" t="s">
        <v>74</v>
      </c>
      <c r="AD21" s="89">
        <v>66</v>
      </c>
      <c r="AE21" s="86">
        <v>5.0000000000000001E-3</v>
      </c>
      <c r="AF21" s="139"/>
      <c r="AG21" s="142"/>
      <c r="AH21" s="7" t="str">
        <f t="shared" si="0"/>
        <v/>
      </c>
      <c r="AI21" s="6" t="str">
        <f t="shared" si="1"/>
        <v/>
      </c>
      <c r="AP21" s="8" t="s">
        <v>164</v>
      </c>
      <c r="AQ21" s="100" t="s">
        <v>6</v>
      </c>
      <c r="AR21" s="100" t="s">
        <v>7</v>
      </c>
      <c r="AS21" s="4">
        <v>35.96</v>
      </c>
      <c r="AT21" s="5">
        <v>7.0000000000000001E-3</v>
      </c>
      <c r="AU21" s="181">
        <v>4</v>
      </c>
      <c r="AV21" s="8" t="s">
        <v>165</v>
      </c>
    </row>
    <row r="22" spans="2:56" ht="12.75" customHeight="1" thickBot="1">
      <c r="B22" s="356"/>
      <c r="C22" s="357"/>
      <c r="D22" s="358"/>
      <c r="E22" s="109"/>
      <c r="F22" s="103" t="str">
        <f t="shared" si="2"/>
        <v/>
      </c>
      <c r="G22" s="104" t="str">
        <f t="shared" si="3"/>
        <v/>
      </c>
      <c r="H22" s="110"/>
      <c r="I22" s="103" t="str">
        <f t="shared" si="4"/>
        <v/>
      </c>
      <c r="J22" s="106" t="str">
        <f t="shared" si="5"/>
        <v/>
      </c>
      <c r="L22" s="107" t="str">
        <f t="shared" si="6"/>
        <v/>
      </c>
      <c r="M22" s="107" t="str">
        <f t="shared" si="7"/>
        <v/>
      </c>
      <c r="N22" s="182" t="str">
        <f t="shared" si="8"/>
        <v/>
      </c>
      <c r="O22" s="107" t="str">
        <f t="shared" si="9"/>
        <v/>
      </c>
      <c r="P22" s="107">
        <f t="shared" si="10"/>
        <v>0</v>
      </c>
      <c r="Q22" s="107">
        <f t="shared" si="11"/>
        <v>0</v>
      </c>
      <c r="R22" s="107">
        <f t="shared" si="12"/>
        <v>0</v>
      </c>
      <c r="S22" s="107">
        <f t="shared" si="13"/>
        <v>0</v>
      </c>
      <c r="T22" s="107">
        <f t="shared" si="14"/>
        <v>0</v>
      </c>
      <c r="U22" s="107">
        <f t="shared" si="15"/>
        <v>0</v>
      </c>
      <c r="V22" s="107">
        <f t="shared" si="16"/>
        <v>0</v>
      </c>
      <c r="W22" s="107">
        <f t="shared" si="17"/>
        <v>0</v>
      </c>
      <c r="X22" s="107">
        <f t="shared" si="18"/>
        <v>0</v>
      </c>
      <c r="Y22" s="107">
        <f t="shared" si="19"/>
        <v>0</v>
      </c>
      <c r="Z22" s="107">
        <f t="shared" si="20"/>
        <v>0</v>
      </c>
      <c r="AA22" s="339" t="s">
        <v>93</v>
      </c>
      <c r="AB22" s="340"/>
      <c r="AC22" s="75" t="s">
        <v>94</v>
      </c>
      <c r="AD22" s="89">
        <v>42</v>
      </c>
      <c r="AE22" s="86">
        <v>8.0000000000000002E-3</v>
      </c>
      <c r="AF22" s="139"/>
      <c r="AG22" s="142"/>
      <c r="AH22" s="7" t="str">
        <f t="shared" si="0"/>
        <v/>
      </c>
      <c r="AI22" s="6" t="str">
        <f t="shared" si="1"/>
        <v/>
      </c>
      <c r="AN22" s="8" t="s">
        <v>59</v>
      </c>
      <c r="AP22" s="8" t="s">
        <v>166</v>
      </c>
      <c r="AQ22" s="100" t="s">
        <v>6</v>
      </c>
      <c r="AR22" s="100" t="s">
        <v>7</v>
      </c>
      <c r="AS22" s="4">
        <v>35.96</v>
      </c>
      <c r="AT22" s="5">
        <v>7.0000000000000001E-3</v>
      </c>
      <c r="AU22" s="181">
        <v>4</v>
      </c>
      <c r="AV22" s="8" t="s">
        <v>167</v>
      </c>
    </row>
    <row r="23" spans="2:56" ht="12.75" customHeight="1" thickBot="1">
      <c r="B23" s="356"/>
      <c r="C23" s="357"/>
      <c r="D23" s="358"/>
      <c r="E23" s="109"/>
      <c r="F23" s="103" t="str">
        <f t="shared" si="2"/>
        <v/>
      </c>
      <c r="G23" s="104" t="str">
        <f t="shared" si="3"/>
        <v/>
      </c>
      <c r="H23" s="110"/>
      <c r="I23" s="103" t="str">
        <f t="shared" si="4"/>
        <v/>
      </c>
      <c r="J23" s="106" t="str">
        <f t="shared" si="5"/>
        <v/>
      </c>
      <c r="L23" s="107" t="str">
        <f t="shared" si="6"/>
        <v/>
      </c>
      <c r="M23" s="107" t="str">
        <f t="shared" si="7"/>
        <v/>
      </c>
      <c r="N23" s="182" t="str">
        <f t="shared" si="8"/>
        <v/>
      </c>
      <c r="O23" s="107" t="str">
        <f t="shared" si="9"/>
        <v/>
      </c>
      <c r="P23" s="107">
        <f t="shared" si="10"/>
        <v>0</v>
      </c>
      <c r="Q23" s="107">
        <f t="shared" si="11"/>
        <v>0</v>
      </c>
      <c r="R23" s="107">
        <f t="shared" si="12"/>
        <v>0</v>
      </c>
      <c r="S23" s="107">
        <f t="shared" si="13"/>
        <v>0</v>
      </c>
      <c r="T23" s="107">
        <f t="shared" si="14"/>
        <v>0</v>
      </c>
      <c r="U23" s="107">
        <f t="shared" si="15"/>
        <v>0</v>
      </c>
      <c r="V23" s="107">
        <f t="shared" si="16"/>
        <v>0</v>
      </c>
      <c r="W23" s="107">
        <f t="shared" si="17"/>
        <v>0</v>
      </c>
      <c r="X23" s="107">
        <f t="shared" si="18"/>
        <v>0</v>
      </c>
      <c r="Y23" s="107">
        <f t="shared" si="19"/>
        <v>0</v>
      </c>
      <c r="Z23" s="107">
        <f t="shared" si="20"/>
        <v>0</v>
      </c>
      <c r="AA23" s="382" t="s">
        <v>95</v>
      </c>
      <c r="AB23" s="383"/>
      <c r="AC23" s="75" t="s">
        <v>96</v>
      </c>
      <c r="AD23" s="89">
        <v>206</v>
      </c>
      <c r="AE23" s="86">
        <v>0.08</v>
      </c>
      <c r="AF23" s="139"/>
      <c r="AG23" s="142"/>
      <c r="AH23" s="7" t="str">
        <f t="shared" si="0"/>
        <v/>
      </c>
      <c r="AI23" s="6" t="str">
        <f t="shared" si="1"/>
        <v/>
      </c>
      <c r="AN23" s="8" t="s">
        <v>60</v>
      </c>
      <c r="AP23" s="8" t="s">
        <v>168</v>
      </c>
      <c r="AQ23" s="100" t="s">
        <v>6</v>
      </c>
      <c r="AR23" s="100" t="s">
        <v>7</v>
      </c>
      <c r="AS23" s="4">
        <v>35.96</v>
      </c>
      <c r="AT23" s="5">
        <v>7.0000000000000001E-3</v>
      </c>
      <c r="AU23" s="181">
        <v>4</v>
      </c>
      <c r="AV23" s="8" t="s">
        <v>169</v>
      </c>
    </row>
    <row r="24" spans="2:56" ht="12.75" customHeight="1" thickBot="1">
      <c r="B24" s="356"/>
      <c r="C24" s="357"/>
      <c r="D24" s="358"/>
      <c r="E24" s="109"/>
      <c r="F24" s="103" t="str">
        <f t="shared" si="2"/>
        <v/>
      </c>
      <c r="G24" s="104" t="str">
        <f t="shared" si="3"/>
        <v/>
      </c>
      <c r="H24" s="110"/>
      <c r="I24" s="103" t="str">
        <f t="shared" si="4"/>
        <v/>
      </c>
      <c r="J24" s="106" t="str">
        <f t="shared" si="5"/>
        <v/>
      </c>
      <c r="L24" s="107" t="str">
        <f t="shared" si="6"/>
        <v/>
      </c>
      <c r="M24" s="107" t="str">
        <f t="shared" si="7"/>
        <v/>
      </c>
      <c r="N24" s="182" t="str">
        <f t="shared" si="8"/>
        <v/>
      </c>
      <c r="O24" s="107" t="str">
        <f t="shared" si="9"/>
        <v/>
      </c>
      <c r="P24" s="107">
        <f t="shared" si="10"/>
        <v>0</v>
      </c>
      <c r="Q24" s="107">
        <f t="shared" si="11"/>
        <v>0</v>
      </c>
      <c r="R24" s="107">
        <f t="shared" si="12"/>
        <v>0</v>
      </c>
      <c r="S24" s="107">
        <f t="shared" si="13"/>
        <v>0</v>
      </c>
      <c r="T24" s="107">
        <f t="shared" si="14"/>
        <v>0</v>
      </c>
      <c r="U24" s="107">
        <f t="shared" si="15"/>
        <v>0</v>
      </c>
      <c r="V24" s="107">
        <f t="shared" si="16"/>
        <v>0</v>
      </c>
      <c r="W24" s="107">
        <f t="shared" si="17"/>
        <v>0</v>
      </c>
      <c r="X24" s="107">
        <f t="shared" si="18"/>
        <v>0</v>
      </c>
      <c r="Y24" s="107">
        <f t="shared" si="19"/>
        <v>0</v>
      </c>
      <c r="Z24" s="107">
        <f t="shared" si="20"/>
        <v>0</v>
      </c>
      <c r="AA24" s="382" t="s">
        <v>97</v>
      </c>
      <c r="AB24" s="383"/>
      <c r="AC24" s="75" t="s">
        <v>96</v>
      </c>
      <c r="AD24" s="92">
        <v>1200</v>
      </c>
      <c r="AE24" s="86"/>
      <c r="AF24" s="139"/>
      <c r="AG24" s="142"/>
      <c r="AH24" s="7" t="str">
        <f t="shared" si="0"/>
        <v/>
      </c>
      <c r="AI24" s="6" t="str">
        <f t="shared" si="1"/>
        <v/>
      </c>
      <c r="AN24" s="8" t="s">
        <v>170</v>
      </c>
      <c r="AP24" s="8" t="s">
        <v>171</v>
      </c>
      <c r="AQ24" s="100" t="s">
        <v>6</v>
      </c>
      <c r="AR24" s="100" t="s">
        <v>7</v>
      </c>
      <c r="AS24" s="4">
        <v>121.8</v>
      </c>
      <c r="AT24" s="5">
        <v>9.1000000000000004E-3</v>
      </c>
      <c r="AU24" s="181">
        <v>4</v>
      </c>
      <c r="AV24" s="8" t="s">
        <v>172</v>
      </c>
    </row>
    <row r="25" spans="2:56" ht="12.75" customHeight="1" thickBot="1">
      <c r="B25" s="356"/>
      <c r="C25" s="357"/>
      <c r="D25" s="358"/>
      <c r="E25" s="109"/>
      <c r="F25" s="103" t="str">
        <f t="shared" si="2"/>
        <v/>
      </c>
      <c r="G25" s="104" t="str">
        <f t="shared" si="3"/>
        <v/>
      </c>
      <c r="H25" s="110"/>
      <c r="I25" s="103" t="str">
        <f t="shared" si="4"/>
        <v/>
      </c>
      <c r="J25" s="106" t="str">
        <f t="shared" si="5"/>
        <v/>
      </c>
      <c r="L25" s="107" t="str">
        <f t="shared" si="6"/>
        <v/>
      </c>
      <c r="M25" s="107" t="str">
        <f t="shared" si="7"/>
        <v/>
      </c>
      <c r="N25" s="182" t="str">
        <f t="shared" si="8"/>
        <v/>
      </c>
      <c r="O25" s="107" t="str">
        <f t="shared" si="9"/>
        <v/>
      </c>
      <c r="P25" s="107">
        <f t="shared" si="10"/>
        <v>0</v>
      </c>
      <c r="Q25" s="107">
        <f t="shared" si="11"/>
        <v>0</v>
      </c>
      <c r="R25" s="107">
        <f t="shared" si="12"/>
        <v>0</v>
      </c>
      <c r="S25" s="107">
        <f t="shared" si="13"/>
        <v>0</v>
      </c>
      <c r="T25" s="107">
        <f t="shared" si="14"/>
        <v>0</v>
      </c>
      <c r="U25" s="107">
        <f t="shared" si="15"/>
        <v>0</v>
      </c>
      <c r="V25" s="107">
        <f t="shared" si="16"/>
        <v>0</v>
      </c>
      <c r="W25" s="107">
        <f t="shared" si="17"/>
        <v>0</v>
      </c>
      <c r="X25" s="107">
        <f t="shared" si="18"/>
        <v>0</v>
      </c>
      <c r="Y25" s="107">
        <f t="shared" si="19"/>
        <v>0</v>
      </c>
      <c r="Z25" s="107">
        <f t="shared" si="20"/>
        <v>0</v>
      </c>
      <c r="AA25" s="382" t="s">
        <v>98</v>
      </c>
      <c r="AB25" s="383"/>
      <c r="AC25" s="75" t="s">
        <v>99</v>
      </c>
      <c r="AD25" s="89">
        <v>3.5</v>
      </c>
      <c r="AE25" s="86"/>
      <c r="AF25" s="139"/>
      <c r="AG25" s="142"/>
      <c r="AH25" s="7" t="str">
        <f t="shared" si="0"/>
        <v/>
      </c>
      <c r="AI25" s="6" t="str">
        <f t="shared" si="1"/>
        <v/>
      </c>
      <c r="AN25" s="8" t="s">
        <v>173</v>
      </c>
      <c r="AP25" s="8" t="s">
        <v>174</v>
      </c>
      <c r="AQ25" s="100" t="s">
        <v>8</v>
      </c>
      <c r="AR25" s="100" t="s">
        <v>7</v>
      </c>
      <c r="AS25" s="4">
        <v>406</v>
      </c>
      <c r="AT25" s="5">
        <v>1.4E-2</v>
      </c>
      <c r="AU25" s="181">
        <v>4</v>
      </c>
      <c r="AV25" s="8" t="s">
        <v>137</v>
      </c>
    </row>
    <row r="26" spans="2:56" ht="12.75" customHeight="1" thickBot="1">
      <c r="B26" s="356"/>
      <c r="C26" s="357"/>
      <c r="D26" s="358"/>
      <c r="E26" s="109"/>
      <c r="F26" s="103" t="str">
        <f t="shared" si="2"/>
        <v/>
      </c>
      <c r="G26" s="104" t="str">
        <f t="shared" si="3"/>
        <v/>
      </c>
      <c r="H26" s="110"/>
      <c r="I26" s="103" t="str">
        <f t="shared" si="4"/>
        <v/>
      </c>
      <c r="J26" s="106" t="str">
        <f t="shared" si="5"/>
        <v/>
      </c>
      <c r="L26" s="107" t="str">
        <f t="shared" si="6"/>
        <v/>
      </c>
      <c r="M26" s="107" t="str">
        <f t="shared" si="7"/>
        <v/>
      </c>
      <c r="N26" s="182" t="str">
        <f t="shared" si="8"/>
        <v/>
      </c>
      <c r="O26" s="107" t="str">
        <f t="shared" si="9"/>
        <v/>
      </c>
      <c r="P26" s="107">
        <f t="shared" si="10"/>
        <v>0</v>
      </c>
      <c r="Q26" s="107">
        <f t="shared" si="11"/>
        <v>0</v>
      </c>
      <c r="R26" s="107">
        <f t="shared" si="12"/>
        <v>0</v>
      </c>
      <c r="S26" s="107">
        <f t="shared" si="13"/>
        <v>0</v>
      </c>
      <c r="T26" s="107">
        <f t="shared" si="14"/>
        <v>0</v>
      </c>
      <c r="U26" s="107">
        <f t="shared" si="15"/>
        <v>0</v>
      </c>
      <c r="V26" s="107">
        <f t="shared" si="16"/>
        <v>0</v>
      </c>
      <c r="W26" s="107">
        <f t="shared" si="17"/>
        <v>0</v>
      </c>
      <c r="X26" s="107">
        <f t="shared" si="18"/>
        <v>0</v>
      </c>
      <c r="Y26" s="107">
        <f t="shared" si="19"/>
        <v>0</v>
      </c>
      <c r="Z26" s="107">
        <f t="shared" si="20"/>
        <v>0</v>
      </c>
      <c r="AA26" s="339" t="s">
        <v>100</v>
      </c>
      <c r="AB26" s="340"/>
      <c r="AC26" s="75" t="s">
        <v>101</v>
      </c>
      <c r="AD26" s="89">
        <v>2.2999999999999998</v>
      </c>
      <c r="AE26" s="86">
        <v>0.04</v>
      </c>
      <c r="AF26" s="139"/>
      <c r="AG26" s="142"/>
      <c r="AH26" s="7" t="str">
        <f t="shared" si="0"/>
        <v/>
      </c>
      <c r="AI26" s="6" t="str">
        <f t="shared" si="1"/>
        <v/>
      </c>
      <c r="AN26" s="8" t="s">
        <v>175</v>
      </c>
      <c r="AP26" s="8" t="s">
        <v>176</v>
      </c>
      <c r="AQ26" s="100" t="s">
        <v>6</v>
      </c>
      <c r="AR26" s="100" t="s">
        <v>7</v>
      </c>
      <c r="AS26" s="4">
        <v>2294.8395999999998</v>
      </c>
      <c r="AT26" s="5">
        <v>0.16250000000000001</v>
      </c>
      <c r="AU26" s="181">
        <v>8</v>
      </c>
      <c r="AV26" s="8" t="s">
        <v>134</v>
      </c>
      <c r="BA26" s="359" t="s">
        <v>402</v>
      </c>
      <c r="BB26" s="359"/>
      <c r="BC26" s="359" t="s">
        <v>403</v>
      </c>
      <c r="BD26" s="359"/>
    </row>
    <row r="27" spans="2:56" ht="12.75" customHeight="1" thickBot="1">
      <c r="B27" s="356"/>
      <c r="C27" s="357"/>
      <c r="D27" s="358"/>
      <c r="E27" s="109"/>
      <c r="F27" s="103" t="str">
        <f t="shared" si="2"/>
        <v/>
      </c>
      <c r="G27" s="104" t="str">
        <f t="shared" si="3"/>
        <v/>
      </c>
      <c r="H27" s="110"/>
      <c r="I27" s="103" t="str">
        <f t="shared" si="4"/>
        <v/>
      </c>
      <c r="J27" s="106" t="str">
        <f t="shared" si="5"/>
        <v/>
      </c>
      <c r="L27" s="107" t="str">
        <f t="shared" si="6"/>
        <v/>
      </c>
      <c r="M27" s="107" t="str">
        <f t="shared" si="7"/>
        <v/>
      </c>
      <c r="N27" s="182" t="str">
        <f t="shared" si="8"/>
        <v/>
      </c>
      <c r="O27" s="107" t="str">
        <f t="shared" si="9"/>
        <v/>
      </c>
      <c r="P27" s="107">
        <f t="shared" si="10"/>
        <v>0</v>
      </c>
      <c r="Q27" s="107">
        <f t="shared" si="11"/>
        <v>0</v>
      </c>
      <c r="R27" s="107">
        <f t="shared" si="12"/>
        <v>0</v>
      </c>
      <c r="S27" s="107">
        <f t="shared" si="13"/>
        <v>0</v>
      </c>
      <c r="T27" s="107">
        <f t="shared" si="14"/>
        <v>0</v>
      </c>
      <c r="U27" s="107">
        <f t="shared" si="15"/>
        <v>0</v>
      </c>
      <c r="V27" s="107">
        <f t="shared" si="16"/>
        <v>0</v>
      </c>
      <c r="W27" s="107">
        <f t="shared" si="17"/>
        <v>0</v>
      </c>
      <c r="X27" s="107">
        <f t="shared" si="18"/>
        <v>0</v>
      </c>
      <c r="Y27" s="107">
        <f t="shared" si="19"/>
        <v>0</v>
      </c>
      <c r="Z27" s="107">
        <f t="shared" si="20"/>
        <v>0</v>
      </c>
      <c r="AA27" s="339" t="s">
        <v>102</v>
      </c>
      <c r="AB27" s="340"/>
      <c r="AC27" s="76" t="s">
        <v>103</v>
      </c>
      <c r="AD27" s="92">
        <v>14000</v>
      </c>
      <c r="AE27" s="87">
        <v>0.21</v>
      </c>
      <c r="AF27" s="140"/>
      <c r="AG27" s="143"/>
      <c r="AH27" s="7" t="str">
        <f t="shared" si="0"/>
        <v/>
      </c>
      <c r="AI27" s="6" t="str">
        <f t="shared" si="1"/>
        <v/>
      </c>
      <c r="AN27" s="8" t="s">
        <v>177</v>
      </c>
      <c r="AP27" s="8" t="s">
        <v>178</v>
      </c>
      <c r="AQ27" s="100" t="s">
        <v>8</v>
      </c>
      <c r="AR27" s="100" t="s">
        <v>7</v>
      </c>
      <c r="AS27" s="4">
        <v>7649.4575999999997</v>
      </c>
      <c r="AT27" s="5">
        <v>0.25</v>
      </c>
      <c r="AU27" s="181">
        <v>8</v>
      </c>
      <c r="AV27" s="8" t="s">
        <v>131</v>
      </c>
      <c r="BA27" s="8" t="s">
        <v>400</v>
      </c>
      <c r="BB27" s="8" t="s">
        <v>401</v>
      </c>
      <c r="BC27" s="8" t="s">
        <v>400</v>
      </c>
      <c r="BD27" s="8" t="s">
        <v>401</v>
      </c>
    </row>
    <row r="28" spans="2:56" ht="12.75" customHeight="1" thickBot="1">
      <c r="B28" s="356"/>
      <c r="C28" s="357"/>
      <c r="D28" s="358"/>
      <c r="E28" s="109"/>
      <c r="F28" s="103" t="str">
        <f t="shared" si="2"/>
        <v/>
      </c>
      <c r="G28" s="104" t="str">
        <f t="shared" si="3"/>
        <v/>
      </c>
      <c r="H28" s="110"/>
      <c r="I28" s="103" t="str">
        <f t="shared" si="4"/>
        <v/>
      </c>
      <c r="J28" s="106" t="str">
        <f t="shared" si="5"/>
        <v/>
      </c>
      <c r="L28" s="107" t="str">
        <f t="shared" si="6"/>
        <v/>
      </c>
      <c r="M28" s="107" t="str">
        <f t="shared" si="7"/>
        <v/>
      </c>
      <c r="N28" s="182" t="str">
        <f t="shared" si="8"/>
        <v/>
      </c>
      <c r="O28" s="107" t="str">
        <f t="shared" si="9"/>
        <v/>
      </c>
      <c r="P28" s="107">
        <f t="shared" si="10"/>
        <v>0</v>
      </c>
      <c r="Q28" s="107">
        <f t="shared" si="11"/>
        <v>0</v>
      </c>
      <c r="R28" s="107">
        <f t="shared" si="12"/>
        <v>0</v>
      </c>
      <c r="S28" s="107">
        <f t="shared" si="13"/>
        <v>0</v>
      </c>
      <c r="T28" s="107">
        <f t="shared" si="14"/>
        <v>0</v>
      </c>
      <c r="U28" s="107">
        <f t="shared" si="15"/>
        <v>0</v>
      </c>
      <c r="V28" s="107">
        <f t="shared" si="16"/>
        <v>0</v>
      </c>
      <c r="W28" s="107">
        <f t="shared" si="17"/>
        <v>0</v>
      </c>
      <c r="X28" s="107">
        <f t="shared" si="18"/>
        <v>0</v>
      </c>
      <c r="Y28" s="107">
        <f t="shared" si="19"/>
        <v>0</v>
      </c>
      <c r="Z28" s="107">
        <f t="shared" si="20"/>
        <v>0</v>
      </c>
      <c r="AA28" s="354" t="s">
        <v>107</v>
      </c>
      <c r="AB28" s="355"/>
      <c r="AC28" s="355"/>
      <c r="AD28" s="355"/>
      <c r="AE28" s="355"/>
      <c r="AF28" s="77" t="str">
        <f>IF(SUM(AF6:AF27)=0,"",SUM(AF6:AF27))</f>
        <v/>
      </c>
      <c r="AG28" s="77" t="str">
        <f>IF(SUM(AG6:AG27)=0,"",SUM(AG6:AG27))</f>
        <v/>
      </c>
      <c r="AH28" s="77" t="str">
        <f>IF(SUM(AH6:AH27)=0,"",SUM(AH6:AH27))</f>
        <v/>
      </c>
      <c r="AI28" s="77" t="str">
        <f>IF(SUM(AI6:AI27)=0,"",SUM(AI6:AI27))</f>
        <v/>
      </c>
      <c r="AP28" s="8" t="s">
        <v>179</v>
      </c>
      <c r="AQ28" s="100" t="s">
        <v>6</v>
      </c>
      <c r="AR28" s="100" t="s">
        <v>7</v>
      </c>
      <c r="AS28" s="4">
        <v>191.69</v>
      </c>
      <c r="AT28" s="5">
        <v>1.2999999999999999E-2</v>
      </c>
      <c r="AU28" s="181">
        <v>4</v>
      </c>
      <c r="AV28" s="8" t="s">
        <v>128</v>
      </c>
      <c r="BA28" s="166">
        <f>SUM(F8:F55)</f>
        <v>0</v>
      </c>
      <c r="BB28" s="8">
        <f>SUM(AH6:AH27)</f>
        <v>0</v>
      </c>
      <c r="BC28" s="167">
        <f>SUM(I8:I55)</f>
        <v>0</v>
      </c>
      <c r="BD28" s="8">
        <f>SUM(AI6:AI27)</f>
        <v>0</v>
      </c>
    </row>
    <row r="29" spans="2:56" ht="12.75" customHeight="1">
      <c r="B29" s="356"/>
      <c r="C29" s="357"/>
      <c r="D29" s="358"/>
      <c r="E29" s="109"/>
      <c r="F29" s="103" t="str">
        <f t="shared" si="2"/>
        <v/>
      </c>
      <c r="G29" s="104" t="str">
        <f t="shared" si="3"/>
        <v/>
      </c>
      <c r="H29" s="110"/>
      <c r="I29" s="103" t="str">
        <f t="shared" si="4"/>
        <v/>
      </c>
      <c r="J29" s="106" t="str">
        <f t="shared" si="5"/>
        <v/>
      </c>
      <c r="L29" s="107" t="str">
        <f t="shared" si="6"/>
        <v/>
      </c>
      <c r="M29" s="107" t="str">
        <f t="shared" si="7"/>
        <v/>
      </c>
      <c r="N29" s="182" t="str">
        <f t="shared" si="8"/>
        <v/>
      </c>
      <c r="O29" s="107" t="str">
        <f t="shared" si="9"/>
        <v/>
      </c>
      <c r="P29" s="107">
        <f t="shared" si="10"/>
        <v>0</v>
      </c>
      <c r="Q29" s="107">
        <f t="shared" si="11"/>
        <v>0</v>
      </c>
      <c r="R29" s="107">
        <f t="shared" si="12"/>
        <v>0</v>
      </c>
      <c r="S29" s="107">
        <f t="shared" si="13"/>
        <v>0</v>
      </c>
      <c r="T29" s="107">
        <f t="shared" si="14"/>
        <v>0</v>
      </c>
      <c r="U29" s="107">
        <f t="shared" si="15"/>
        <v>0</v>
      </c>
      <c r="V29" s="107">
        <f t="shared" si="16"/>
        <v>0</v>
      </c>
      <c r="W29" s="107">
        <f t="shared" si="17"/>
        <v>0</v>
      </c>
      <c r="X29" s="107">
        <f t="shared" si="18"/>
        <v>0</v>
      </c>
      <c r="Y29" s="107">
        <f t="shared" si="19"/>
        <v>0</v>
      </c>
      <c r="Z29" s="107">
        <f t="shared" si="20"/>
        <v>0</v>
      </c>
      <c r="AE29" s="8"/>
      <c r="AH29" s="8"/>
      <c r="AK29" s="8" t="s">
        <v>180</v>
      </c>
      <c r="AP29" s="8" t="s">
        <v>181</v>
      </c>
      <c r="AQ29" s="100" t="s">
        <v>8</v>
      </c>
      <c r="AR29" s="100" t="s">
        <v>7</v>
      </c>
      <c r="AS29" s="4">
        <v>9462.1200000000008</v>
      </c>
      <c r="AT29" s="5">
        <v>0.25</v>
      </c>
      <c r="AU29" s="181">
        <v>8</v>
      </c>
      <c r="AV29" s="8" t="s">
        <v>117</v>
      </c>
      <c r="BB29" s="166">
        <f>BA28+BB28</f>
        <v>0</v>
      </c>
      <c r="BD29" s="167">
        <f>BC28+BD28</f>
        <v>0</v>
      </c>
    </row>
    <row r="30" spans="2:56" ht="12.75" customHeight="1">
      <c r="B30" s="356"/>
      <c r="C30" s="357"/>
      <c r="D30" s="358"/>
      <c r="E30" s="109"/>
      <c r="F30" s="103" t="str">
        <f t="shared" si="2"/>
        <v/>
      </c>
      <c r="G30" s="104" t="str">
        <f t="shared" si="3"/>
        <v/>
      </c>
      <c r="H30" s="110"/>
      <c r="I30" s="103" t="str">
        <f t="shared" si="4"/>
        <v/>
      </c>
      <c r="J30" s="106" t="str">
        <f t="shared" si="5"/>
        <v/>
      </c>
      <c r="L30" s="107" t="str">
        <f t="shared" si="6"/>
        <v/>
      </c>
      <c r="M30" s="107" t="str">
        <f t="shared" si="7"/>
        <v/>
      </c>
      <c r="N30" s="182" t="str">
        <f t="shared" si="8"/>
        <v/>
      </c>
      <c r="O30" s="107" t="str">
        <f t="shared" si="9"/>
        <v/>
      </c>
      <c r="P30" s="107">
        <f t="shared" si="10"/>
        <v>0</v>
      </c>
      <c r="Q30" s="107">
        <f t="shared" si="11"/>
        <v>0</v>
      </c>
      <c r="R30" s="107">
        <f t="shared" si="12"/>
        <v>0</v>
      </c>
      <c r="S30" s="107">
        <f t="shared" si="13"/>
        <v>0</v>
      </c>
      <c r="T30" s="107">
        <f t="shared" si="14"/>
        <v>0</v>
      </c>
      <c r="U30" s="107">
        <f t="shared" si="15"/>
        <v>0</v>
      </c>
      <c r="V30" s="107">
        <f t="shared" si="16"/>
        <v>0</v>
      </c>
      <c r="W30" s="107">
        <f t="shared" si="17"/>
        <v>0</v>
      </c>
      <c r="X30" s="107">
        <f t="shared" si="18"/>
        <v>0</v>
      </c>
      <c r="Y30" s="107">
        <f t="shared" si="19"/>
        <v>0</v>
      </c>
      <c r="Z30" s="107">
        <f t="shared" si="20"/>
        <v>0</v>
      </c>
      <c r="AE30" s="8"/>
      <c r="AF30" s="380"/>
      <c r="AG30" s="380"/>
      <c r="AH30" s="165"/>
      <c r="AI30" s="165"/>
      <c r="AK30" s="8" t="s">
        <v>182</v>
      </c>
      <c r="AP30" s="8" t="s">
        <v>183</v>
      </c>
      <c r="AQ30" s="100" t="s">
        <v>6</v>
      </c>
      <c r="AR30" s="100" t="s">
        <v>7</v>
      </c>
      <c r="AS30" s="4">
        <v>0</v>
      </c>
      <c r="AT30" s="5">
        <v>0</v>
      </c>
      <c r="AV30" s="8" t="s">
        <v>115</v>
      </c>
    </row>
    <row r="31" spans="2:56" ht="12.75" customHeight="1">
      <c r="B31" s="356"/>
      <c r="C31" s="357"/>
      <c r="D31" s="358"/>
      <c r="E31" s="109"/>
      <c r="F31" s="103" t="str">
        <f t="shared" si="2"/>
        <v/>
      </c>
      <c r="G31" s="104" t="str">
        <f t="shared" si="3"/>
        <v/>
      </c>
      <c r="H31" s="110"/>
      <c r="I31" s="103" t="str">
        <f t="shared" si="4"/>
        <v/>
      </c>
      <c r="J31" s="106" t="str">
        <f t="shared" si="5"/>
        <v/>
      </c>
      <c r="L31" s="107" t="str">
        <f t="shared" si="6"/>
        <v/>
      </c>
      <c r="M31" s="107" t="str">
        <f t="shared" si="7"/>
        <v/>
      </c>
      <c r="N31" s="182" t="str">
        <f t="shared" si="8"/>
        <v/>
      </c>
      <c r="O31" s="107" t="str">
        <f t="shared" si="9"/>
        <v/>
      </c>
      <c r="P31" s="107">
        <f t="shared" si="10"/>
        <v>0</v>
      </c>
      <c r="Q31" s="107">
        <f t="shared" si="11"/>
        <v>0</v>
      </c>
      <c r="R31" s="107">
        <f t="shared" si="12"/>
        <v>0</v>
      </c>
      <c r="S31" s="107">
        <f t="shared" si="13"/>
        <v>0</v>
      </c>
      <c r="T31" s="107">
        <f t="shared" si="14"/>
        <v>0</v>
      </c>
      <c r="U31" s="107">
        <f t="shared" si="15"/>
        <v>0</v>
      </c>
      <c r="V31" s="107">
        <f t="shared" si="16"/>
        <v>0</v>
      </c>
      <c r="W31" s="107">
        <f t="shared" si="17"/>
        <v>0</v>
      </c>
      <c r="X31" s="107">
        <f t="shared" si="18"/>
        <v>0</v>
      </c>
      <c r="Y31" s="107">
        <f t="shared" si="19"/>
        <v>0</v>
      </c>
      <c r="Z31" s="107">
        <f t="shared" si="20"/>
        <v>0</v>
      </c>
      <c r="AA31" s="349" t="s">
        <v>418</v>
      </c>
      <c r="AB31" s="350"/>
      <c r="AC31" s="187" t="s">
        <v>419</v>
      </c>
      <c r="AD31" s="187" t="s">
        <v>420</v>
      </c>
      <c r="AK31" s="8" t="s">
        <v>145</v>
      </c>
      <c r="AP31" s="8" t="s">
        <v>184</v>
      </c>
      <c r="AQ31" s="100" t="s">
        <v>8</v>
      </c>
      <c r="AR31" s="100" t="s">
        <v>7</v>
      </c>
      <c r="AS31" s="4">
        <v>1078.8</v>
      </c>
      <c r="AT31" s="5">
        <v>1.4999999999999999E-2</v>
      </c>
      <c r="AU31" s="8">
        <v>4</v>
      </c>
      <c r="AV31" s="8" t="s">
        <v>185</v>
      </c>
    </row>
    <row r="32" spans="2:56" ht="12.75" customHeight="1">
      <c r="B32" s="356"/>
      <c r="C32" s="357"/>
      <c r="D32" s="358"/>
      <c r="E32" s="109"/>
      <c r="F32" s="103" t="str">
        <f t="shared" si="2"/>
        <v/>
      </c>
      <c r="G32" s="104" t="str">
        <f t="shared" si="3"/>
        <v/>
      </c>
      <c r="H32" s="110"/>
      <c r="I32" s="103" t="str">
        <f t="shared" si="4"/>
        <v/>
      </c>
      <c r="J32" s="106" t="str">
        <f t="shared" si="5"/>
        <v/>
      </c>
      <c r="L32" s="107" t="str">
        <f t="shared" si="6"/>
        <v/>
      </c>
      <c r="M32" s="107" t="str">
        <f t="shared" si="7"/>
        <v/>
      </c>
      <c r="N32" s="182" t="str">
        <f t="shared" si="8"/>
        <v/>
      </c>
      <c r="O32" s="107" t="str">
        <f t="shared" si="9"/>
        <v/>
      </c>
      <c r="P32" s="107">
        <f t="shared" si="10"/>
        <v>0</v>
      </c>
      <c r="Q32" s="107">
        <f t="shared" si="11"/>
        <v>0</v>
      </c>
      <c r="R32" s="107">
        <f t="shared" si="12"/>
        <v>0</v>
      </c>
      <c r="S32" s="107">
        <f t="shared" si="13"/>
        <v>0</v>
      </c>
      <c r="T32" s="107">
        <f t="shared" si="14"/>
        <v>0</v>
      </c>
      <c r="U32" s="107">
        <f t="shared" si="15"/>
        <v>0</v>
      </c>
      <c r="V32" s="107">
        <f t="shared" si="16"/>
        <v>0</v>
      </c>
      <c r="W32" s="107">
        <f t="shared" si="17"/>
        <v>0</v>
      </c>
      <c r="X32" s="107">
        <f t="shared" si="18"/>
        <v>0</v>
      </c>
      <c r="Y32" s="107">
        <f t="shared" si="19"/>
        <v>0</v>
      </c>
      <c r="Z32" s="107">
        <f t="shared" si="20"/>
        <v>0</v>
      </c>
      <c r="AA32" s="186" t="s">
        <v>367</v>
      </c>
      <c r="AB32" s="186"/>
      <c r="AC32" s="185">
        <f>O56</f>
        <v>0</v>
      </c>
      <c r="AD32" s="184">
        <f>IF(AC32=0,0,AC32*100/$AN$41)</f>
        <v>0</v>
      </c>
      <c r="AP32" s="8" t="s">
        <v>186</v>
      </c>
      <c r="AQ32" s="100" t="s">
        <v>6</v>
      </c>
      <c r="AR32" s="100" t="s">
        <v>7</v>
      </c>
      <c r="AS32" s="4">
        <v>144.768</v>
      </c>
      <c r="AT32" s="5">
        <v>1.4999999999999999E-2</v>
      </c>
      <c r="AU32" s="8">
        <v>4</v>
      </c>
      <c r="AV32" s="8" t="s">
        <v>187</v>
      </c>
    </row>
    <row r="33" spans="2:48" ht="12.75" customHeight="1">
      <c r="B33" s="356"/>
      <c r="C33" s="357"/>
      <c r="D33" s="358"/>
      <c r="E33" s="109"/>
      <c r="F33" s="103" t="str">
        <f t="shared" si="2"/>
        <v/>
      </c>
      <c r="G33" s="104" t="str">
        <f t="shared" si="3"/>
        <v/>
      </c>
      <c r="H33" s="110"/>
      <c r="I33" s="103" t="str">
        <f t="shared" si="4"/>
        <v/>
      </c>
      <c r="J33" s="106" t="str">
        <f t="shared" si="5"/>
        <v/>
      </c>
      <c r="L33" s="107" t="str">
        <f t="shared" si="6"/>
        <v/>
      </c>
      <c r="M33" s="107" t="str">
        <f t="shared" si="7"/>
        <v/>
      </c>
      <c r="N33" s="182" t="str">
        <f t="shared" si="8"/>
        <v/>
      </c>
      <c r="O33" s="107" t="str">
        <f t="shared" si="9"/>
        <v/>
      </c>
      <c r="P33" s="107">
        <f t="shared" si="10"/>
        <v>0</v>
      </c>
      <c r="Q33" s="107">
        <f t="shared" si="11"/>
        <v>0</v>
      </c>
      <c r="R33" s="107">
        <f t="shared" si="12"/>
        <v>0</v>
      </c>
      <c r="S33" s="107">
        <f t="shared" si="13"/>
        <v>0</v>
      </c>
      <c r="T33" s="107">
        <f t="shared" si="14"/>
        <v>0</v>
      </c>
      <c r="U33" s="107">
        <f t="shared" si="15"/>
        <v>0</v>
      </c>
      <c r="V33" s="107">
        <f t="shared" si="16"/>
        <v>0</v>
      </c>
      <c r="W33" s="107">
        <f t="shared" si="17"/>
        <v>0</v>
      </c>
      <c r="X33" s="107">
        <f t="shared" si="18"/>
        <v>0</v>
      </c>
      <c r="Y33" s="107">
        <f t="shared" si="19"/>
        <v>0</v>
      </c>
      <c r="Z33" s="107">
        <f t="shared" si="20"/>
        <v>0</v>
      </c>
      <c r="AA33" s="351" t="s">
        <v>363</v>
      </c>
      <c r="AB33" s="352"/>
      <c r="AC33" s="185">
        <f>P56</f>
        <v>0</v>
      </c>
      <c r="AD33" s="184">
        <f t="shared" ref="AD33:AD43" si="21">IF(AC33=0,0,AC33*100/$AN$41)</f>
        <v>0</v>
      </c>
      <c r="AN33" s="8">
        <f>SUM(AI6:AI27)</f>
        <v>0</v>
      </c>
      <c r="AP33" s="8" t="s">
        <v>188</v>
      </c>
      <c r="AQ33" s="100" t="s">
        <v>8</v>
      </c>
      <c r="AR33" s="100" t="s">
        <v>7</v>
      </c>
      <c r="AS33" s="4">
        <v>361.92</v>
      </c>
      <c r="AT33" s="5">
        <v>2.2499999999999999E-2</v>
      </c>
      <c r="AU33" s="8">
        <v>4</v>
      </c>
      <c r="AV33" s="8" t="s">
        <v>189</v>
      </c>
    </row>
    <row r="34" spans="2:48" ht="12.75" customHeight="1">
      <c r="B34" s="356"/>
      <c r="C34" s="357"/>
      <c r="D34" s="358"/>
      <c r="E34" s="109"/>
      <c r="F34" s="103" t="str">
        <f t="shared" si="2"/>
        <v/>
      </c>
      <c r="G34" s="104" t="str">
        <f t="shared" si="3"/>
        <v/>
      </c>
      <c r="H34" s="110"/>
      <c r="I34" s="103" t="str">
        <f t="shared" si="4"/>
        <v/>
      </c>
      <c r="J34" s="106" t="str">
        <f t="shared" si="5"/>
        <v/>
      </c>
      <c r="L34" s="107" t="str">
        <f t="shared" si="6"/>
        <v/>
      </c>
      <c r="M34" s="107" t="str">
        <f t="shared" si="7"/>
        <v/>
      </c>
      <c r="N34" s="182" t="str">
        <f t="shared" si="8"/>
        <v/>
      </c>
      <c r="O34" s="107" t="str">
        <f t="shared" si="9"/>
        <v/>
      </c>
      <c r="P34" s="107">
        <f t="shared" si="10"/>
        <v>0</v>
      </c>
      <c r="Q34" s="107">
        <f t="shared" si="11"/>
        <v>0</v>
      </c>
      <c r="R34" s="107">
        <f t="shared" si="12"/>
        <v>0</v>
      </c>
      <c r="S34" s="107">
        <f t="shared" si="13"/>
        <v>0</v>
      </c>
      <c r="T34" s="107">
        <f t="shared" si="14"/>
        <v>0</v>
      </c>
      <c r="U34" s="107">
        <f t="shared" si="15"/>
        <v>0</v>
      </c>
      <c r="V34" s="107">
        <f t="shared" si="16"/>
        <v>0</v>
      </c>
      <c r="W34" s="107">
        <f t="shared" si="17"/>
        <v>0</v>
      </c>
      <c r="X34" s="107">
        <f t="shared" si="18"/>
        <v>0</v>
      </c>
      <c r="Y34" s="107">
        <f t="shared" si="19"/>
        <v>0</v>
      </c>
      <c r="Z34" s="107">
        <f t="shared" si="20"/>
        <v>0</v>
      </c>
      <c r="AA34" s="351" t="s">
        <v>360</v>
      </c>
      <c r="AB34" s="352"/>
      <c r="AC34" s="185">
        <f>Q56</f>
        <v>0</v>
      </c>
      <c r="AD34" s="184">
        <f t="shared" si="21"/>
        <v>0</v>
      </c>
      <c r="AP34" s="8" t="s">
        <v>190</v>
      </c>
      <c r="AQ34" s="100" t="s">
        <v>6</v>
      </c>
      <c r="AR34" s="100" t="s">
        <v>7</v>
      </c>
      <c r="AS34" s="4">
        <v>435</v>
      </c>
      <c r="AT34" s="5">
        <v>1.4999999999999999E-2</v>
      </c>
      <c r="AU34" s="8">
        <v>4</v>
      </c>
      <c r="AV34" s="8" t="s">
        <v>191</v>
      </c>
    </row>
    <row r="35" spans="2:48" ht="12.75" customHeight="1">
      <c r="B35" s="356"/>
      <c r="C35" s="357"/>
      <c r="D35" s="358"/>
      <c r="E35" s="109"/>
      <c r="F35" s="103" t="str">
        <f t="shared" si="2"/>
        <v/>
      </c>
      <c r="G35" s="104" t="str">
        <f t="shared" si="3"/>
        <v/>
      </c>
      <c r="H35" s="110"/>
      <c r="I35" s="103" t="str">
        <f t="shared" si="4"/>
        <v/>
      </c>
      <c r="J35" s="106" t="str">
        <f t="shared" si="5"/>
        <v/>
      </c>
      <c r="L35" s="107" t="str">
        <f t="shared" si="6"/>
        <v/>
      </c>
      <c r="M35" s="107" t="str">
        <f t="shared" si="7"/>
        <v/>
      </c>
      <c r="N35" s="182" t="str">
        <f t="shared" si="8"/>
        <v/>
      </c>
      <c r="O35" s="107" t="str">
        <f t="shared" si="9"/>
        <v/>
      </c>
      <c r="P35" s="107">
        <f t="shared" si="10"/>
        <v>0</v>
      </c>
      <c r="Q35" s="107">
        <f t="shared" si="11"/>
        <v>0</v>
      </c>
      <c r="R35" s="107">
        <f t="shared" si="12"/>
        <v>0</v>
      </c>
      <c r="S35" s="107">
        <f t="shared" si="13"/>
        <v>0</v>
      </c>
      <c r="T35" s="107">
        <f t="shared" si="14"/>
        <v>0</v>
      </c>
      <c r="U35" s="107">
        <f t="shared" si="15"/>
        <v>0</v>
      </c>
      <c r="V35" s="107">
        <f t="shared" si="16"/>
        <v>0</v>
      </c>
      <c r="W35" s="107">
        <f t="shared" si="17"/>
        <v>0</v>
      </c>
      <c r="X35" s="107">
        <f t="shared" si="18"/>
        <v>0</v>
      </c>
      <c r="Y35" s="107">
        <f t="shared" si="19"/>
        <v>0</v>
      </c>
      <c r="Z35" s="107">
        <f t="shared" si="20"/>
        <v>0</v>
      </c>
      <c r="AA35" s="351" t="s">
        <v>362</v>
      </c>
      <c r="AB35" s="352"/>
      <c r="AC35" s="185">
        <f>R56</f>
        <v>0</v>
      </c>
      <c r="AD35" s="184">
        <f t="shared" si="21"/>
        <v>0</v>
      </c>
      <c r="AP35" s="8" t="s">
        <v>192</v>
      </c>
      <c r="AQ35" s="100" t="s">
        <v>8</v>
      </c>
      <c r="AR35" s="100" t="s">
        <v>7</v>
      </c>
      <c r="AS35" s="4">
        <v>1087.5</v>
      </c>
      <c r="AT35" s="5">
        <v>2.2499999999999999E-2</v>
      </c>
      <c r="AU35" s="8">
        <v>4</v>
      </c>
      <c r="AV35" s="8" t="s">
        <v>193</v>
      </c>
    </row>
    <row r="36" spans="2:48" ht="12.75" customHeight="1">
      <c r="B36" s="356"/>
      <c r="C36" s="357"/>
      <c r="D36" s="358"/>
      <c r="E36" s="109"/>
      <c r="F36" s="103" t="str">
        <f t="shared" si="2"/>
        <v/>
      </c>
      <c r="G36" s="104" t="str">
        <f t="shared" si="3"/>
        <v/>
      </c>
      <c r="H36" s="110"/>
      <c r="I36" s="103" t="str">
        <f t="shared" si="4"/>
        <v/>
      </c>
      <c r="J36" s="106" t="str">
        <f t="shared" si="5"/>
        <v/>
      </c>
      <c r="L36" s="107" t="str">
        <f t="shared" si="6"/>
        <v/>
      </c>
      <c r="M36" s="107" t="str">
        <f t="shared" si="7"/>
        <v/>
      </c>
      <c r="N36" s="182" t="str">
        <f t="shared" si="8"/>
        <v/>
      </c>
      <c r="O36" s="107" t="str">
        <f t="shared" si="9"/>
        <v/>
      </c>
      <c r="P36" s="107">
        <f t="shared" si="10"/>
        <v>0</v>
      </c>
      <c r="Q36" s="107">
        <f t="shared" si="11"/>
        <v>0</v>
      </c>
      <c r="R36" s="107">
        <f t="shared" si="12"/>
        <v>0</v>
      </c>
      <c r="S36" s="107">
        <f t="shared" si="13"/>
        <v>0</v>
      </c>
      <c r="T36" s="107">
        <f t="shared" si="14"/>
        <v>0</v>
      </c>
      <c r="U36" s="107">
        <f t="shared" si="15"/>
        <v>0</v>
      </c>
      <c r="V36" s="107">
        <f t="shared" si="16"/>
        <v>0</v>
      </c>
      <c r="W36" s="107">
        <f t="shared" si="17"/>
        <v>0</v>
      </c>
      <c r="X36" s="107">
        <f t="shared" si="18"/>
        <v>0</v>
      </c>
      <c r="Y36" s="107">
        <f t="shared" si="19"/>
        <v>0</v>
      </c>
      <c r="Z36" s="107">
        <f t="shared" si="20"/>
        <v>0</v>
      </c>
      <c r="AA36" s="351" t="s">
        <v>364</v>
      </c>
      <c r="AB36" s="352"/>
      <c r="AC36" s="185">
        <f>S56</f>
        <v>0</v>
      </c>
      <c r="AD36" s="184">
        <f t="shared" si="21"/>
        <v>0</v>
      </c>
      <c r="AP36" s="8" t="s">
        <v>194</v>
      </c>
      <c r="AQ36" s="100" t="s">
        <v>6</v>
      </c>
      <c r="AR36" s="100" t="s">
        <v>7</v>
      </c>
      <c r="AS36" s="4">
        <v>216.45599999999999</v>
      </c>
      <c r="AT36" s="5">
        <v>1.4E-2</v>
      </c>
      <c r="AU36" s="8">
        <v>4</v>
      </c>
      <c r="AV36" s="8" t="s">
        <v>195</v>
      </c>
    </row>
    <row r="37" spans="2:48" ht="12.75" customHeight="1">
      <c r="B37" s="356"/>
      <c r="C37" s="357"/>
      <c r="D37" s="358"/>
      <c r="E37" s="109"/>
      <c r="F37" s="103" t="str">
        <f t="shared" si="2"/>
        <v/>
      </c>
      <c r="G37" s="104" t="str">
        <f t="shared" si="3"/>
        <v/>
      </c>
      <c r="H37" s="110"/>
      <c r="I37" s="103" t="str">
        <f t="shared" si="4"/>
        <v/>
      </c>
      <c r="J37" s="106" t="str">
        <f t="shared" si="5"/>
        <v/>
      </c>
      <c r="L37" s="107" t="str">
        <f t="shared" si="6"/>
        <v/>
      </c>
      <c r="M37" s="107" t="str">
        <f t="shared" si="7"/>
        <v/>
      </c>
      <c r="N37" s="182" t="str">
        <f t="shared" si="8"/>
        <v/>
      </c>
      <c r="O37" s="107" t="str">
        <f t="shared" si="9"/>
        <v/>
      </c>
      <c r="P37" s="107">
        <f t="shared" si="10"/>
        <v>0</v>
      </c>
      <c r="Q37" s="107">
        <f t="shared" si="11"/>
        <v>0</v>
      </c>
      <c r="R37" s="107">
        <f t="shared" si="12"/>
        <v>0</v>
      </c>
      <c r="S37" s="107">
        <f t="shared" si="13"/>
        <v>0</v>
      </c>
      <c r="T37" s="107">
        <f t="shared" si="14"/>
        <v>0</v>
      </c>
      <c r="U37" s="107">
        <f t="shared" si="15"/>
        <v>0</v>
      </c>
      <c r="V37" s="107">
        <f t="shared" si="16"/>
        <v>0</v>
      </c>
      <c r="W37" s="107">
        <f t="shared" si="17"/>
        <v>0</v>
      </c>
      <c r="X37" s="107">
        <f t="shared" si="18"/>
        <v>0</v>
      </c>
      <c r="Y37" s="107">
        <f t="shared" si="19"/>
        <v>0</v>
      </c>
      <c r="Z37" s="107">
        <f t="shared" si="20"/>
        <v>0</v>
      </c>
      <c r="AA37" s="351" t="s">
        <v>365</v>
      </c>
      <c r="AB37" s="352"/>
      <c r="AC37" s="185">
        <f>T56</f>
        <v>0</v>
      </c>
      <c r="AD37" s="184">
        <f t="shared" si="21"/>
        <v>0</v>
      </c>
      <c r="AP37" s="8" t="s">
        <v>196</v>
      </c>
      <c r="AQ37" s="100" t="s">
        <v>8</v>
      </c>
      <c r="AR37" s="100" t="s">
        <v>7</v>
      </c>
      <c r="AS37" s="4">
        <v>541.14</v>
      </c>
      <c r="AT37" s="5">
        <v>2.1000000000000001E-2</v>
      </c>
      <c r="AU37" s="8">
        <v>4</v>
      </c>
      <c r="AV37" s="8" t="s">
        <v>197</v>
      </c>
    </row>
    <row r="38" spans="2:48" ht="12.75" customHeight="1">
      <c r="B38" s="356"/>
      <c r="C38" s="357"/>
      <c r="D38" s="358"/>
      <c r="E38" s="109"/>
      <c r="F38" s="103" t="str">
        <f t="shared" si="2"/>
        <v/>
      </c>
      <c r="G38" s="104" t="str">
        <f t="shared" si="3"/>
        <v/>
      </c>
      <c r="H38" s="110"/>
      <c r="I38" s="103" t="str">
        <f t="shared" si="4"/>
        <v/>
      </c>
      <c r="J38" s="106" t="str">
        <f t="shared" si="5"/>
        <v/>
      </c>
      <c r="L38" s="107" t="str">
        <f t="shared" si="6"/>
        <v/>
      </c>
      <c r="M38" s="107" t="str">
        <f t="shared" si="7"/>
        <v/>
      </c>
      <c r="N38" s="182" t="str">
        <f t="shared" si="8"/>
        <v/>
      </c>
      <c r="O38" s="107" t="str">
        <f t="shared" si="9"/>
        <v/>
      </c>
      <c r="P38" s="107">
        <f t="shared" si="10"/>
        <v>0</v>
      </c>
      <c r="Q38" s="107">
        <f t="shared" si="11"/>
        <v>0</v>
      </c>
      <c r="R38" s="107">
        <f t="shared" si="12"/>
        <v>0</v>
      </c>
      <c r="S38" s="107">
        <f t="shared" si="13"/>
        <v>0</v>
      </c>
      <c r="T38" s="107">
        <f t="shared" si="14"/>
        <v>0</v>
      </c>
      <c r="U38" s="107">
        <f t="shared" si="15"/>
        <v>0</v>
      </c>
      <c r="V38" s="107">
        <f t="shared" si="16"/>
        <v>0</v>
      </c>
      <c r="W38" s="107">
        <f t="shared" si="17"/>
        <v>0</v>
      </c>
      <c r="X38" s="107">
        <f t="shared" si="18"/>
        <v>0</v>
      </c>
      <c r="Y38" s="107">
        <f t="shared" si="19"/>
        <v>0</v>
      </c>
      <c r="Z38" s="107">
        <f t="shared" si="20"/>
        <v>0</v>
      </c>
      <c r="AA38" s="351" t="s">
        <v>361</v>
      </c>
      <c r="AB38" s="352"/>
      <c r="AC38" s="185">
        <f>U56</f>
        <v>0</v>
      </c>
      <c r="AD38" s="184">
        <f t="shared" si="21"/>
        <v>0</v>
      </c>
      <c r="AP38" s="8" t="s">
        <v>135</v>
      </c>
      <c r="AQ38" s="100" t="s">
        <v>8</v>
      </c>
      <c r="AR38" s="100" t="s">
        <v>7</v>
      </c>
      <c r="AS38" s="4">
        <v>986</v>
      </c>
      <c r="AT38" s="5">
        <v>7.0000000000000007E-2</v>
      </c>
      <c r="AU38" s="8">
        <v>4</v>
      </c>
      <c r="AV38" s="8" t="s">
        <v>198</v>
      </c>
    </row>
    <row r="39" spans="2:48" ht="12.75" customHeight="1">
      <c r="B39" s="356"/>
      <c r="C39" s="357"/>
      <c r="D39" s="358"/>
      <c r="E39" s="109"/>
      <c r="F39" s="103" t="str">
        <f t="shared" si="2"/>
        <v/>
      </c>
      <c r="G39" s="104" t="str">
        <f t="shared" si="3"/>
        <v/>
      </c>
      <c r="H39" s="110"/>
      <c r="I39" s="103" t="str">
        <f t="shared" si="4"/>
        <v/>
      </c>
      <c r="J39" s="106" t="str">
        <f t="shared" si="5"/>
        <v/>
      </c>
      <c r="L39" s="107" t="str">
        <f t="shared" si="6"/>
        <v/>
      </c>
      <c r="M39" s="107" t="str">
        <f t="shared" si="7"/>
        <v/>
      </c>
      <c r="N39" s="182" t="str">
        <f t="shared" si="8"/>
        <v/>
      </c>
      <c r="O39" s="107" t="str">
        <f t="shared" si="9"/>
        <v/>
      </c>
      <c r="P39" s="107">
        <f t="shared" si="10"/>
        <v>0</v>
      </c>
      <c r="Q39" s="107">
        <f t="shared" si="11"/>
        <v>0</v>
      </c>
      <c r="R39" s="107">
        <f t="shared" si="12"/>
        <v>0</v>
      </c>
      <c r="S39" s="107">
        <f t="shared" si="13"/>
        <v>0</v>
      </c>
      <c r="T39" s="107">
        <f t="shared" si="14"/>
        <v>0</v>
      </c>
      <c r="U39" s="107">
        <f t="shared" si="15"/>
        <v>0</v>
      </c>
      <c r="V39" s="107">
        <f t="shared" si="16"/>
        <v>0</v>
      </c>
      <c r="W39" s="107">
        <f t="shared" si="17"/>
        <v>0</v>
      </c>
      <c r="X39" s="107">
        <f t="shared" si="18"/>
        <v>0</v>
      </c>
      <c r="Y39" s="107">
        <f t="shared" si="19"/>
        <v>0</v>
      </c>
      <c r="Z39" s="107">
        <f t="shared" si="20"/>
        <v>0</v>
      </c>
      <c r="AA39" s="351" t="s">
        <v>180</v>
      </c>
      <c r="AB39" s="352"/>
      <c r="AC39" s="185">
        <f>V56</f>
        <v>0</v>
      </c>
      <c r="AD39" s="184">
        <f t="shared" si="21"/>
        <v>0</v>
      </c>
      <c r="AP39" s="8" t="s">
        <v>199</v>
      </c>
      <c r="AQ39" s="100" t="s">
        <v>6</v>
      </c>
      <c r="AR39" s="100" t="s">
        <v>7</v>
      </c>
      <c r="AS39" s="4">
        <v>35.96</v>
      </c>
      <c r="AT39" s="5">
        <v>7.0000000000000001E-3</v>
      </c>
      <c r="AU39" s="8">
        <v>4</v>
      </c>
      <c r="AV39" s="8" t="s">
        <v>200</v>
      </c>
    </row>
    <row r="40" spans="2:48" ht="12.75" customHeight="1">
      <c r="B40" s="356"/>
      <c r="C40" s="357"/>
      <c r="D40" s="358"/>
      <c r="E40" s="109"/>
      <c r="F40" s="103" t="str">
        <f t="shared" si="2"/>
        <v/>
      </c>
      <c r="G40" s="104" t="str">
        <f t="shared" si="3"/>
        <v/>
      </c>
      <c r="H40" s="110"/>
      <c r="I40" s="103" t="str">
        <f t="shared" si="4"/>
        <v/>
      </c>
      <c r="J40" s="106" t="str">
        <f t="shared" si="5"/>
        <v/>
      </c>
      <c r="L40" s="107" t="str">
        <f t="shared" si="6"/>
        <v/>
      </c>
      <c r="M40" s="107" t="str">
        <f t="shared" si="7"/>
        <v/>
      </c>
      <c r="N40" s="182" t="str">
        <f t="shared" si="8"/>
        <v/>
      </c>
      <c r="O40" s="107" t="str">
        <f t="shared" si="9"/>
        <v/>
      </c>
      <c r="P40" s="107">
        <f t="shared" si="10"/>
        <v>0</v>
      </c>
      <c r="Q40" s="107">
        <f t="shared" si="11"/>
        <v>0</v>
      </c>
      <c r="R40" s="107">
        <f t="shared" si="12"/>
        <v>0</v>
      </c>
      <c r="S40" s="107">
        <f t="shared" si="13"/>
        <v>0</v>
      </c>
      <c r="T40" s="107">
        <f t="shared" si="14"/>
        <v>0</v>
      </c>
      <c r="U40" s="107">
        <f t="shared" si="15"/>
        <v>0</v>
      </c>
      <c r="V40" s="107">
        <f t="shared" si="16"/>
        <v>0</v>
      </c>
      <c r="W40" s="107">
        <f t="shared" si="17"/>
        <v>0</v>
      </c>
      <c r="X40" s="107">
        <f t="shared" si="18"/>
        <v>0</v>
      </c>
      <c r="Y40" s="107">
        <f t="shared" si="19"/>
        <v>0</v>
      </c>
      <c r="Z40" s="107">
        <f t="shared" si="20"/>
        <v>0</v>
      </c>
      <c r="AA40" s="351" t="s">
        <v>366</v>
      </c>
      <c r="AB40" s="352"/>
      <c r="AC40" s="185">
        <f>W56</f>
        <v>0</v>
      </c>
      <c r="AD40" s="184">
        <f t="shared" si="21"/>
        <v>0</v>
      </c>
      <c r="AP40" s="8" t="s">
        <v>201</v>
      </c>
      <c r="AQ40" s="100" t="s">
        <v>6</v>
      </c>
      <c r="AR40" s="100" t="s">
        <v>7</v>
      </c>
      <c r="AS40" s="4">
        <v>162.4</v>
      </c>
      <c r="AT40" s="5">
        <v>1.4E-2</v>
      </c>
      <c r="AU40" s="8">
        <v>12</v>
      </c>
      <c r="AV40" s="8" t="s">
        <v>202</v>
      </c>
    </row>
    <row r="41" spans="2:48" ht="12.75" customHeight="1">
      <c r="B41" s="356"/>
      <c r="C41" s="357"/>
      <c r="D41" s="358"/>
      <c r="E41" s="109"/>
      <c r="F41" s="103" t="str">
        <f t="shared" si="2"/>
        <v/>
      </c>
      <c r="G41" s="104" t="str">
        <f t="shared" si="3"/>
        <v/>
      </c>
      <c r="H41" s="110"/>
      <c r="I41" s="103" t="str">
        <f t="shared" si="4"/>
        <v/>
      </c>
      <c r="J41" s="106" t="str">
        <f t="shared" si="5"/>
        <v/>
      </c>
      <c r="L41" s="107" t="str">
        <f t="shared" si="6"/>
        <v/>
      </c>
      <c r="M41" s="107" t="str">
        <f t="shared" si="7"/>
        <v/>
      </c>
      <c r="N41" s="182" t="str">
        <f t="shared" si="8"/>
        <v/>
      </c>
      <c r="O41" s="107" t="str">
        <f t="shared" si="9"/>
        <v/>
      </c>
      <c r="P41" s="107">
        <f t="shared" si="10"/>
        <v>0</v>
      </c>
      <c r="Q41" s="107">
        <f t="shared" si="11"/>
        <v>0</v>
      </c>
      <c r="R41" s="107">
        <f t="shared" si="12"/>
        <v>0</v>
      </c>
      <c r="S41" s="107">
        <f t="shared" si="13"/>
        <v>0</v>
      </c>
      <c r="T41" s="107">
        <f t="shared" si="14"/>
        <v>0</v>
      </c>
      <c r="U41" s="107">
        <f t="shared" si="15"/>
        <v>0</v>
      </c>
      <c r="V41" s="107">
        <f t="shared" si="16"/>
        <v>0</v>
      </c>
      <c r="W41" s="107">
        <f t="shared" si="17"/>
        <v>0</v>
      </c>
      <c r="X41" s="107">
        <f t="shared" si="18"/>
        <v>0</v>
      </c>
      <c r="Y41" s="107">
        <f t="shared" si="19"/>
        <v>0</v>
      </c>
      <c r="Z41" s="107">
        <f t="shared" si="20"/>
        <v>0</v>
      </c>
      <c r="AA41" s="351" t="s">
        <v>359</v>
      </c>
      <c r="AB41" s="352"/>
      <c r="AC41" s="185">
        <f>X56</f>
        <v>0</v>
      </c>
      <c r="AD41" s="184">
        <f t="shared" si="21"/>
        <v>0</v>
      </c>
      <c r="AN41" s="166">
        <f>SUM(AC32:AC43)</f>
        <v>0</v>
      </c>
      <c r="AP41" s="8" t="s">
        <v>203</v>
      </c>
      <c r="AQ41" s="100" t="s">
        <v>8</v>
      </c>
      <c r="AR41" s="100" t="s">
        <v>7</v>
      </c>
      <c r="AS41" s="4">
        <v>406</v>
      </c>
      <c r="AT41" s="9">
        <v>2.1000000000000001E-2</v>
      </c>
      <c r="AU41" s="8">
        <v>12</v>
      </c>
      <c r="AV41" s="8" t="s">
        <v>204</v>
      </c>
    </row>
    <row r="42" spans="2:48" ht="12.75" customHeight="1">
      <c r="B42" s="356"/>
      <c r="C42" s="357"/>
      <c r="D42" s="358"/>
      <c r="E42" s="109"/>
      <c r="F42" s="103" t="str">
        <f t="shared" si="2"/>
        <v/>
      </c>
      <c r="G42" s="104" t="str">
        <f t="shared" si="3"/>
        <v/>
      </c>
      <c r="H42" s="110"/>
      <c r="I42" s="103" t="str">
        <f t="shared" si="4"/>
        <v/>
      </c>
      <c r="J42" s="106" t="str">
        <f t="shared" si="5"/>
        <v/>
      </c>
      <c r="L42" s="107" t="str">
        <f t="shared" si="6"/>
        <v/>
      </c>
      <c r="M42" s="107" t="str">
        <f t="shared" si="7"/>
        <v/>
      </c>
      <c r="N42" s="182" t="str">
        <f t="shared" si="8"/>
        <v/>
      </c>
      <c r="O42" s="107" t="str">
        <f t="shared" si="9"/>
        <v/>
      </c>
      <c r="P42" s="107">
        <f t="shared" si="10"/>
        <v>0</v>
      </c>
      <c r="Q42" s="107">
        <f t="shared" si="11"/>
        <v>0</v>
      </c>
      <c r="R42" s="107">
        <f t="shared" si="12"/>
        <v>0</v>
      </c>
      <c r="S42" s="107">
        <f t="shared" si="13"/>
        <v>0</v>
      </c>
      <c r="T42" s="107">
        <f t="shared" si="14"/>
        <v>0</v>
      </c>
      <c r="U42" s="107">
        <f t="shared" si="15"/>
        <v>0</v>
      </c>
      <c r="V42" s="107">
        <f t="shared" si="16"/>
        <v>0</v>
      </c>
      <c r="W42" s="107">
        <f t="shared" si="17"/>
        <v>0</v>
      </c>
      <c r="X42" s="107">
        <f t="shared" si="18"/>
        <v>0</v>
      </c>
      <c r="Y42" s="107">
        <f t="shared" si="19"/>
        <v>0</v>
      </c>
      <c r="Z42" s="107">
        <f t="shared" si="20"/>
        <v>0</v>
      </c>
      <c r="AA42" s="353" t="s">
        <v>358</v>
      </c>
      <c r="AB42" s="353"/>
      <c r="AC42" s="185">
        <f>Y56</f>
        <v>0</v>
      </c>
      <c r="AD42" s="184">
        <f t="shared" si="21"/>
        <v>0</v>
      </c>
      <c r="AP42" s="8" t="s">
        <v>205</v>
      </c>
      <c r="AQ42" s="100" t="s">
        <v>6</v>
      </c>
      <c r="AR42" s="100" t="s">
        <v>7</v>
      </c>
      <c r="AS42" s="4">
        <v>59.16</v>
      </c>
      <c r="AT42" s="5">
        <v>9.1000000000000004E-3</v>
      </c>
      <c r="AU42" s="8">
        <v>4</v>
      </c>
      <c r="AV42" s="8" t="s">
        <v>206</v>
      </c>
    </row>
    <row r="43" spans="2:48" ht="12.75" customHeight="1">
      <c r="B43" s="356"/>
      <c r="C43" s="357"/>
      <c r="D43" s="358"/>
      <c r="E43" s="109"/>
      <c r="F43" s="103" t="str">
        <f t="shared" si="2"/>
        <v/>
      </c>
      <c r="G43" s="104" t="str">
        <f t="shared" si="3"/>
        <v/>
      </c>
      <c r="H43" s="110"/>
      <c r="I43" s="103" t="str">
        <f t="shared" si="4"/>
        <v/>
      </c>
      <c r="J43" s="106" t="str">
        <f t="shared" si="5"/>
        <v/>
      </c>
      <c r="L43" s="107" t="str">
        <f t="shared" si="6"/>
        <v/>
      </c>
      <c r="M43" s="107" t="str">
        <f t="shared" si="7"/>
        <v/>
      </c>
      <c r="N43" s="182" t="str">
        <f t="shared" si="8"/>
        <v/>
      </c>
      <c r="O43" s="107" t="str">
        <f t="shared" si="9"/>
        <v/>
      </c>
      <c r="P43" s="107">
        <f t="shared" si="10"/>
        <v>0</v>
      </c>
      <c r="Q43" s="107">
        <f t="shared" si="11"/>
        <v>0</v>
      </c>
      <c r="R43" s="107">
        <f t="shared" si="12"/>
        <v>0</v>
      </c>
      <c r="S43" s="107">
        <f t="shared" si="13"/>
        <v>0</v>
      </c>
      <c r="T43" s="107">
        <f t="shared" si="14"/>
        <v>0</v>
      </c>
      <c r="U43" s="107">
        <f t="shared" si="15"/>
        <v>0</v>
      </c>
      <c r="V43" s="107">
        <f t="shared" si="16"/>
        <v>0</v>
      </c>
      <c r="W43" s="107">
        <f t="shared" si="17"/>
        <v>0</v>
      </c>
      <c r="X43" s="107">
        <f t="shared" si="18"/>
        <v>0</v>
      </c>
      <c r="Y43" s="107">
        <f t="shared" si="19"/>
        <v>0</v>
      </c>
      <c r="Z43" s="107">
        <f t="shared" si="20"/>
        <v>0</v>
      </c>
      <c r="AA43" s="347" t="s">
        <v>404</v>
      </c>
      <c r="AB43" s="348"/>
      <c r="AC43" s="185">
        <f>Z56+AN33</f>
        <v>0</v>
      </c>
      <c r="AD43" s="184">
        <f t="shared" si="21"/>
        <v>0</v>
      </c>
      <c r="AP43" s="8" t="s">
        <v>207</v>
      </c>
      <c r="AQ43" s="100" t="s">
        <v>8</v>
      </c>
      <c r="AR43" s="100" t="s">
        <v>7</v>
      </c>
      <c r="AS43" s="4">
        <v>197.2</v>
      </c>
      <c r="AT43" s="5">
        <v>1.4E-2</v>
      </c>
      <c r="AU43" s="8">
        <v>4</v>
      </c>
      <c r="AV43" s="8" t="s">
        <v>208</v>
      </c>
    </row>
    <row r="44" spans="2:48" ht="12.75" customHeight="1">
      <c r="B44" s="356"/>
      <c r="C44" s="357"/>
      <c r="D44" s="358"/>
      <c r="E44" s="109"/>
      <c r="F44" s="103" t="str">
        <f t="shared" si="2"/>
        <v/>
      </c>
      <c r="G44" s="104" t="str">
        <f t="shared" si="3"/>
        <v/>
      </c>
      <c r="H44" s="110"/>
      <c r="I44" s="103" t="str">
        <f t="shared" si="4"/>
        <v/>
      </c>
      <c r="J44" s="106" t="str">
        <f t="shared" si="5"/>
        <v/>
      </c>
      <c r="L44" s="107" t="str">
        <f t="shared" si="6"/>
        <v/>
      </c>
      <c r="M44" s="107" t="str">
        <f t="shared" si="7"/>
        <v/>
      </c>
      <c r="N44" s="182" t="str">
        <f t="shared" si="8"/>
        <v/>
      </c>
      <c r="O44" s="107" t="str">
        <f t="shared" si="9"/>
        <v/>
      </c>
      <c r="P44" s="107">
        <f t="shared" si="10"/>
        <v>0</v>
      </c>
      <c r="Q44" s="107">
        <f t="shared" si="11"/>
        <v>0</v>
      </c>
      <c r="R44" s="107">
        <f t="shared" si="12"/>
        <v>0</v>
      </c>
      <c r="S44" s="107">
        <f t="shared" si="13"/>
        <v>0</v>
      </c>
      <c r="T44" s="107">
        <f t="shared" si="14"/>
        <v>0</v>
      </c>
      <c r="U44" s="107">
        <f t="shared" si="15"/>
        <v>0</v>
      </c>
      <c r="V44" s="107">
        <f t="shared" si="16"/>
        <v>0</v>
      </c>
      <c r="W44" s="107">
        <f t="shared" si="17"/>
        <v>0</v>
      </c>
      <c r="X44" s="107">
        <f t="shared" si="18"/>
        <v>0</v>
      </c>
      <c r="Y44" s="107">
        <f t="shared" si="19"/>
        <v>0</v>
      </c>
      <c r="Z44" s="107">
        <f t="shared" si="20"/>
        <v>0</v>
      </c>
      <c r="AP44" s="8" t="s">
        <v>209</v>
      </c>
      <c r="AQ44" s="100" t="s">
        <v>6</v>
      </c>
      <c r="AR44" s="100" t="s">
        <v>7</v>
      </c>
      <c r="AS44" s="4">
        <v>59.16</v>
      </c>
      <c r="AT44" s="5">
        <v>9.1000000000000004E-3</v>
      </c>
      <c r="AU44" s="8">
        <v>4</v>
      </c>
      <c r="AV44" s="8" t="s">
        <v>210</v>
      </c>
    </row>
    <row r="45" spans="2:48" ht="12.75" customHeight="1">
      <c r="B45" s="356"/>
      <c r="C45" s="357"/>
      <c r="D45" s="358"/>
      <c r="E45" s="109"/>
      <c r="F45" s="103" t="str">
        <f t="shared" si="2"/>
        <v/>
      </c>
      <c r="G45" s="104" t="str">
        <f t="shared" si="3"/>
        <v/>
      </c>
      <c r="H45" s="110"/>
      <c r="I45" s="103" t="str">
        <f t="shared" si="4"/>
        <v/>
      </c>
      <c r="J45" s="106" t="str">
        <f t="shared" si="5"/>
        <v/>
      </c>
      <c r="L45" s="107" t="str">
        <f t="shared" si="6"/>
        <v/>
      </c>
      <c r="M45" s="107" t="str">
        <f t="shared" si="7"/>
        <v/>
      </c>
      <c r="N45" s="182" t="str">
        <f t="shared" si="8"/>
        <v/>
      </c>
      <c r="O45" s="107" t="str">
        <f t="shared" si="9"/>
        <v/>
      </c>
      <c r="P45" s="107">
        <f t="shared" si="10"/>
        <v>0</v>
      </c>
      <c r="Q45" s="107">
        <f t="shared" si="11"/>
        <v>0</v>
      </c>
      <c r="R45" s="107">
        <f t="shared" si="12"/>
        <v>0</v>
      </c>
      <c r="S45" s="107">
        <f t="shared" si="13"/>
        <v>0</v>
      </c>
      <c r="T45" s="107">
        <f t="shared" si="14"/>
        <v>0</v>
      </c>
      <c r="U45" s="107">
        <f t="shared" si="15"/>
        <v>0</v>
      </c>
      <c r="V45" s="107">
        <f t="shared" si="16"/>
        <v>0</v>
      </c>
      <c r="W45" s="107">
        <f t="shared" si="17"/>
        <v>0</v>
      </c>
      <c r="X45" s="107">
        <f t="shared" si="18"/>
        <v>0</v>
      </c>
      <c r="Y45" s="107">
        <f t="shared" si="19"/>
        <v>0</v>
      </c>
      <c r="Z45" s="107">
        <f t="shared" si="20"/>
        <v>0</v>
      </c>
      <c r="AP45" s="8" t="s">
        <v>211</v>
      </c>
      <c r="AQ45" s="100" t="s">
        <v>8</v>
      </c>
      <c r="AR45" s="100" t="s">
        <v>7</v>
      </c>
      <c r="AS45" s="4">
        <v>197.2</v>
      </c>
      <c r="AT45" s="5">
        <v>1.4E-2</v>
      </c>
      <c r="AU45" s="8">
        <v>4</v>
      </c>
      <c r="AV45" s="8" t="s">
        <v>212</v>
      </c>
    </row>
    <row r="46" spans="2:48" ht="12.75" customHeight="1">
      <c r="B46" s="356"/>
      <c r="C46" s="357"/>
      <c r="D46" s="358"/>
      <c r="E46" s="109"/>
      <c r="F46" s="103" t="str">
        <f t="shared" si="2"/>
        <v/>
      </c>
      <c r="G46" s="104" t="str">
        <f t="shared" si="3"/>
        <v/>
      </c>
      <c r="H46" s="110"/>
      <c r="I46" s="103" t="str">
        <f t="shared" si="4"/>
        <v/>
      </c>
      <c r="J46" s="106" t="str">
        <f t="shared" si="5"/>
        <v/>
      </c>
      <c r="L46" s="107" t="str">
        <f t="shared" si="6"/>
        <v/>
      </c>
      <c r="M46" s="107" t="str">
        <f t="shared" si="7"/>
        <v/>
      </c>
      <c r="N46" s="182" t="str">
        <f t="shared" si="8"/>
        <v/>
      </c>
      <c r="O46" s="107" t="str">
        <f t="shared" si="9"/>
        <v/>
      </c>
      <c r="P46" s="107">
        <f t="shared" si="10"/>
        <v>0</v>
      </c>
      <c r="Q46" s="107">
        <f t="shared" si="11"/>
        <v>0</v>
      </c>
      <c r="R46" s="107">
        <f t="shared" si="12"/>
        <v>0</v>
      </c>
      <c r="S46" s="107">
        <f t="shared" si="13"/>
        <v>0</v>
      </c>
      <c r="T46" s="107">
        <f t="shared" si="14"/>
        <v>0</v>
      </c>
      <c r="U46" s="107">
        <f t="shared" si="15"/>
        <v>0</v>
      </c>
      <c r="V46" s="107">
        <f t="shared" si="16"/>
        <v>0</v>
      </c>
      <c r="W46" s="107">
        <f t="shared" si="17"/>
        <v>0</v>
      </c>
      <c r="X46" s="107">
        <f t="shared" si="18"/>
        <v>0</v>
      </c>
      <c r="Y46" s="107">
        <f t="shared" si="19"/>
        <v>0</v>
      </c>
      <c r="Z46" s="107">
        <f t="shared" si="20"/>
        <v>0</v>
      </c>
      <c r="AP46" s="8" t="s">
        <v>213</v>
      </c>
      <c r="AQ46" s="100" t="s">
        <v>6</v>
      </c>
      <c r="AR46" s="100" t="s">
        <v>7</v>
      </c>
      <c r="AS46" s="4">
        <v>59.16</v>
      </c>
      <c r="AT46" s="5">
        <v>9.1000000000000004E-3</v>
      </c>
      <c r="AU46" s="8">
        <v>4</v>
      </c>
      <c r="AV46" s="8" t="s">
        <v>214</v>
      </c>
    </row>
    <row r="47" spans="2:48" ht="12.75" customHeight="1">
      <c r="B47" s="356"/>
      <c r="C47" s="357"/>
      <c r="D47" s="358"/>
      <c r="E47" s="109"/>
      <c r="F47" s="103" t="str">
        <f t="shared" si="2"/>
        <v/>
      </c>
      <c r="G47" s="104" t="str">
        <f t="shared" si="3"/>
        <v/>
      </c>
      <c r="H47" s="110"/>
      <c r="I47" s="103" t="str">
        <f t="shared" si="4"/>
        <v/>
      </c>
      <c r="J47" s="106" t="str">
        <f t="shared" si="5"/>
        <v/>
      </c>
      <c r="L47" s="107" t="str">
        <f t="shared" si="6"/>
        <v/>
      </c>
      <c r="M47" s="107" t="str">
        <f t="shared" si="7"/>
        <v/>
      </c>
      <c r="N47" s="182" t="str">
        <f t="shared" si="8"/>
        <v/>
      </c>
      <c r="O47" s="107" t="str">
        <f t="shared" si="9"/>
        <v/>
      </c>
      <c r="P47" s="107">
        <f t="shared" si="10"/>
        <v>0</v>
      </c>
      <c r="Q47" s="107">
        <f t="shared" si="11"/>
        <v>0</v>
      </c>
      <c r="R47" s="107">
        <f t="shared" si="12"/>
        <v>0</v>
      </c>
      <c r="S47" s="107">
        <f t="shared" si="13"/>
        <v>0</v>
      </c>
      <c r="T47" s="107">
        <f t="shared" si="14"/>
        <v>0</v>
      </c>
      <c r="U47" s="107">
        <f t="shared" si="15"/>
        <v>0</v>
      </c>
      <c r="V47" s="107">
        <f t="shared" si="16"/>
        <v>0</v>
      </c>
      <c r="W47" s="107">
        <f t="shared" si="17"/>
        <v>0</v>
      </c>
      <c r="X47" s="107">
        <f t="shared" si="18"/>
        <v>0</v>
      </c>
      <c r="Y47" s="107">
        <f t="shared" si="19"/>
        <v>0</v>
      </c>
      <c r="Z47" s="107">
        <f t="shared" si="20"/>
        <v>0</v>
      </c>
      <c r="AP47" s="8" t="s">
        <v>215</v>
      </c>
      <c r="AQ47" s="100" t="s">
        <v>8</v>
      </c>
      <c r="AR47" s="100" t="s">
        <v>7</v>
      </c>
      <c r="AS47" s="4">
        <v>197.2</v>
      </c>
      <c r="AT47" s="5">
        <v>1.4E-2</v>
      </c>
      <c r="AU47" s="8">
        <v>4</v>
      </c>
      <c r="AV47" s="8" t="s">
        <v>214</v>
      </c>
    </row>
    <row r="48" spans="2:48" ht="12.75" customHeight="1">
      <c r="B48" s="356"/>
      <c r="C48" s="357"/>
      <c r="D48" s="358"/>
      <c r="E48" s="109"/>
      <c r="F48" s="103" t="str">
        <f t="shared" si="2"/>
        <v/>
      </c>
      <c r="G48" s="104" t="str">
        <f t="shared" si="3"/>
        <v/>
      </c>
      <c r="H48" s="110"/>
      <c r="I48" s="103" t="str">
        <f t="shared" si="4"/>
        <v/>
      </c>
      <c r="J48" s="106" t="str">
        <f t="shared" si="5"/>
        <v/>
      </c>
      <c r="L48" s="107" t="str">
        <f t="shared" si="6"/>
        <v/>
      </c>
      <c r="M48" s="107" t="str">
        <f t="shared" si="7"/>
        <v/>
      </c>
      <c r="N48" s="182" t="str">
        <f t="shared" si="8"/>
        <v/>
      </c>
      <c r="O48" s="107" t="str">
        <f t="shared" si="9"/>
        <v/>
      </c>
      <c r="P48" s="107">
        <f t="shared" si="10"/>
        <v>0</v>
      </c>
      <c r="Q48" s="107">
        <f t="shared" si="11"/>
        <v>0</v>
      </c>
      <c r="R48" s="107">
        <f t="shared" si="12"/>
        <v>0</v>
      </c>
      <c r="S48" s="107">
        <f t="shared" si="13"/>
        <v>0</v>
      </c>
      <c r="T48" s="107">
        <f t="shared" si="14"/>
        <v>0</v>
      </c>
      <c r="U48" s="107">
        <f t="shared" si="15"/>
        <v>0</v>
      </c>
      <c r="V48" s="107">
        <f t="shared" si="16"/>
        <v>0</v>
      </c>
      <c r="W48" s="107">
        <f t="shared" si="17"/>
        <v>0</v>
      </c>
      <c r="X48" s="107">
        <f t="shared" si="18"/>
        <v>0</v>
      </c>
      <c r="Y48" s="107">
        <f t="shared" si="19"/>
        <v>0</v>
      </c>
      <c r="Z48" s="107">
        <f t="shared" si="20"/>
        <v>0</v>
      </c>
      <c r="AP48" s="8" t="s">
        <v>118</v>
      </c>
      <c r="AQ48" s="100" t="s">
        <v>6</v>
      </c>
      <c r="AR48" s="100" t="s">
        <v>7</v>
      </c>
      <c r="AS48" s="4">
        <v>59.16</v>
      </c>
      <c r="AT48" s="5">
        <v>9.1000000000000004E-3</v>
      </c>
      <c r="AU48" s="8">
        <v>4</v>
      </c>
      <c r="AV48" s="8" t="s">
        <v>214</v>
      </c>
    </row>
    <row r="49" spans="2:48" ht="12.75" customHeight="1">
      <c r="B49" s="356"/>
      <c r="C49" s="357"/>
      <c r="D49" s="358"/>
      <c r="E49" s="109"/>
      <c r="F49" s="103" t="str">
        <f t="shared" si="2"/>
        <v/>
      </c>
      <c r="G49" s="104" t="str">
        <f t="shared" si="3"/>
        <v/>
      </c>
      <c r="H49" s="110"/>
      <c r="I49" s="103" t="str">
        <f t="shared" si="4"/>
        <v/>
      </c>
      <c r="J49" s="106" t="str">
        <f t="shared" si="5"/>
        <v/>
      </c>
      <c r="L49" s="107" t="str">
        <f t="shared" si="6"/>
        <v/>
      </c>
      <c r="M49" s="107" t="str">
        <f t="shared" si="7"/>
        <v/>
      </c>
      <c r="N49" s="182" t="str">
        <f t="shared" si="8"/>
        <v/>
      </c>
      <c r="O49" s="107" t="str">
        <f t="shared" si="9"/>
        <v/>
      </c>
      <c r="P49" s="107">
        <f t="shared" si="10"/>
        <v>0</v>
      </c>
      <c r="Q49" s="107">
        <f t="shared" si="11"/>
        <v>0</v>
      </c>
      <c r="R49" s="107">
        <f t="shared" si="12"/>
        <v>0</v>
      </c>
      <c r="S49" s="107">
        <f t="shared" si="13"/>
        <v>0</v>
      </c>
      <c r="T49" s="107">
        <f t="shared" si="14"/>
        <v>0</v>
      </c>
      <c r="U49" s="107">
        <f t="shared" si="15"/>
        <v>0</v>
      </c>
      <c r="V49" s="107">
        <f t="shared" si="16"/>
        <v>0</v>
      </c>
      <c r="W49" s="107">
        <f t="shared" si="17"/>
        <v>0</v>
      </c>
      <c r="X49" s="107">
        <f t="shared" si="18"/>
        <v>0</v>
      </c>
      <c r="Y49" s="107">
        <f t="shared" si="19"/>
        <v>0</v>
      </c>
      <c r="Z49" s="107">
        <f t="shared" si="20"/>
        <v>0</v>
      </c>
      <c r="AP49" s="8" t="s">
        <v>116</v>
      </c>
      <c r="AQ49" s="100" t="s">
        <v>8</v>
      </c>
      <c r="AR49" s="100" t="s">
        <v>7</v>
      </c>
      <c r="AS49" s="4">
        <v>197.2</v>
      </c>
      <c r="AT49" s="5">
        <v>1.4E-2</v>
      </c>
      <c r="AU49" s="8">
        <v>4</v>
      </c>
      <c r="AV49" s="8" t="s">
        <v>216</v>
      </c>
    </row>
    <row r="50" spans="2:48" ht="12.75" customHeight="1">
      <c r="B50" s="356"/>
      <c r="C50" s="357"/>
      <c r="D50" s="358"/>
      <c r="E50" s="109"/>
      <c r="F50" s="103" t="str">
        <f t="shared" si="2"/>
        <v/>
      </c>
      <c r="G50" s="104" t="str">
        <f t="shared" si="3"/>
        <v/>
      </c>
      <c r="H50" s="110"/>
      <c r="I50" s="103" t="str">
        <f t="shared" si="4"/>
        <v/>
      </c>
      <c r="J50" s="106" t="str">
        <f t="shared" si="5"/>
        <v/>
      </c>
      <c r="L50" s="107" t="str">
        <f t="shared" si="6"/>
        <v/>
      </c>
      <c r="M50" s="107" t="str">
        <f t="shared" si="7"/>
        <v/>
      </c>
      <c r="N50" s="182" t="str">
        <f t="shared" si="8"/>
        <v/>
      </c>
      <c r="O50" s="107" t="str">
        <f t="shared" si="9"/>
        <v/>
      </c>
      <c r="P50" s="107">
        <f t="shared" si="10"/>
        <v>0</v>
      </c>
      <c r="Q50" s="107">
        <f t="shared" si="11"/>
        <v>0</v>
      </c>
      <c r="R50" s="107">
        <f t="shared" si="12"/>
        <v>0</v>
      </c>
      <c r="S50" s="107">
        <f t="shared" si="13"/>
        <v>0</v>
      </c>
      <c r="T50" s="107">
        <f t="shared" si="14"/>
        <v>0</v>
      </c>
      <c r="U50" s="107">
        <f t="shared" si="15"/>
        <v>0</v>
      </c>
      <c r="V50" s="107">
        <f t="shared" si="16"/>
        <v>0</v>
      </c>
      <c r="W50" s="107">
        <f t="shared" si="17"/>
        <v>0</v>
      </c>
      <c r="X50" s="107">
        <f t="shared" si="18"/>
        <v>0</v>
      </c>
      <c r="Y50" s="107">
        <f t="shared" si="19"/>
        <v>0</v>
      </c>
      <c r="Z50" s="107">
        <f t="shared" si="20"/>
        <v>0</v>
      </c>
      <c r="AP50" s="8" t="s">
        <v>165</v>
      </c>
      <c r="AQ50" s="100" t="s">
        <v>6</v>
      </c>
      <c r="AR50" s="100" t="s">
        <v>7</v>
      </c>
      <c r="AS50" s="4">
        <v>59.16</v>
      </c>
      <c r="AT50" s="5">
        <v>9.1000000000000004E-3</v>
      </c>
      <c r="AU50" s="8">
        <v>4</v>
      </c>
      <c r="AV50" s="8" t="s">
        <v>217</v>
      </c>
    </row>
    <row r="51" spans="2:48" ht="12.75" customHeight="1">
      <c r="B51" s="356"/>
      <c r="C51" s="357"/>
      <c r="D51" s="358"/>
      <c r="E51" s="109"/>
      <c r="F51" s="103" t="str">
        <f t="shared" si="2"/>
        <v/>
      </c>
      <c r="G51" s="104" t="str">
        <f t="shared" si="3"/>
        <v/>
      </c>
      <c r="H51" s="110"/>
      <c r="I51" s="103" t="str">
        <f t="shared" si="4"/>
        <v/>
      </c>
      <c r="J51" s="106" t="str">
        <f t="shared" si="5"/>
        <v/>
      </c>
      <c r="L51" s="107" t="str">
        <f t="shared" si="6"/>
        <v/>
      </c>
      <c r="M51" s="107" t="str">
        <f t="shared" si="7"/>
        <v/>
      </c>
      <c r="N51" s="182" t="str">
        <f t="shared" si="8"/>
        <v/>
      </c>
      <c r="O51" s="107" t="str">
        <f t="shared" si="9"/>
        <v/>
      </c>
      <c r="P51" s="107">
        <f t="shared" si="10"/>
        <v>0</v>
      </c>
      <c r="Q51" s="107">
        <f t="shared" si="11"/>
        <v>0</v>
      </c>
      <c r="R51" s="107">
        <f t="shared" si="12"/>
        <v>0</v>
      </c>
      <c r="S51" s="107">
        <f t="shared" si="13"/>
        <v>0</v>
      </c>
      <c r="T51" s="107">
        <f t="shared" si="14"/>
        <v>0</v>
      </c>
      <c r="U51" s="107">
        <f t="shared" si="15"/>
        <v>0</v>
      </c>
      <c r="V51" s="107">
        <f t="shared" si="16"/>
        <v>0</v>
      </c>
      <c r="W51" s="107">
        <f t="shared" si="17"/>
        <v>0</v>
      </c>
      <c r="X51" s="107">
        <f t="shared" si="18"/>
        <v>0</v>
      </c>
      <c r="Y51" s="107">
        <f t="shared" si="19"/>
        <v>0</v>
      </c>
      <c r="Z51" s="107">
        <f t="shared" si="20"/>
        <v>0</v>
      </c>
      <c r="AP51" s="8" t="s">
        <v>163</v>
      </c>
      <c r="AQ51" s="100" t="s">
        <v>8</v>
      </c>
      <c r="AR51" s="100" t="s">
        <v>7</v>
      </c>
      <c r="AS51" s="4">
        <v>197.2</v>
      </c>
      <c r="AT51" s="5">
        <v>1.4E-2</v>
      </c>
      <c r="AU51" s="8">
        <v>4</v>
      </c>
      <c r="AV51" s="8" t="s">
        <v>217</v>
      </c>
    </row>
    <row r="52" spans="2:48" ht="12.75" customHeight="1">
      <c r="B52" s="356"/>
      <c r="C52" s="357"/>
      <c r="D52" s="358"/>
      <c r="E52" s="109"/>
      <c r="F52" s="103" t="str">
        <f t="shared" si="2"/>
        <v/>
      </c>
      <c r="G52" s="104" t="str">
        <f t="shared" si="3"/>
        <v/>
      </c>
      <c r="H52" s="110"/>
      <c r="I52" s="103" t="str">
        <f t="shared" si="4"/>
        <v/>
      </c>
      <c r="J52" s="106" t="str">
        <f t="shared" si="5"/>
        <v/>
      </c>
      <c r="L52" s="107" t="str">
        <f t="shared" si="6"/>
        <v/>
      </c>
      <c r="M52" s="107" t="str">
        <f t="shared" si="7"/>
        <v/>
      </c>
      <c r="N52" s="182" t="str">
        <f t="shared" si="8"/>
        <v/>
      </c>
      <c r="O52" s="107" t="str">
        <f t="shared" si="9"/>
        <v/>
      </c>
      <c r="P52" s="107">
        <f t="shared" si="10"/>
        <v>0</v>
      </c>
      <c r="Q52" s="107">
        <f t="shared" si="11"/>
        <v>0</v>
      </c>
      <c r="R52" s="107">
        <f t="shared" si="12"/>
        <v>0</v>
      </c>
      <c r="S52" s="107">
        <f t="shared" si="13"/>
        <v>0</v>
      </c>
      <c r="T52" s="107">
        <f t="shared" si="14"/>
        <v>0</v>
      </c>
      <c r="U52" s="107">
        <f t="shared" si="15"/>
        <v>0</v>
      </c>
      <c r="V52" s="107">
        <f t="shared" si="16"/>
        <v>0</v>
      </c>
      <c r="W52" s="107">
        <f t="shared" si="17"/>
        <v>0</v>
      </c>
      <c r="X52" s="107">
        <f t="shared" si="18"/>
        <v>0</v>
      </c>
      <c r="Y52" s="107">
        <f t="shared" si="19"/>
        <v>0</v>
      </c>
      <c r="Z52" s="107">
        <f t="shared" si="20"/>
        <v>0</v>
      </c>
      <c r="AP52" s="8" t="s">
        <v>218</v>
      </c>
      <c r="AQ52" s="100" t="s">
        <v>6</v>
      </c>
      <c r="AR52" s="100" t="s">
        <v>7</v>
      </c>
      <c r="AS52" s="4">
        <v>59.16</v>
      </c>
      <c r="AT52" s="5">
        <v>9.1000000000000004E-3</v>
      </c>
      <c r="AU52" s="8">
        <v>4</v>
      </c>
      <c r="AV52" s="8" t="s">
        <v>217</v>
      </c>
    </row>
    <row r="53" spans="2:48" ht="12.75" customHeight="1">
      <c r="B53" s="356"/>
      <c r="C53" s="357"/>
      <c r="D53" s="358"/>
      <c r="E53" s="109"/>
      <c r="F53" s="103" t="str">
        <f t="shared" si="2"/>
        <v/>
      </c>
      <c r="G53" s="104" t="str">
        <f t="shared" si="3"/>
        <v/>
      </c>
      <c r="H53" s="110"/>
      <c r="I53" s="103" t="str">
        <f t="shared" si="4"/>
        <v/>
      </c>
      <c r="J53" s="106" t="str">
        <f t="shared" si="5"/>
        <v/>
      </c>
      <c r="L53" s="107" t="str">
        <f t="shared" si="6"/>
        <v/>
      </c>
      <c r="M53" s="107" t="str">
        <f t="shared" si="7"/>
        <v/>
      </c>
      <c r="N53" s="182" t="str">
        <f t="shared" si="8"/>
        <v/>
      </c>
      <c r="O53" s="107" t="str">
        <f t="shared" si="9"/>
        <v/>
      </c>
      <c r="P53" s="107">
        <f t="shared" si="10"/>
        <v>0</v>
      </c>
      <c r="Q53" s="107">
        <f t="shared" si="11"/>
        <v>0</v>
      </c>
      <c r="R53" s="107">
        <f t="shared" si="12"/>
        <v>0</v>
      </c>
      <c r="S53" s="107">
        <f t="shared" si="13"/>
        <v>0</v>
      </c>
      <c r="T53" s="107">
        <f t="shared" si="14"/>
        <v>0</v>
      </c>
      <c r="U53" s="107">
        <f t="shared" si="15"/>
        <v>0</v>
      </c>
      <c r="V53" s="107">
        <f t="shared" si="16"/>
        <v>0</v>
      </c>
      <c r="W53" s="107">
        <f t="shared" si="17"/>
        <v>0</v>
      </c>
      <c r="X53" s="107">
        <f t="shared" si="18"/>
        <v>0</v>
      </c>
      <c r="Y53" s="107">
        <f t="shared" si="19"/>
        <v>0</v>
      </c>
      <c r="Z53" s="107">
        <f t="shared" si="20"/>
        <v>0</v>
      </c>
      <c r="AP53" s="8" t="s">
        <v>219</v>
      </c>
      <c r="AQ53" s="100" t="s">
        <v>8</v>
      </c>
      <c r="AR53" s="100" t="s">
        <v>7</v>
      </c>
      <c r="AS53" s="4">
        <v>197.2</v>
      </c>
      <c r="AT53" s="5">
        <v>1.4E-2</v>
      </c>
      <c r="AU53" s="8">
        <v>4</v>
      </c>
      <c r="AV53" s="8" t="s">
        <v>217</v>
      </c>
    </row>
    <row r="54" spans="2:48" ht="12.75" customHeight="1">
      <c r="B54" s="356"/>
      <c r="C54" s="357"/>
      <c r="D54" s="358"/>
      <c r="E54" s="109"/>
      <c r="F54" s="103" t="str">
        <f t="shared" si="2"/>
        <v/>
      </c>
      <c r="G54" s="104" t="str">
        <f t="shared" si="3"/>
        <v/>
      </c>
      <c r="H54" s="110"/>
      <c r="I54" s="103" t="str">
        <f t="shared" si="4"/>
        <v/>
      </c>
      <c r="J54" s="106" t="str">
        <f t="shared" si="5"/>
        <v/>
      </c>
      <c r="L54" s="107" t="str">
        <f t="shared" si="6"/>
        <v/>
      </c>
      <c r="M54" s="107" t="str">
        <f t="shared" si="7"/>
        <v/>
      </c>
      <c r="N54" s="182" t="str">
        <f t="shared" si="8"/>
        <v/>
      </c>
      <c r="O54" s="107" t="str">
        <f t="shared" si="9"/>
        <v/>
      </c>
      <c r="P54" s="107">
        <f t="shared" si="10"/>
        <v>0</v>
      </c>
      <c r="Q54" s="107">
        <f t="shared" si="11"/>
        <v>0</v>
      </c>
      <c r="R54" s="107">
        <f t="shared" si="12"/>
        <v>0</v>
      </c>
      <c r="S54" s="107">
        <f t="shared" si="13"/>
        <v>0</v>
      </c>
      <c r="T54" s="107">
        <f t="shared" si="14"/>
        <v>0</v>
      </c>
      <c r="U54" s="107">
        <f t="shared" si="15"/>
        <v>0</v>
      </c>
      <c r="V54" s="107">
        <f t="shared" si="16"/>
        <v>0</v>
      </c>
      <c r="W54" s="107">
        <f t="shared" si="17"/>
        <v>0</v>
      </c>
      <c r="X54" s="107">
        <f t="shared" si="18"/>
        <v>0</v>
      </c>
      <c r="Y54" s="107">
        <f t="shared" si="19"/>
        <v>0</v>
      </c>
      <c r="Z54" s="107">
        <f t="shared" si="20"/>
        <v>0</v>
      </c>
      <c r="AP54" s="8" t="s">
        <v>220</v>
      </c>
      <c r="AQ54" s="100" t="s">
        <v>6</v>
      </c>
      <c r="AR54" s="100" t="s">
        <v>7</v>
      </c>
      <c r="AS54" s="4">
        <v>59.16</v>
      </c>
      <c r="AT54" s="5">
        <v>9.1000000000000004E-3</v>
      </c>
      <c r="AU54" s="8">
        <v>4</v>
      </c>
      <c r="AV54" s="8" t="s">
        <v>217</v>
      </c>
    </row>
    <row r="55" spans="2:48" ht="12.75" customHeight="1" thickBot="1">
      <c r="B55" s="387"/>
      <c r="C55" s="388"/>
      <c r="D55" s="389"/>
      <c r="E55" s="131"/>
      <c r="F55" s="132" t="str">
        <f t="shared" si="2"/>
        <v/>
      </c>
      <c r="G55" s="133" t="str">
        <f t="shared" si="3"/>
        <v/>
      </c>
      <c r="H55" s="131"/>
      <c r="I55" s="132" t="str">
        <f t="shared" si="4"/>
        <v/>
      </c>
      <c r="J55" s="134" t="str">
        <f t="shared" si="5"/>
        <v/>
      </c>
      <c r="L55" s="107" t="str">
        <f t="shared" si="6"/>
        <v/>
      </c>
      <c r="M55" s="107" t="str">
        <f t="shared" si="7"/>
        <v/>
      </c>
      <c r="N55" s="182" t="str">
        <f t="shared" si="8"/>
        <v/>
      </c>
      <c r="O55" s="107" t="str">
        <f t="shared" si="9"/>
        <v/>
      </c>
      <c r="P55" s="107">
        <f t="shared" si="10"/>
        <v>0</v>
      </c>
      <c r="Q55" s="107">
        <f t="shared" si="11"/>
        <v>0</v>
      </c>
      <c r="R55" s="107">
        <f t="shared" si="12"/>
        <v>0</v>
      </c>
      <c r="S55" s="107">
        <f t="shared" si="13"/>
        <v>0</v>
      </c>
      <c r="T55" s="107">
        <f t="shared" si="14"/>
        <v>0</v>
      </c>
      <c r="U55" s="107">
        <f t="shared" si="15"/>
        <v>0</v>
      </c>
      <c r="V55" s="107">
        <f t="shared" si="16"/>
        <v>0</v>
      </c>
      <c r="W55" s="107">
        <f t="shared" si="17"/>
        <v>0</v>
      </c>
      <c r="X55" s="107">
        <f t="shared" si="18"/>
        <v>0</v>
      </c>
      <c r="Y55" s="107">
        <f t="shared" si="19"/>
        <v>0</v>
      </c>
      <c r="Z55" s="107">
        <f t="shared" si="20"/>
        <v>0</v>
      </c>
      <c r="AP55" s="8" t="s">
        <v>221</v>
      </c>
      <c r="AQ55" s="100" t="s">
        <v>8</v>
      </c>
      <c r="AR55" s="100" t="s">
        <v>7</v>
      </c>
      <c r="AS55" s="4">
        <v>197.2</v>
      </c>
      <c r="AT55" s="5">
        <v>1.4E-2</v>
      </c>
      <c r="AU55" s="8">
        <v>4</v>
      </c>
      <c r="AV55" s="8" t="s">
        <v>217</v>
      </c>
    </row>
    <row r="56" spans="2:48" ht="19.5" customHeight="1" thickBot="1">
      <c r="B56" s="390" t="s">
        <v>31</v>
      </c>
      <c r="C56" s="390"/>
      <c r="D56" s="390"/>
      <c r="E56" s="135" t="str">
        <f t="shared" ref="E56:J56" si="22">IF(SUM(E8:E55)=0,"",SUM(E8:E55))</f>
        <v/>
      </c>
      <c r="F56" s="135" t="str">
        <f t="shared" si="22"/>
        <v/>
      </c>
      <c r="G56" s="136" t="str">
        <f t="shared" si="22"/>
        <v/>
      </c>
      <c r="H56" s="135" t="str">
        <f t="shared" si="22"/>
        <v/>
      </c>
      <c r="I56" s="135" t="str">
        <f t="shared" si="22"/>
        <v/>
      </c>
      <c r="J56" s="137" t="str">
        <f t="shared" si="22"/>
        <v/>
      </c>
      <c r="K56" s="112"/>
      <c r="O56" s="183">
        <f t="shared" ref="O56:Z56" si="23">SUM(O8:O55)</f>
        <v>0</v>
      </c>
      <c r="P56" s="183">
        <f t="shared" si="23"/>
        <v>0</v>
      </c>
      <c r="Q56" s="183">
        <f t="shared" si="23"/>
        <v>0</v>
      </c>
      <c r="R56" s="183">
        <f t="shared" si="23"/>
        <v>0</v>
      </c>
      <c r="S56" s="183">
        <f t="shared" si="23"/>
        <v>0</v>
      </c>
      <c r="T56" s="183">
        <f t="shared" si="23"/>
        <v>0</v>
      </c>
      <c r="U56" s="183">
        <f t="shared" si="23"/>
        <v>0</v>
      </c>
      <c r="V56" s="183">
        <f t="shared" si="23"/>
        <v>0</v>
      </c>
      <c r="W56" s="183">
        <f t="shared" si="23"/>
        <v>0</v>
      </c>
      <c r="X56" s="183">
        <f t="shared" si="23"/>
        <v>0</v>
      </c>
      <c r="Y56" s="183">
        <f t="shared" si="23"/>
        <v>0</v>
      </c>
      <c r="Z56" s="183">
        <f t="shared" si="23"/>
        <v>0</v>
      </c>
      <c r="AP56" s="8" t="s">
        <v>222</v>
      </c>
      <c r="AQ56" s="100" t="s">
        <v>6</v>
      </c>
      <c r="AR56" s="100" t="s">
        <v>7</v>
      </c>
      <c r="AS56" s="4">
        <v>59.16</v>
      </c>
      <c r="AT56" s="5">
        <v>9.1000000000000004E-3</v>
      </c>
      <c r="AU56" s="8">
        <v>4</v>
      </c>
      <c r="AV56" s="8" t="s">
        <v>188</v>
      </c>
    </row>
    <row r="57" spans="2:48" ht="12.75" customHeight="1">
      <c r="D57" s="8"/>
      <c r="E57" s="3"/>
      <c r="AP57" s="8" t="s">
        <v>223</v>
      </c>
      <c r="AQ57" s="100" t="s">
        <v>8</v>
      </c>
      <c r="AR57" s="100" t="s">
        <v>7</v>
      </c>
      <c r="AS57" s="4">
        <v>197.2</v>
      </c>
      <c r="AT57" s="5">
        <v>1.4E-2</v>
      </c>
      <c r="AU57" s="8">
        <v>4</v>
      </c>
      <c r="AV57" s="8" t="s">
        <v>186</v>
      </c>
    </row>
    <row r="58" spans="2:48" ht="12.75" customHeight="1">
      <c r="B58" s="381" t="s">
        <v>355</v>
      </c>
      <c r="C58" s="381"/>
      <c r="D58" s="381"/>
      <c r="E58" s="381"/>
      <c r="F58" s="381"/>
      <c r="G58" s="381"/>
      <c r="H58" s="381"/>
      <c r="I58" s="381"/>
      <c r="J58" s="381"/>
      <c r="AQ58" s="100"/>
      <c r="AR58" s="100"/>
      <c r="AS58" s="4"/>
      <c r="AT58" s="5"/>
    </row>
    <row r="59" spans="2:48" ht="12.75" customHeight="1">
      <c r="B59" s="381"/>
      <c r="C59" s="381"/>
      <c r="D59" s="381"/>
      <c r="E59" s="381"/>
      <c r="F59" s="381"/>
      <c r="G59" s="381"/>
      <c r="H59" s="381"/>
      <c r="I59" s="381"/>
      <c r="J59" s="381"/>
      <c r="AQ59" s="100"/>
      <c r="AR59" s="100"/>
      <c r="AS59" s="4"/>
      <c r="AT59" s="5"/>
    </row>
    <row r="60" spans="2:48" ht="12.75" customHeight="1">
      <c r="B60" s="381"/>
      <c r="C60" s="381"/>
      <c r="D60" s="381"/>
      <c r="E60" s="381"/>
      <c r="F60" s="381"/>
      <c r="G60" s="381"/>
      <c r="H60" s="381"/>
      <c r="I60" s="381"/>
      <c r="J60" s="381"/>
      <c r="AQ60" s="100"/>
      <c r="AR60" s="100"/>
      <c r="AS60" s="4"/>
      <c r="AT60" s="5"/>
    </row>
    <row r="61" spans="2:48" ht="12.75" customHeight="1">
      <c r="B61" s="381"/>
      <c r="C61" s="381"/>
      <c r="D61" s="381"/>
      <c r="E61" s="381"/>
      <c r="F61" s="381"/>
      <c r="G61" s="381"/>
      <c r="H61" s="381"/>
      <c r="I61" s="381"/>
      <c r="J61" s="381"/>
      <c r="AQ61" s="100"/>
      <c r="AR61" s="100"/>
      <c r="AS61" s="4"/>
      <c r="AT61" s="5"/>
    </row>
    <row r="62" spans="2:48" ht="12.75" customHeight="1">
      <c r="B62" s="391" t="s">
        <v>224</v>
      </c>
      <c r="C62" s="391"/>
      <c r="D62" s="391"/>
      <c r="E62" s="391"/>
      <c r="F62" s="391"/>
      <c r="G62" s="391"/>
      <c r="H62" s="391"/>
      <c r="I62" s="391"/>
      <c r="J62" s="391"/>
      <c r="AQ62" s="100"/>
      <c r="AR62" s="100"/>
      <c r="AS62" s="4"/>
      <c r="AT62" s="5"/>
    </row>
    <row r="63" spans="2:48" ht="12.75" customHeight="1">
      <c r="B63" s="391"/>
      <c r="C63" s="391"/>
      <c r="D63" s="391"/>
      <c r="E63" s="391"/>
      <c r="F63" s="391"/>
      <c r="G63" s="391"/>
      <c r="H63" s="391"/>
      <c r="I63" s="391"/>
      <c r="J63" s="391"/>
      <c r="AP63" s="8" t="s">
        <v>225</v>
      </c>
      <c r="AQ63" s="100" t="s">
        <v>6</v>
      </c>
      <c r="AR63" s="100" t="s">
        <v>7</v>
      </c>
      <c r="AS63" s="4">
        <v>893.2</v>
      </c>
      <c r="AT63" s="5">
        <v>1.4E-2</v>
      </c>
      <c r="AU63" s="8">
        <v>4</v>
      </c>
      <c r="AV63" s="8" t="s">
        <v>226</v>
      </c>
    </row>
    <row r="64" spans="2:48" ht="9" customHeight="1">
      <c r="B64" s="391"/>
      <c r="C64" s="391"/>
      <c r="D64" s="391"/>
      <c r="E64" s="391"/>
      <c r="F64" s="391"/>
      <c r="G64" s="391"/>
      <c r="H64" s="391"/>
      <c r="I64" s="391"/>
      <c r="J64" s="391"/>
      <c r="AQ64" s="100"/>
      <c r="AR64" s="100"/>
      <c r="AS64" s="4"/>
      <c r="AT64" s="5"/>
    </row>
    <row r="65" spans="2:48" ht="12.75" customHeight="1">
      <c r="B65" s="391" t="s">
        <v>227</v>
      </c>
      <c r="C65" s="391"/>
      <c r="D65" s="391"/>
      <c r="E65" s="391"/>
      <c r="F65" s="391"/>
      <c r="G65" s="391"/>
      <c r="H65" s="391"/>
      <c r="I65" s="391"/>
      <c r="J65" s="391"/>
      <c r="AP65" s="8" t="s">
        <v>228</v>
      </c>
      <c r="AQ65" s="100" t="s">
        <v>8</v>
      </c>
      <c r="AR65" s="100" t="s">
        <v>7</v>
      </c>
      <c r="AS65" s="4">
        <v>2233</v>
      </c>
      <c r="AT65" s="5">
        <v>2.1000000000000001E-2</v>
      </c>
      <c r="AU65" s="8">
        <v>4</v>
      </c>
      <c r="AV65" s="8" t="s">
        <v>229</v>
      </c>
    </row>
    <row r="66" spans="2:48" ht="20.25" customHeight="1">
      <c r="B66" s="391"/>
      <c r="C66" s="391"/>
      <c r="D66" s="391"/>
      <c r="E66" s="391"/>
      <c r="F66" s="391"/>
      <c r="G66" s="391"/>
      <c r="H66" s="391"/>
      <c r="I66" s="391"/>
      <c r="J66" s="391"/>
      <c r="AP66" s="8" t="s">
        <v>230</v>
      </c>
      <c r="AQ66" s="100" t="s">
        <v>6</v>
      </c>
      <c r="AR66" s="100" t="s">
        <v>7</v>
      </c>
      <c r="AS66" s="4">
        <v>59.16</v>
      </c>
      <c r="AT66" s="5">
        <v>9.1000000000000004E-3</v>
      </c>
      <c r="AU66" s="8">
        <v>4</v>
      </c>
      <c r="AV66" s="8" t="s">
        <v>231</v>
      </c>
    </row>
    <row r="67" spans="2:48" ht="12.75" customHeight="1">
      <c r="E67" s="113"/>
      <c r="F67" s="114" t="str">
        <f>IF(E67="","",AT56*E67)</f>
        <v/>
      </c>
      <c r="G67" s="115" t="str">
        <f>IF(E67="","",AS56*E67)</f>
        <v/>
      </c>
      <c r="H67" s="116"/>
      <c r="I67" s="117" t="str">
        <f>IF(H67="","",H67*AT56)</f>
        <v/>
      </c>
      <c r="J67" s="118" t="str">
        <f>IF(H67="","",H67*AS56)</f>
        <v/>
      </c>
      <c r="AP67" s="8" t="s">
        <v>232</v>
      </c>
      <c r="AQ67" s="100" t="s">
        <v>8</v>
      </c>
      <c r="AR67" s="100" t="s">
        <v>7</v>
      </c>
      <c r="AS67" s="4">
        <v>197.2</v>
      </c>
      <c r="AT67" s="5">
        <v>1.4E-2</v>
      </c>
      <c r="AU67" s="8">
        <v>4</v>
      </c>
      <c r="AV67" s="8" t="s">
        <v>158</v>
      </c>
    </row>
    <row r="68" spans="2:48" ht="12.75" customHeight="1">
      <c r="E68" s="113"/>
      <c r="F68" s="114" t="str">
        <f>IF(E68="","",AT57*E68)</f>
        <v/>
      </c>
      <c r="G68" s="115" t="str">
        <f>IF(E68="","",AS57*E68)</f>
        <v/>
      </c>
      <c r="H68" s="116"/>
      <c r="I68" s="117" t="str">
        <f>IF(H68="","",H68*AT57)</f>
        <v/>
      </c>
      <c r="J68" s="118" t="str">
        <f>IF(H68="","",H68*AS57)</f>
        <v/>
      </c>
      <c r="AP68" s="8" t="s">
        <v>233</v>
      </c>
      <c r="AQ68" s="100" t="s">
        <v>6</v>
      </c>
      <c r="AR68" s="100" t="s">
        <v>7</v>
      </c>
      <c r="AS68" s="4">
        <v>59.16</v>
      </c>
      <c r="AT68" s="5">
        <v>9.1000000000000004E-3</v>
      </c>
      <c r="AU68" s="8">
        <v>4</v>
      </c>
      <c r="AV68" s="8" t="s">
        <v>156</v>
      </c>
    </row>
    <row r="69" spans="2:48" ht="12.75" customHeight="1">
      <c r="E69" s="113"/>
      <c r="F69" s="114" t="str">
        <f>IF(E69="","",AT63*E69)</f>
        <v/>
      </c>
      <c r="G69" s="115" t="str">
        <f>IF(E69="","",AS63*E69)</f>
        <v/>
      </c>
      <c r="H69" s="116"/>
      <c r="I69" s="117" t="str">
        <f>IF(H69="","",H69*AT63)</f>
        <v/>
      </c>
      <c r="J69" s="118" t="str">
        <f>IF(H69="","",H69*AS63)</f>
        <v/>
      </c>
      <c r="AP69" s="8" t="s">
        <v>234</v>
      </c>
      <c r="AQ69" s="100" t="s">
        <v>8</v>
      </c>
      <c r="AR69" s="100" t="s">
        <v>7</v>
      </c>
      <c r="AS69" s="4">
        <v>197.2</v>
      </c>
      <c r="AT69" s="5">
        <v>1.4E-2</v>
      </c>
      <c r="AU69" s="8">
        <v>4</v>
      </c>
      <c r="AV69" s="8" t="s">
        <v>235</v>
      </c>
    </row>
    <row r="70" spans="2:48" ht="12.75" customHeight="1">
      <c r="E70" s="113"/>
      <c r="F70" s="114" t="str">
        <f t="shared" ref="F70:F101" si="24">IF(E70="","",AT65*E70)</f>
        <v/>
      </c>
      <c r="G70" s="115" t="str">
        <f t="shared" ref="G70:G101" si="25">IF(E70="","",AS65*E70)</f>
        <v/>
      </c>
      <c r="H70" s="116"/>
      <c r="I70" s="117" t="str">
        <f t="shared" ref="I70:I101" si="26">IF(H70="","",H70*AT65)</f>
        <v/>
      </c>
      <c r="J70" s="118" t="str">
        <f t="shared" ref="J70:J101" si="27">IF(H70="","",H70*AS65)</f>
        <v/>
      </c>
      <c r="AP70" s="8" t="s">
        <v>167</v>
      </c>
      <c r="AQ70" s="100" t="s">
        <v>8</v>
      </c>
      <c r="AR70" s="100" t="s">
        <v>7</v>
      </c>
      <c r="AS70" s="4">
        <v>9454</v>
      </c>
      <c r="AT70" s="5">
        <v>0.15</v>
      </c>
      <c r="AU70" s="8">
        <v>2</v>
      </c>
      <c r="AV70" s="8" t="s">
        <v>236</v>
      </c>
    </row>
    <row r="71" spans="2:48" ht="12.75" customHeight="1">
      <c r="E71" s="113"/>
      <c r="F71" s="114" t="str">
        <f t="shared" si="24"/>
        <v/>
      </c>
      <c r="G71" s="115" t="str">
        <f t="shared" si="25"/>
        <v/>
      </c>
      <c r="H71" s="116"/>
      <c r="I71" s="117" t="str">
        <f t="shared" si="26"/>
        <v/>
      </c>
      <c r="J71" s="118" t="str">
        <f t="shared" si="27"/>
        <v/>
      </c>
      <c r="AP71" s="8" t="s">
        <v>198</v>
      </c>
      <c r="AQ71" s="100" t="s">
        <v>6</v>
      </c>
      <c r="AR71" s="100" t="s">
        <v>7</v>
      </c>
      <c r="AS71" s="4">
        <v>348</v>
      </c>
      <c r="AT71" s="5">
        <v>1.4E-2</v>
      </c>
      <c r="AU71" s="8">
        <v>4</v>
      </c>
      <c r="AV71" s="8" t="s">
        <v>237</v>
      </c>
    </row>
    <row r="72" spans="2:48" ht="12.75" customHeight="1">
      <c r="E72" s="113"/>
      <c r="F72" s="114" t="str">
        <f t="shared" si="24"/>
        <v/>
      </c>
      <c r="G72" s="115" t="str">
        <f t="shared" si="25"/>
        <v/>
      </c>
      <c r="H72" s="116"/>
      <c r="I72" s="117" t="str">
        <f t="shared" si="26"/>
        <v/>
      </c>
      <c r="J72" s="118" t="str">
        <f t="shared" si="27"/>
        <v/>
      </c>
      <c r="AP72" s="8" t="s">
        <v>197</v>
      </c>
      <c r="AQ72" s="100" t="s">
        <v>8</v>
      </c>
      <c r="AR72" s="100" t="s">
        <v>7</v>
      </c>
      <c r="AS72" s="4">
        <v>812</v>
      </c>
      <c r="AT72" s="5">
        <v>0.04</v>
      </c>
      <c r="AU72" s="8">
        <v>4</v>
      </c>
      <c r="AV72" s="8" t="s">
        <v>238</v>
      </c>
    </row>
    <row r="73" spans="2:48" ht="12.75" customHeight="1">
      <c r="E73" s="113"/>
      <c r="F73" s="114" t="str">
        <f t="shared" si="24"/>
        <v/>
      </c>
      <c r="G73" s="115" t="str">
        <f t="shared" si="25"/>
        <v/>
      </c>
      <c r="H73" s="116"/>
      <c r="I73" s="117" t="str">
        <f t="shared" si="26"/>
        <v/>
      </c>
      <c r="J73" s="118" t="str">
        <f t="shared" si="27"/>
        <v/>
      </c>
      <c r="AP73" s="8" t="s">
        <v>193</v>
      </c>
      <c r="AQ73" s="100" t="s">
        <v>8</v>
      </c>
      <c r="AR73" s="100" t="s">
        <v>7</v>
      </c>
      <c r="AS73" s="4">
        <v>4756</v>
      </c>
      <c r="AT73" s="5">
        <v>0.2</v>
      </c>
      <c r="AU73" s="8">
        <v>4</v>
      </c>
      <c r="AV73" s="8" t="s">
        <v>239</v>
      </c>
    </row>
    <row r="74" spans="2:48" ht="12.75" customHeight="1">
      <c r="E74" s="113"/>
      <c r="F74" s="114" t="str">
        <f t="shared" si="24"/>
        <v/>
      </c>
      <c r="G74" s="115" t="str">
        <f t="shared" si="25"/>
        <v/>
      </c>
      <c r="H74" s="116"/>
      <c r="I74" s="117" t="str">
        <f t="shared" si="26"/>
        <v/>
      </c>
      <c r="J74" s="118" t="str">
        <f t="shared" si="27"/>
        <v/>
      </c>
      <c r="AP74" s="8" t="s">
        <v>240</v>
      </c>
      <c r="AQ74" s="100" t="s">
        <v>8</v>
      </c>
      <c r="AR74" s="100" t="s">
        <v>7</v>
      </c>
      <c r="AS74" s="4">
        <v>47328</v>
      </c>
      <c r="AT74" s="5">
        <v>5.5</v>
      </c>
      <c r="AU74" s="8">
        <v>8</v>
      </c>
      <c r="AV74" s="8" t="s">
        <v>241</v>
      </c>
    </row>
    <row r="75" spans="2:48" ht="12.75" customHeight="1">
      <c r="E75" s="113"/>
      <c r="F75" s="114" t="str">
        <f t="shared" si="24"/>
        <v/>
      </c>
      <c r="G75" s="115" t="str">
        <f t="shared" si="25"/>
        <v/>
      </c>
      <c r="H75" s="116"/>
      <c r="I75" s="117" t="str">
        <f t="shared" si="26"/>
        <v/>
      </c>
      <c r="J75" s="118" t="str">
        <f t="shared" si="27"/>
        <v/>
      </c>
      <c r="AP75" s="8" t="s">
        <v>242</v>
      </c>
      <c r="AQ75" s="100" t="s">
        <v>8</v>
      </c>
      <c r="AR75" s="100" t="s">
        <v>7</v>
      </c>
      <c r="AS75" s="4">
        <v>301.60000000000002</v>
      </c>
      <c r="AT75" s="5">
        <v>0.04</v>
      </c>
      <c r="AU75" s="8">
        <v>8</v>
      </c>
      <c r="AV75" s="8" t="s">
        <v>243</v>
      </c>
    </row>
    <row r="76" spans="2:48" ht="12.75" customHeight="1">
      <c r="E76" s="113"/>
      <c r="F76" s="114" t="str">
        <f t="shared" si="24"/>
        <v/>
      </c>
      <c r="G76" s="115" t="str">
        <f t="shared" si="25"/>
        <v/>
      </c>
      <c r="H76" s="116"/>
      <c r="I76" s="117" t="str">
        <f t="shared" si="26"/>
        <v/>
      </c>
      <c r="J76" s="118" t="str">
        <f t="shared" si="27"/>
        <v/>
      </c>
      <c r="AP76" s="8" t="s">
        <v>187</v>
      </c>
      <c r="AQ76" s="100" t="s">
        <v>8</v>
      </c>
      <c r="AR76" s="100" t="s">
        <v>7</v>
      </c>
      <c r="AS76" s="4">
        <v>232000</v>
      </c>
      <c r="AT76" s="5">
        <v>5</v>
      </c>
      <c r="AU76" s="8">
        <v>8</v>
      </c>
      <c r="AV76" s="8" t="s">
        <v>244</v>
      </c>
    </row>
    <row r="77" spans="2:48" ht="12.75" customHeight="1">
      <c r="E77" s="113"/>
      <c r="F77" s="114" t="str">
        <f t="shared" si="24"/>
        <v/>
      </c>
      <c r="G77" s="115" t="str">
        <f t="shared" si="25"/>
        <v/>
      </c>
      <c r="H77" s="116"/>
      <c r="I77" s="117" t="str">
        <f t="shared" si="26"/>
        <v/>
      </c>
      <c r="J77" s="118" t="str">
        <f t="shared" si="27"/>
        <v/>
      </c>
      <c r="AP77" s="8" t="s">
        <v>245</v>
      </c>
      <c r="AQ77" s="100" t="s">
        <v>8</v>
      </c>
      <c r="AR77" s="100" t="s">
        <v>7</v>
      </c>
      <c r="AS77" s="4">
        <v>10150</v>
      </c>
      <c r="AT77" s="5">
        <v>0.9</v>
      </c>
      <c r="AU77" s="8">
        <v>8</v>
      </c>
      <c r="AV77" s="8" t="s">
        <v>246</v>
      </c>
    </row>
    <row r="78" spans="2:48" ht="12.75" customHeight="1">
      <c r="E78" s="113"/>
      <c r="F78" s="114" t="str">
        <f t="shared" si="24"/>
        <v/>
      </c>
      <c r="G78" s="115" t="str">
        <f t="shared" si="25"/>
        <v/>
      </c>
      <c r="H78" s="116"/>
      <c r="I78" s="117" t="str">
        <f t="shared" si="26"/>
        <v/>
      </c>
      <c r="J78" s="118" t="str">
        <f t="shared" si="27"/>
        <v/>
      </c>
      <c r="AP78" s="8" t="s">
        <v>247</v>
      </c>
      <c r="AQ78" s="100" t="s">
        <v>8</v>
      </c>
      <c r="AR78" s="100" t="s">
        <v>7</v>
      </c>
      <c r="AS78" s="4">
        <v>3016</v>
      </c>
      <c r="AT78" s="5">
        <v>0.2</v>
      </c>
      <c r="AU78" s="8">
        <v>8</v>
      </c>
      <c r="AV78" s="8" t="s">
        <v>248</v>
      </c>
    </row>
    <row r="79" spans="2:48" ht="12.75" customHeight="1">
      <c r="E79" s="113"/>
      <c r="F79" s="114" t="str">
        <f t="shared" si="24"/>
        <v/>
      </c>
      <c r="G79" s="115" t="str">
        <f t="shared" si="25"/>
        <v/>
      </c>
      <c r="H79" s="116"/>
      <c r="I79" s="117" t="str">
        <f t="shared" si="26"/>
        <v/>
      </c>
      <c r="J79" s="118" t="str">
        <f t="shared" si="27"/>
        <v/>
      </c>
      <c r="AP79" s="8" t="s">
        <v>249</v>
      </c>
      <c r="AQ79" s="100" t="s">
        <v>6</v>
      </c>
      <c r="AR79" s="100" t="s">
        <v>7</v>
      </c>
      <c r="AS79" s="4">
        <v>510.4</v>
      </c>
      <c r="AT79" s="5">
        <v>6.5000000000000002E-2</v>
      </c>
      <c r="AU79" s="8">
        <v>9</v>
      </c>
      <c r="AV79" s="8" t="s">
        <v>250</v>
      </c>
    </row>
    <row r="80" spans="2:48" ht="12.75" customHeight="1">
      <c r="E80" s="113"/>
      <c r="F80" s="114" t="str">
        <f t="shared" si="24"/>
        <v/>
      </c>
      <c r="G80" s="115" t="str">
        <f t="shared" si="25"/>
        <v/>
      </c>
      <c r="H80" s="116"/>
      <c r="I80" s="117" t="str">
        <f t="shared" si="26"/>
        <v/>
      </c>
      <c r="J80" s="118" t="str">
        <f t="shared" si="27"/>
        <v/>
      </c>
      <c r="AP80" s="8" t="s">
        <v>251</v>
      </c>
      <c r="AQ80" s="100" t="s">
        <v>8</v>
      </c>
      <c r="AR80" s="100" t="s">
        <v>7</v>
      </c>
      <c r="AS80" s="4">
        <v>1937.2</v>
      </c>
      <c r="AT80" s="5">
        <v>0.1</v>
      </c>
      <c r="AU80" s="8">
        <v>9</v>
      </c>
      <c r="AV80" s="8" t="s">
        <v>252</v>
      </c>
    </row>
    <row r="81" spans="5:48" ht="12.75" customHeight="1">
      <c r="E81" s="113"/>
      <c r="F81" s="114" t="str">
        <f t="shared" si="24"/>
        <v/>
      </c>
      <c r="G81" s="115" t="str">
        <f t="shared" si="25"/>
        <v/>
      </c>
      <c r="H81" s="116"/>
      <c r="I81" s="117" t="str">
        <f t="shared" si="26"/>
        <v/>
      </c>
      <c r="J81" s="118" t="str">
        <f t="shared" si="27"/>
        <v/>
      </c>
      <c r="AP81" s="8" t="s">
        <v>253</v>
      </c>
      <c r="AQ81" s="100" t="s">
        <v>6</v>
      </c>
      <c r="AR81" s="100" t="s">
        <v>7</v>
      </c>
      <c r="AS81" s="4">
        <v>174</v>
      </c>
      <c r="AT81" s="5">
        <v>0.2</v>
      </c>
      <c r="AU81" s="8">
        <v>9</v>
      </c>
      <c r="AV81" s="8" t="s">
        <v>254</v>
      </c>
    </row>
    <row r="82" spans="5:48" ht="12.75" customHeight="1">
      <c r="E82" s="113"/>
      <c r="F82" s="114" t="str">
        <f t="shared" si="24"/>
        <v/>
      </c>
      <c r="G82" s="115" t="str">
        <f t="shared" si="25"/>
        <v/>
      </c>
      <c r="H82" s="116"/>
      <c r="I82" s="117" t="str">
        <f t="shared" si="26"/>
        <v/>
      </c>
      <c r="J82" s="118" t="str">
        <f t="shared" si="27"/>
        <v/>
      </c>
      <c r="AP82" s="8" t="s">
        <v>255</v>
      </c>
      <c r="AQ82" s="100" t="s">
        <v>8</v>
      </c>
      <c r="AR82" s="100" t="s">
        <v>7</v>
      </c>
      <c r="AS82" s="4">
        <v>435</v>
      </c>
      <c r="AT82" s="5">
        <v>0.3</v>
      </c>
      <c r="AU82" s="8">
        <v>9</v>
      </c>
      <c r="AV82" s="8" t="s">
        <v>256</v>
      </c>
    </row>
    <row r="83" spans="5:48" ht="12.75" customHeight="1">
      <c r="E83" s="113"/>
      <c r="F83" s="114" t="str">
        <f t="shared" si="24"/>
        <v/>
      </c>
      <c r="G83" s="115" t="str">
        <f t="shared" si="25"/>
        <v/>
      </c>
      <c r="H83" s="116"/>
      <c r="I83" s="117" t="str">
        <f t="shared" si="26"/>
        <v/>
      </c>
      <c r="J83" s="118" t="str">
        <f t="shared" si="27"/>
        <v/>
      </c>
      <c r="AP83" s="8" t="s">
        <v>257</v>
      </c>
      <c r="AQ83" s="100" t="s">
        <v>6</v>
      </c>
      <c r="AR83" s="100" t="s">
        <v>7</v>
      </c>
      <c r="AS83" s="4">
        <v>2120</v>
      </c>
      <c r="AT83" s="5">
        <v>0.2</v>
      </c>
      <c r="AU83" s="8">
        <v>11</v>
      </c>
      <c r="AV83" s="8" t="s">
        <v>219</v>
      </c>
    </row>
    <row r="84" spans="5:48" ht="12.75" customHeight="1">
      <c r="E84" s="113"/>
      <c r="F84" s="114" t="str">
        <f t="shared" si="24"/>
        <v/>
      </c>
      <c r="G84" s="115" t="str">
        <f t="shared" si="25"/>
        <v/>
      </c>
      <c r="H84" s="116"/>
      <c r="I84" s="117" t="str">
        <f t="shared" si="26"/>
        <v/>
      </c>
      <c r="J84" s="118" t="str">
        <f t="shared" si="27"/>
        <v/>
      </c>
      <c r="AP84" s="8" t="s">
        <v>258</v>
      </c>
      <c r="AQ84" s="100" t="s">
        <v>8</v>
      </c>
      <c r="AR84" s="100" t="s">
        <v>7</v>
      </c>
      <c r="AS84" s="4">
        <v>7050</v>
      </c>
      <c r="AT84" s="5">
        <v>0.2</v>
      </c>
      <c r="AU84" s="8">
        <v>11</v>
      </c>
      <c r="AV84" s="8" t="s">
        <v>218</v>
      </c>
    </row>
    <row r="85" spans="5:48" ht="12.75" customHeight="1">
      <c r="E85" s="113"/>
      <c r="F85" s="114" t="str">
        <f t="shared" si="24"/>
        <v/>
      </c>
      <c r="G85" s="115" t="str">
        <f t="shared" si="25"/>
        <v/>
      </c>
      <c r="H85" s="116"/>
      <c r="I85" s="117" t="str">
        <f t="shared" si="26"/>
        <v/>
      </c>
      <c r="J85" s="118" t="str">
        <f t="shared" si="27"/>
        <v/>
      </c>
      <c r="AP85" s="8" t="s">
        <v>259</v>
      </c>
      <c r="AQ85" s="100" t="s">
        <v>6</v>
      </c>
      <c r="AR85" s="100" t="s">
        <v>7</v>
      </c>
      <c r="AS85" s="4">
        <v>5823.2</v>
      </c>
      <c r="AT85" s="5">
        <v>0.45</v>
      </c>
      <c r="AU85" s="8">
        <v>10</v>
      </c>
      <c r="AV85" s="8" t="s">
        <v>260</v>
      </c>
    </row>
    <row r="86" spans="5:48" ht="12.75" customHeight="1">
      <c r="E86" s="113"/>
      <c r="F86" s="114" t="str">
        <f t="shared" si="24"/>
        <v/>
      </c>
      <c r="G86" s="115" t="str">
        <f t="shared" si="25"/>
        <v/>
      </c>
      <c r="H86" s="116"/>
      <c r="I86" s="117" t="str">
        <f t="shared" si="26"/>
        <v/>
      </c>
      <c r="J86" s="118" t="str">
        <f t="shared" si="27"/>
        <v/>
      </c>
      <c r="AP86" s="8" t="s">
        <v>261</v>
      </c>
      <c r="AQ86" s="100" t="s">
        <v>8</v>
      </c>
      <c r="AR86" s="100" t="s">
        <v>7</v>
      </c>
      <c r="AS86" s="4">
        <v>9674.4</v>
      </c>
      <c r="AT86" s="5">
        <v>0.6</v>
      </c>
      <c r="AU86" s="8">
        <v>10</v>
      </c>
      <c r="AV86" s="8" t="s">
        <v>228</v>
      </c>
    </row>
    <row r="87" spans="5:48" ht="12.75" customHeight="1">
      <c r="E87" s="113"/>
      <c r="F87" s="114" t="str">
        <f t="shared" si="24"/>
        <v/>
      </c>
      <c r="G87" s="115" t="str">
        <f t="shared" si="25"/>
        <v/>
      </c>
      <c r="H87" s="116"/>
      <c r="I87" s="117" t="str">
        <f t="shared" si="26"/>
        <v/>
      </c>
      <c r="J87" s="118" t="str">
        <f t="shared" si="27"/>
        <v/>
      </c>
      <c r="AP87" s="8" t="s">
        <v>157</v>
      </c>
      <c r="AQ87" s="100" t="s">
        <v>6</v>
      </c>
      <c r="AR87" s="100" t="s">
        <v>7</v>
      </c>
      <c r="AS87" s="4">
        <v>556.79999999999995</v>
      </c>
      <c r="AT87" s="5">
        <v>0.08</v>
      </c>
      <c r="AU87" s="8">
        <v>7</v>
      </c>
      <c r="AV87" s="8" t="s">
        <v>225</v>
      </c>
    </row>
    <row r="88" spans="5:48" ht="12.75" customHeight="1">
      <c r="E88" s="113"/>
      <c r="F88" s="114" t="str">
        <f t="shared" si="24"/>
        <v/>
      </c>
      <c r="G88" s="115" t="str">
        <f t="shared" si="25"/>
        <v/>
      </c>
      <c r="H88" s="116"/>
      <c r="I88" s="117" t="str">
        <f t="shared" si="26"/>
        <v/>
      </c>
      <c r="J88" s="118" t="str">
        <f t="shared" si="27"/>
        <v/>
      </c>
      <c r="AP88" s="8" t="s">
        <v>155</v>
      </c>
      <c r="AQ88" s="100" t="s">
        <v>8</v>
      </c>
      <c r="AR88" s="100" t="s">
        <v>7</v>
      </c>
      <c r="AS88" s="4">
        <v>2436</v>
      </c>
      <c r="AT88" s="5">
        <v>0.1</v>
      </c>
      <c r="AU88" s="8">
        <v>7</v>
      </c>
      <c r="AV88" s="8" t="s">
        <v>262</v>
      </c>
    </row>
    <row r="89" spans="5:48" ht="12.75" customHeight="1">
      <c r="E89" s="113"/>
      <c r="F89" s="114" t="str">
        <f t="shared" si="24"/>
        <v/>
      </c>
      <c r="G89" s="115" t="str">
        <f t="shared" si="25"/>
        <v/>
      </c>
      <c r="H89" s="116"/>
      <c r="I89" s="117" t="str">
        <f t="shared" si="26"/>
        <v/>
      </c>
      <c r="J89" s="118" t="str">
        <f t="shared" si="27"/>
        <v/>
      </c>
      <c r="AP89" s="8" t="s">
        <v>263</v>
      </c>
      <c r="AQ89" s="100" t="s">
        <v>6</v>
      </c>
      <c r="AR89" s="100" t="s">
        <v>7</v>
      </c>
      <c r="AS89" s="10">
        <v>2088.4499999999998</v>
      </c>
      <c r="AT89" s="9">
        <v>0.15</v>
      </c>
      <c r="AU89" s="8">
        <v>6</v>
      </c>
      <c r="AV89" s="8" t="s">
        <v>264</v>
      </c>
    </row>
    <row r="90" spans="5:48" ht="12.75" customHeight="1">
      <c r="E90" s="113"/>
      <c r="F90" s="114" t="str">
        <f t="shared" si="24"/>
        <v/>
      </c>
      <c r="G90" s="115" t="str">
        <f t="shared" si="25"/>
        <v/>
      </c>
      <c r="H90" s="116"/>
      <c r="I90" s="117" t="str">
        <f t="shared" si="26"/>
        <v/>
      </c>
      <c r="J90" s="118" t="str">
        <f t="shared" si="27"/>
        <v/>
      </c>
      <c r="AP90" s="8" t="s">
        <v>265</v>
      </c>
      <c r="AQ90" s="100" t="s">
        <v>8</v>
      </c>
      <c r="AR90" s="100" t="s">
        <v>7</v>
      </c>
      <c r="AS90" s="4">
        <v>8816</v>
      </c>
      <c r="AT90" s="5">
        <v>0.35</v>
      </c>
      <c r="AU90" s="8">
        <v>6</v>
      </c>
      <c r="AV90" s="8" t="s">
        <v>207</v>
      </c>
    </row>
    <row r="91" spans="5:48" ht="12.75" customHeight="1">
      <c r="E91" s="113"/>
      <c r="F91" s="114" t="str">
        <f t="shared" si="24"/>
        <v/>
      </c>
      <c r="G91" s="115" t="str">
        <f t="shared" si="25"/>
        <v/>
      </c>
      <c r="H91" s="116"/>
      <c r="I91" s="117" t="str">
        <f t="shared" si="26"/>
        <v/>
      </c>
      <c r="J91" s="118" t="str">
        <f t="shared" si="27"/>
        <v/>
      </c>
      <c r="AP91" s="8" t="s">
        <v>266</v>
      </c>
      <c r="AQ91" s="100" t="s">
        <v>6</v>
      </c>
      <c r="AR91" s="100" t="s">
        <v>7</v>
      </c>
      <c r="AS91" s="10">
        <v>2088.4499999999998</v>
      </c>
      <c r="AT91" s="9">
        <v>0.15</v>
      </c>
      <c r="AU91" s="8">
        <v>6</v>
      </c>
      <c r="AV91" s="8" t="s">
        <v>205</v>
      </c>
    </row>
    <row r="92" spans="5:48" ht="12.75" customHeight="1">
      <c r="E92" s="113"/>
      <c r="F92" s="114" t="str">
        <f t="shared" si="24"/>
        <v/>
      </c>
      <c r="G92" s="115" t="str">
        <f t="shared" si="25"/>
        <v/>
      </c>
      <c r="H92" s="116"/>
      <c r="I92" s="117" t="str">
        <f t="shared" si="26"/>
        <v/>
      </c>
      <c r="J92" s="118" t="str">
        <f t="shared" si="27"/>
        <v/>
      </c>
      <c r="AP92" s="8" t="s">
        <v>267</v>
      </c>
      <c r="AQ92" s="100" t="s">
        <v>8</v>
      </c>
      <c r="AR92" s="100" t="s">
        <v>7</v>
      </c>
      <c r="AS92" s="4">
        <v>8816</v>
      </c>
      <c r="AT92" s="5">
        <v>0.35</v>
      </c>
      <c r="AU92" s="8">
        <v>6</v>
      </c>
      <c r="AV92" s="8" t="s">
        <v>242</v>
      </c>
    </row>
    <row r="93" spans="5:48" ht="12.75" customHeight="1">
      <c r="E93" s="113"/>
      <c r="F93" s="114" t="str">
        <f t="shared" si="24"/>
        <v/>
      </c>
      <c r="G93" s="115" t="str">
        <f t="shared" si="25"/>
        <v/>
      </c>
      <c r="H93" s="116"/>
      <c r="I93" s="117" t="str">
        <f t="shared" si="26"/>
        <v/>
      </c>
      <c r="J93" s="118" t="str">
        <f t="shared" si="27"/>
        <v/>
      </c>
      <c r="AP93" s="8" t="s">
        <v>124</v>
      </c>
      <c r="AQ93" s="100" t="s">
        <v>6</v>
      </c>
      <c r="AR93" s="100" t="s">
        <v>7</v>
      </c>
      <c r="AS93" s="10">
        <v>2088.4499999999998</v>
      </c>
      <c r="AT93" s="5">
        <v>0.14000000000000001</v>
      </c>
      <c r="AU93" s="8">
        <v>6</v>
      </c>
      <c r="AV93" s="8" t="s">
        <v>268</v>
      </c>
    </row>
    <row r="94" spans="5:48" ht="12.75" customHeight="1">
      <c r="E94" s="113"/>
      <c r="F94" s="114" t="str">
        <f t="shared" si="24"/>
        <v/>
      </c>
      <c r="G94" s="115" t="str">
        <f t="shared" si="25"/>
        <v/>
      </c>
      <c r="H94" s="116"/>
      <c r="I94" s="117" t="str">
        <f t="shared" si="26"/>
        <v/>
      </c>
      <c r="J94" s="118" t="str">
        <f t="shared" si="27"/>
        <v/>
      </c>
      <c r="AP94" s="8" t="s">
        <v>120</v>
      </c>
      <c r="AQ94" s="100" t="s">
        <v>8</v>
      </c>
      <c r="AR94" s="100" t="s">
        <v>7</v>
      </c>
      <c r="AS94" s="4">
        <v>5568</v>
      </c>
      <c r="AT94" s="5">
        <v>0.3</v>
      </c>
      <c r="AU94" s="8">
        <v>6</v>
      </c>
      <c r="AV94" s="8" t="s">
        <v>269</v>
      </c>
    </row>
    <row r="95" spans="5:48" ht="12.75" customHeight="1">
      <c r="E95" s="113"/>
      <c r="F95" s="114" t="str">
        <f t="shared" si="24"/>
        <v/>
      </c>
      <c r="G95" s="115" t="str">
        <f t="shared" si="25"/>
        <v/>
      </c>
      <c r="H95" s="116"/>
      <c r="I95" s="117" t="str">
        <f t="shared" si="26"/>
        <v/>
      </c>
      <c r="J95" s="118" t="str">
        <f t="shared" si="27"/>
        <v/>
      </c>
      <c r="AP95" s="8" t="s">
        <v>270</v>
      </c>
      <c r="AQ95" s="100" t="s">
        <v>6</v>
      </c>
      <c r="AR95" s="100" t="s">
        <v>7</v>
      </c>
      <c r="AS95" s="10">
        <v>2088.4499999999998</v>
      </c>
      <c r="AT95" s="9">
        <v>0.15</v>
      </c>
      <c r="AU95" s="8">
        <v>5</v>
      </c>
      <c r="AV95" s="8" t="s">
        <v>271</v>
      </c>
    </row>
    <row r="96" spans="5:48" ht="12.75" customHeight="1">
      <c r="E96" s="113"/>
      <c r="F96" s="114" t="str">
        <f t="shared" si="24"/>
        <v/>
      </c>
      <c r="G96" s="115" t="str">
        <f t="shared" si="25"/>
        <v/>
      </c>
      <c r="H96" s="116"/>
      <c r="I96" s="117" t="str">
        <f t="shared" si="26"/>
        <v/>
      </c>
      <c r="J96" s="118" t="str">
        <f t="shared" si="27"/>
        <v/>
      </c>
      <c r="AP96" s="8" t="s">
        <v>272</v>
      </c>
      <c r="AQ96" s="100" t="s">
        <v>8</v>
      </c>
      <c r="AR96" s="100" t="s">
        <v>7</v>
      </c>
      <c r="AS96" s="4">
        <v>9860</v>
      </c>
      <c r="AT96" s="5">
        <v>0.3</v>
      </c>
      <c r="AU96" s="8">
        <v>5</v>
      </c>
      <c r="AV96" s="8" t="s">
        <v>273</v>
      </c>
    </row>
    <row r="97" spans="5:48" ht="12.75" customHeight="1">
      <c r="E97" s="113"/>
      <c r="F97" s="114" t="str">
        <f t="shared" si="24"/>
        <v/>
      </c>
      <c r="G97" s="115" t="str">
        <f t="shared" si="25"/>
        <v/>
      </c>
      <c r="H97" s="116"/>
      <c r="I97" s="117" t="str">
        <f t="shared" si="26"/>
        <v/>
      </c>
      <c r="J97" s="118" t="str">
        <f t="shared" si="27"/>
        <v/>
      </c>
      <c r="AP97" s="8" t="s">
        <v>274</v>
      </c>
      <c r="AQ97" s="100" t="s">
        <v>6</v>
      </c>
      <c r="AR97" s="100" t="s">
        <v>7</v>
      </c>
      <c r="AS97" s="10">
        <v>2088.4499999999998</v>
      </c>
      <c r="AT97" s="9">
        <v>0.15</v>
      </c>
      <c r="AU97" s="8">
        <v>5</v>
      </c>
      <c r="AV97" s="8" t="s">
        <v>275</v>
      </c>
    </row>
    <row r="98" spans="5:48" ht="12.75" customHeight="1">
      <c r="E98" s="113"/>
      <c r="F98" s="114" t="str">
        <f t="shared" si="24"/>
        <v/>
      </c>
      <c r="G98" s="115" t="str">
        <f t="shared" si="25"/>
        <v/>
      </c>
      <c r="H98" s="116"/>
      <c r="I98" s="117" t="str">
        <f t="shared" si="26"/>
        <v/>
      </c>
      <c r="J98" s="118" t="str">
        <f t="shared" si="27"/>
        <v/>
      </c>
      <c r="AP98" s="8" t="s">
        <v>276</v>
      </c>
      <c r="AQ98" s="100" t="s">
        <v>8</v>
      </c>
      <c r="AR98" s="100" t="s">
        <v>7</v>
      </c>
      <c r="AS98" s="4">
        <v>9976</v>
      </c>
      <c r="AT98" s="5">
        <v>0.3</v>
      </c>
      <c r="AU98" s="8">
        <v>5</v>
      </c>
      <c r="AV98" s="8" t="s">
        <v>277</v>
      </c>
    </row>
    <row r="99" spans="5:48" ht="12.75" customHeight="1">
      <c r="E99" s="113"/>
      <c r="F99" s="114" t="str">
        <f t="shared" si="24"/>
        <v/>
      </c>
      <c r="G99" s="115" t="str">
        <f t="shared" si="25"/>
        <v/>
      </c>
      <c r="H99" s="116"/>
      <c r="I99" s="117" t="str">
        <f t="shared" si="26"/>
        <v/>
      </c>
      <c r="J99" s="118" t="str">
        <f t="shared" si="27"/>
        <v/>
      </c>
      <c r="AP99" s="8" t="s">
        <v>229</v>
      </c>
      <c r="AQ99" s="100" t="s">
        <v>6</v>
      </c>
      <c r="AR99" s="100" t="s">
        <v>7</v>
      </c>
      <c r="AS99" s="10">
        <v>2088.4499999999998</v>
      </c>
      <c r="AT99" s="9">
        <v>0.15</v>
      </c>
      <c r="AU99" s="8">
        <v>6</v>
      </c>
      <c r="AV99" s="8" t="s">
        <v>278</v>
      </c>
    </row>
    <row r="100" spans="5:48" ht="12.75" customHeight="1">
      <c r="E100" s="113"/>
      <c r="F100" s="114" t="str">
        <f t="shared" si="24"/>
        <v/>
      </c>
      <c r="G100" s="115" t="str">
        <f t="shared" si="25"/>
        <v/>
      </c>
      <c r="H100" s="116"/>
      <c r="I100" s="117" t="str">
        <f t="shared" si="26"/>
        <v/>
      </c>
      <c r="J100" s="118" t="str">
        <f t="shared" si="27"/>
        <v/>
      </c>
      <c r="AP100" s="8" t="s">
        <v>226</v>
      </c>
      <c r="AQ100" s="100" t="s">
        <v>8</v>
      </c>
      <c r="AR100" s="100" t="s">
        <v>7</v>
      </c>
      <c r="AS100" s="4">
        <v>11600</v>
      </c>
      <c r="AT100" s="5">
        <v>0.4</v>
      </c>
      <c r="AU100" s="8">
        <v>6</v>
      </c>
      <c r="AV100" s="8" t="s">
        <v>279</v>
      </c>
    </row>
    <row r="101" spans="5:48" ht="12.75" customHeight="1">
      <c r="E101" s="113"/>
      <c r="F101" s="114" t="str">
        <f t="shared" si="24"/>
        <v/>
      </c>
      <c r="G101" s="115" t="str">
        <f t="shared" si="25"/>
        <v/>
      </c>
      <c r="H101" s="116"/>
      <c r="I101" s="117" t="str">
        <f t="shared" si="26"/>
        <v/>
      </c>
      <c r="J101" s="118" t="str">
        <f t="shared" si="27"/>
        <v/>
      </c>
      <c r="AP101" s="8" t="s">
        <v>280</v>
      </c>
      <c r="AQ101" s="100" t="s">
        <v>6</v>
      </c>
      <c r="AR101" s="100" t="s">
        <v>7</v>
      </c>
      <c r="AS101" s="10">
        <v>2088.4499999999998</v>
      </c>
      <c r="AT101" s="9">
        <v>0.15</v>
      </c>
      <c r="AU101" s="8">
        <v>6</v>
      </c>
      <c r="AV101" s="8" t="s">
        <v>281</v>
      </c>
    </row>
    <row r="102" spans="5:48" ht="12.75" customHeight="1">
      <c r="E102" s="113"/>
      <c r="F102" s="114" t="str">
        <f t="shared" ref="F102:F133" si="28">IF(E102="","",AT97*E102)</f>
        <v/>
      </c>
      <c r="G102" s="115" t="str">
        <f t="shared" ref="G102:G133" si="29">IF(E102="","",AS97*E102)</f>
        <v/>
      </c>
      <c r="H102" s="116"/>
      <c r="I102" s="117" t="str">
        <f t="shared" ref="I102:I133" si="30">IF(H102="","",H102*AT97)</f>
        <v/>
      </c>
      <c r="J102" s="118" t="str">
        <f t="shared" ref="J102:J133" si="31">IF(H102="","",H102*AS97)</f>
        <v/>
      </c>
      <c r="AP102" s="8" t="s">
        <v>282</v>
      </c>
      <c r="AQ102" s="100" t="s">
        <v>8</v>
      </c>
      <c r="AR102" s="100" t="s">
        <v>7</v>
      </c>
      <c r="AS102" s="4">
        <v>8468</v>
      </c>
      <c r="AT102" s="5">
        <v>0.3</v>
      </c>
      <c r="AU102" s="8">
        <v>6</v>
      </c>
      <c r="AV102" s="8" t="s">
        <v>181</v>
      </c>
    </row>
    <row r="103" spans="5:48" ht="12.75" customHeight="1">
      <c r="E103" s="113"/>
      <c r="F103" s="114" t="str">
        <f t="shared" si="28"/>
        <v/>
      </c>
      <c r="G103" s="115" t="str">
        <f t="shared" si="29"/>
        <v/>
      </c>
      <c r="H103" s="116"/>
      <c r="I103" s="117" t="str">
        <f t="shared" si="30"/>
        <v/>
      </c>
      <c r="J103" s="118" t="str">
        <f t="shared" si="31"/>
        <v/>
      </c>
      <c r="AP103" s="8" t="s">
        <v>283</v>
      </c>
      <c r="AQ103" s="100" t="s">
        <v>6</v>
      </c>
      <c r="AR103" s="100" t="s">
        <v>7</v>
      </c>
      <c r="AS103" s="10">
        <v>8400</v>
      </c>
      <c r="AT103" s="9">
        <v>0.1</v>
      </c>
      <c r="AU103" s="8">
        <v>7</v>
      </c>
      <c r="AV103" s="8" t="s">
        <v>179</v>
      </c>
    </row>
    <row r="104" spans="5:48" ht="12.75" customHeight="1">
      <c r="E104" s="113"/>
      <c r="F104" s="114" t="str">
        <f t="shared" si="28"/>
        <v/>
      </c>
      <c r="G104" s="115" t="str">
        <f t="shared" si="29"/>
        <v/>
      </c>
      <c r="H104" s="116"/>
      <c r="I104" s="117" t="str">
        <f t="shared" si="30"/>
        <v/>
      </c>
      <c r="J104" s="118" t="str">
        <f t="shared" si="31"/>
        <v/>
      </c>
      <c r="AP104" s="8" t="s">
        <v>284</v>
      </c>
      <c r="AQ104" s="100" t="s">
        <v>8</v>
      </c>
      <c r="AR104" s="100" t="s">
        <v>7</v>
      </c>
      <c r="AS104" s="10">
        <v>12600</v>
      </c>
      <c r="AT104" s="9">
        <v>0.15</v>
      </c>
      <c r="AU104" s="8">
        <v>7</v>
      </c>
      <c r="AV104" s="8" t="s">
        <v>285</v>
      </c>
    </row>
    <row r="105" spans="5:48" ht="12.75" customHeight="1">
      <c r="E105" s="113"/>
      <c r="F105" s="114" t="str">
        <f t="shared" si="28"/>
        <v/>
      </c>
      <c r="G105" s="115" t="str">
        <f t="shared" si="29"/>
        <v/>
      </c>
      <c r="H105" s="116"/>
      <c r="I105" s="117" t="str">
        <f t="shared" si="30"/>
        <v/>
      </c>
      <c r="J105" s="118" t="str">
        <f t="shared" si="31"/>
        <v/>
      </c>
      <c r="AP105" s="8" t="s">
        <v>150</v>
      </c>
      <c r="AQ105" s="100" t="s">
        <v>6</v>
      </c>
      <c r="AR105" s="100" t="s">
        <v>7</v>
      </c>
      <c r="AS105" s="10">
        <v>2088.4499999999998</v>
      </c>
      <c r="AT105" s="5">
        <v>0.15</v>
      </c>
      <c r="AU105" s="8">
        <v>7</v>
      </c>
      <c r="AV105" s="8" t="s">
        <v>286</v>
      </c>
    </row>
    <row r="106" spans="5:48" ht="12.75" customHeight="1">
      <c r="E106" s="113"/>
      <c r="F106" s="114" t="str">
        <f t="shared" si="28"/>
        <v/>
      </c>
      <c r="G106" s="115" t="str">
        <f t="shared" si="29"/>
        <v/>
      </c>
      <c r="H106" s="116"/>
      <c r="I106" s="117" t="str">
        <f t="shared" si="30"/>
        <v/>
      </c>
      <c r="J106" s="118" t="str">
        <f t="shared" si="31"/>
        <v/>
      </c>
      <c r="AP106" s="8" t="s">
        <v>147</v>
      </c>
      <c r="AQ106" s="100" t="s">
        <v>8</v>
      </c>
      <c r="AR106" s="100" t="s">
        <v>7</v>
      </c>
      <c r="AS106" s="4">
        <v>5800</v>
      </c>
      <c r="AT106" s="5">
        <v>0.3</v>
      </c>
      <c r="AU106" s="8">
        <v>7</v>
      </c>
      <c r="AV106" s="8" t="s">
        <v>211</v>
      </c>
    </row>
    <row r="107" spans="5:48" ht="12.75" customHeight="1">
      <c r="E107" s="113"/>
      <c r="F107" s="114" t="str">
        <f t="shared" si="28"/>
        <v/>
      </c>
      <c r="G107" s="115" t="str">
        <f t="shared" si="29"/>
        <v/>
      </c>
      <c r="H107" s="116"/>
      <c r="I107" s="117" t="str">
        <f t="shared" si="30"/>
        <v/>
      </c>
      <c r="J107" s="118" t="str">
        <f t="shared" si="31"/>
        <v/>
      </c>
      <c r="AP107" s="8" t="s">
        <v>269</v>
      </c>
      <c r="AQ107" s="100" t="s">
        <v>6</v>
      </c>
      <c r="AR107" s="100" t="s">
        <v>7</v>
      </c>
      <c r="AS107" s="4">
        <v>90.48</v>
      </c>
      <c r="AT107" s="5">
        <v>2.5999999999999999E-2</v>
      </c>
      <c r="AV107" s="8" t="s">
        <v>209</v>
      </c>
    </row>
    <row r="108" spans="5:48" ht="12.75" customHeight="1">
      <c r="E108" s="113"/>
      <c r="F108" s="114" t="str">
        <f t="shared" si="28"/>
        <v/>
      </c>
      <c r="G108" s="115" t="str">
        <f t="shared" si="29"/>
        <v/>
      </c>
      <c r="H108" s="116"/>
      <c r="I108" s="117" t="str">
        <f t="shared" si="30"/>
        <v/>
      </c>
      <c r="J108" s="118" t="str">
        <f t="shared" si="31"/>
        <v/>
      </c>
      <c r="AP108" s="8" t="s">
        <v>268</v>
      </c>
      <c r="AQ108" s="100" t="s">
        <v>8</v>
      </c>
      <c r="AR108" s="100" t="s">
        <v>7</v>
      </c>
      <c r="AS108" s="4">
        <v>301.60000000000002</v>
      </c>
      <c r="AT108" s="5">
        <v>0.04</v>
      </c>
      <c r="AV108" s="8" t="s">
        <v>287</v>
      </c>
    </row>
    <row r="109" spans="5:48" ht="12.75" customHeight="1">
      <c r="E109" s="113"/>
      <c r="F109" s="114" t="str">
        <f t="shared" si="28"/>
        <v/>
      </c>
      <c r="G109" s="115" t="str">
        <f t="shared" si="29"/>
        <v/>
      </c>
      <c r="H109" s="116"/>
      <c r="I109" s="117" t="str">
        <f t="shared" si="30"/>
        <v/>
      </c>
      <c r="J109" s="118" t="str">
        <f t="shared" si="31"/>
        <v/>
      </c>
      <c r="AP109" s="8" t="s">
        <v>288</v>
      </c>
      <c r="AQ109" s="100" t="s">
        <v>8</v>
      </c>
      <c r="AR109" s="100" t="s">
        <v>7</v>
      </c>
      <c r="AS109" s="4">
        <v>24054.5488</v>
      </c>
      <c r="AT109" s="5">
        <v>1.5</v>
      </c>
      <c r="AV109" s="8" t="s">
        <v>289</v>
      </c>
    </row>
    <row r="110" spans="5:48" ht="12.75" customHeight="1">
      <c r="E110" s="113"/>
      <c r="F110" s="114" t="str">
        <f t="shared" si="28"/>
        <v/>
      </c>
      <c r="G110" s="115" t="str">
        <f t="shared" si="29"/>
        <v/>
      </c>
      <c r="H110" s="116"/>
      <c r="I110" s="117" t="str">
        <f t="shared" si="30"/>
        <v/>
      </c>
      <c r="J110" s="118" t="str">
        <f t="shared" si="31"/>
        <v/>
      </c>
      <c r="AP110" s="8" t="s">
        <v>290</v>
      </c>
      <c r="AQ110" s="100" t="s">
        <v>6</v>
      </c>
      <c r="AR110" s="100" t="s">
        <v>7</v>
      </c>
      <c r="AS110" s="4">
        <v>2668</v>
      </c>
      <c r="AT110" s="5">
        <v>0.1</v>
      </c>
      <c r="AU110" s="8">
        <v>7</v>
      </c>
      <c r="AV110" s="8" t="s">
        <v>291</v>
      </c>
    </row>
    <row r="111" spans="5:48" ht="12.75" customHeight="1">
      <c r="E111" s="113"/>
      <c r="F111" s="114" t="str">
        <f t="shared" si="28"/>
        <v/>
      </c>
      <c r="G111" s="115" t="str">
        <f t="shared" si="29"/>
        <v/>
      </c>
      <c r="H111" s="116"/>
      <c r="I111" s="117" t="str">
        <f t="shared" si="30"/>
        <v/>
      </c>
      <c r="J111" s="118" t="str">
        <f t="shared" si="31"/>
        <v/>
      </c>
      <c r="AP111" s="8" t="s">
        <v>292</v>
      </c>
      <c r="AQ111" s="100" t="s">
        <v>8</v>
      </c>
      <c r="AR111" s="100" t="s">
        <v>7</v>
      </c>
      <c r="AS111" s="4">
        <v>6960</v>
      </c>
      <c r="AT111" s="5">
        <v>0.15</v>
      </c>
      <c r="AU111" s="8">
        <v>7</v>
      </c>
      <c r="AV111" s="8" t="s">
        <v>221</v>
      </c>
    </row>
    <row r="112" spans="5:48" ht="12.75" customHeight="1">
      <c r="E112" s="113"/>
      <c r="F112" s="114" t="str">
        <f t="shared" si="28"/>
        <v/>
      </c>
      <c r="G112" s="115" t="str">
        <f t="shared" si="29"/>
        <v/>
      </c>
      <c r="H112" s="116"/>
      <c r="I112" s="117" t="str">
        <f t="shared" si="30"/>
        <v/>
      </c>
      <c r="J112" s="118" t="str">
        <f t="shared" si="31"/>
        <v/>
      </c>
      <c r="AP112" s="8" t="s">
        <v>286</v>
      </c>
      <c r="AQ112" s="100" t="s">
        <v>6</v>
      </c>
      <c r="AR112" s="100" t="s">
        <v>7</v>
      </c>
      <c r="AS112" s="4">
        <v>59.16</v>
      </c>
      <c r="AT112" s="5">
        <v>9.1000000000000004E-3</v>
      </c>
      <c r="AU112" s="8">
        <v>7</v>
      </c>
      <c r="AV112" s="8" t="s">
        <v>220</v>
      </c>
    </row>
    <row r="113" spans="5:48" ht="12.75" customHeight="1">
      <c r="E113" s="113"/>
      <c r="F113" s="114" t="str">
        <f t="shared" si="28"/>
        <v/>
      </c>
      <c r="G113" s="115" t="str">
        <f t="shared" si="29"/>
        <v/>
      </c>
      <c r="H113" s="116"/>
      <c r="I113" s="117" t="str">
        <f t="shared" si="30"/>
        <v/>
      </c>
      <c r="J113" s="118" t="str">
        <f t="shared" si="31"/>
        <v/>
      </c>
      <c r="AP113" s="8" t="s">
        <v>285</v>
      </c>
      <c r="AQ113" s="100" t="s">
        <v>8</v>
      </c>
      <c r="AR113" s="100" t="s">
        <v>7</v>
      </c>
      <c r="AS113" s="4">
        <v>197.2</v>
      </c>
      <c r="AT113" s="5">
        <v>1.4E-2</v>
      </c>
      <c r="AU113" s="8">
        <v>7</v>
      </c>
      <c r="AV113" s="8" t="s">
        <v>240</v>
      </c>
    </row>
    <row r="114" spans="5:48" ht="12.75" customHeight="1">
      <c r="E114" s="113"/>
      <c r="F114" s="114" t="str">
        <f t="shared" si="28"/>
        <v/>
      </c>
      <c r="G114" s="115" t="str">
        <f t="shared" si="29"/>
        <v/>
      </c>
      <c r="H114" s="116"/>
      <c r="I114" s="117" t="str">
        <f t="shared" si="30"/>
        <v/>
      </c>
      <c r="J114" s="118" t="str">
        <f t="shared" si="31"/>
        <v/>
      </c>
      <c r="AP114" s="8" t="s">
        <v>293</v>
      </c>
      <c r="AQ114" s="100" t="s">
        <v>6</v>
      </c>
      <c r="AR114" s="100" t="s">
        <v>7</v>
      </c>
      <c r="AS114" s="4">
        <v>556.79999999999995</v>
      </c>
      <c r="AT114" s="5">
        <v>0.08</v>
      </c>
      <c r="AU114" s="8">
        <v>7</v>
      </c>
      <c r="AV114" s="8" t="s">
        <v>294</v>
      </c>
    </row>
    <row r="115" spans="5:48" ht="12.75" customHeight="1">
      <c r="E115" s="113"/>
      <c r="F115" s="114" t="str">
        <f t="shared" si="28"/>
        <v/>
      </c>
      <c r="G115" s="115" t="str">
        <f t="shared" si="29"/>
        <v/>
      </c>
      <c r="H115" s="116"/>
      <c r="I115" s="117" t="str">
        <f t="shared" si="30"/>
        <v/>
      </c>
      <c r="J115" s="118" t="str">
        <f t="shared" si="31"/>
        <v/>
      </c>
      <c r="AP115" s="8" t="s">
        <v>295</v>
      </c>
      <c r="AQ115" s="100" t="s">
        <v>8</v>
      </c>
      <c r="AR115" s="100" t="s">
        <v>7</v>
      </c>
      <c r="AS115" s="4">
        <v>2436</v>
      </c>
      <c r="AT115" s="5">
        <v>0.1</v>
      </c>
      <c r="AU115" s="8">
        <v>7</v>
      </c>
      <c r="AV115" s="8" t="s">
        <v>295</v>
      </c>
    </row>
    <row r="116" spans="5:48" ht="12.75" customHeight="1">
      <c r="E116" s="119"/>
      <c r="F116" s="114" t="str">
        <f t="shared" si="28"/>
        <v/>
      </c>
      <c r="G116" s="115" t="str">
        <f t="shared" si="29"/>
        <v/>
      </c>
      <c r="H116" s="116"/>
      <c r="I116" s="117" t="str">
        <f t="shared" si="30"/>
        <v/>
      </c>
      <c r="J116" s="118" t="str">
        <f t="shared" si="31"/>
        <v/>
      </c>
      <c r="AP116" s="8" t="s">
        <v>296</v>
      </c>
      <c r="AQ116" s="100" t="s">
        <v>8</v>
      </c>
      <c r="AR116" s="100" t="s">
        <v>7</v>
      </c>
      <c r="AS116" s="4">
        <v>6765.4912000000004</v>
      </c>
      <c r="AT116" s="5">
        <v>0.35</v>
      </c>
      <c r="AU116" s="8">
        <v>8</v>
      </c>
      <c r="AV116" s="8" t="s">
        <v>293</v>
      </c>
    </row>
    <row r="117" spans="5:48" ht="12.75" customHeight="1">
      <c r="E117" s="120"/>
      <c r="F117" s="114" t="str">
        <f t="shared" si="28"/>
        <v/>
      </c>
      <c r="G117" s="115" t="str">
        <f t="shared" si="29"/>
        <v/>
      </c>
      <c r="H117" s="121"/>
      <c r="I117" s="117" t="str">
        <f t="shared" si="30"/>
        <v/>
      </c>
      <c r="J117" s="118" t="str">
        <f t="shared" si="31"/>
        <v/>
      </c>
      <c r="AP117" s="8" t="s">
        <v>297</v>
      </c>
      <c r="AQ117" s="100" t="s">
        <v>8</v>
      </c>
      <c r="AR117" s="100" t="s">
        <v>7</v>
      </c>
      <c r="AS117" s="4">
        <v>15149.6</v>
      </c>
      <c r="AT117" s="5">
        <v>0.6</v>
      </c>
      <c r="AU117" s="8">
        <v>8</v>
      </c>
      <c r="AV117" s="8" t="s">
        <v>292</v>
      </c>
    </row>
    <row r="118" spans="5:48" ht="12.75" customHeight="1">
      <c r="E118" s="113"/>
      <c r="F118" s="114" t="str">
        <f t="shared" si="28"/>
        <v/>
      </c>
      <c r="G118" s="115" t="str">
        <f t="shared" si="29"/>
        <v/>
      </c>
      <c r="H118" s="116"/>
      <c r="I118" s="117" t="str">
        <f t="shared" si="30"/>
        <v/>
      </c>
      <c r="J118" s="118" t="str">
        <f t="shared" si="31"/>
        <v/>
      </c>
      <c r="AP118" s="8" t="s">
        <v>298</v>
      </c>
      <c r="AQ118" s="100" t="s">
        <v>6</v>
      </c>
      <c r="AR118" s="100" t="s">
        <v>7</v>
      </c>
      <c r="AS118" s="4">
        <v>4060</v>
      </c>
      <c r="AT118" s="5">
        <v>0.6</v>
      </c>
      <c r="AU118" s="8">
        <v>8</v>
      </c>
      <c r="AV118" s="8" t="s">
        <v>290</v>
      </c>
    </row>
    <row r="119" spans="5:48" ht="12.75" customHeight="1">
      <c r="E119" s="113"/>
      <c r="F119" s="114" t="str">
        <f t="shared" si="28"/>
        <v/>
      </c>
      <c r="G119" s="115" t="str">
        <f t="shared" si="29"/>
        <v/>
      </c>
      <c r="H119" s="116"/>
      <c r="I119" s="117" t="str">
        <f t="shared" si="30"/>
        <v/>
      </c>
      <c r="J119" s="118" t="str">
        <f t="shared" si="31"/>
        <v/>
      </c>
      <c r="AP119" s="8" t="s">
        <v>299</v>
      </c>
      <c r="AQ119" s="100" t="s">
        <v>8</v>
      </c>
      <c r="AR119" s="100" t="s">
        <v>7</v>
      </c>
      <c r="AS119" s="4">
        <v>10150</v>
      </c>
      <c r="AT119" s="5">
        <v>0.9</v>
      </c>
      <c r="AU119" s="8">
        <v>8</v>
      </c>
      <c r="AV119" s="8" t="s">
        <v>300</v>
      </c>
    </row>
    <row r="120" spans="5:48" ht="12.75" customHeight="1">
      <c r="E120" s="113"/>
      <c r="F120" s="114" t="str">
        <f t="shared" si="28"/>
        <v/>
      </c>
      <c r="G120" s="115" t="str">
        <f t="shared" si="29"/>
        <v/>
      </c>
      <c r="H120" s="116"/>
      <c r="I120" s="117" t="str">
        <f t="shared" si="30"/>
        <v/>
      </c>
      <c r="J120" s="118" t="str">
        <f t="shared" si="31"/>
        <v/>
      </c>
      <c r="AP120" s="8" t="s">
        <v>301</v>
      </c>
      <c r="AQ120" s="100" t="s">
        <v>6</v>
      </c>
      <c r="AR120" s="100" t="s">
        <v>7</v>
      </c>
      <c r="AS120" s="4">
        <v>4140.04</v>
      </c>
      <c r="AT120" s="5">
        <v>0.25</v>
      </c>
      <c r="AU120" s="8">
        <v>8</v>
      </c>
      <c r="AV120" s="8" t="s">
        <v>174</v>
      </c>
    </row>
    <row r="121" spans="5:48" ht="12.75" customHeight="1">
      <c r="E121" s="113"/>
      <c r="F121" s="114" t="str">
        <f t="shared" si="28"/>
        <v/>
      </c>
      <c r="G121" s="115" t="str">
        <f t="shared" si="29"/>
        <v/>
      </c>
      <c r="H121" s="116"/>
      <c r="I121" s="117" t="str">
        <f t="shared" si="30"/>
        <v/>
      </c>
      <c r="J121" s="118" t="str">
        <f t="shared" si="31"/>
        <v/>
      </c>
      <c r="AP121" s="8" t="s">
        <v>302</v>
      </c>
      <c r="AQ121" s="100" t="s">
        <v>8</v>
      </c>
      <c r="AR121" s="100" t="s">
        <v>7</v>
      </c>
      <c r="AS121" s="4">
        <v>6258.4319999999998</v>
      </c>
      <c r="AT121" s="5">
        <v>0.45</v>
      </c>
      <c r="AU121" s="8">
        <v>8</v>
      </c>
      <c r="AV121" s="8" t="s">
        <v>171</v>
      </c>
    </row>
    <row r="122" spans="5:48" ht="12.75" customHeight="1">
      <c r="E122" s="113"/>
      <c r="F122" s="114" t="str">
        <f t="shared" si="28"/>
        <v/>
      </c>
      <c r="G122" s="115" t="str">
        <f t="shared" si="29"/>
        <v/>
      </c>
      <c r="H122" s="116"/>
      <c r="I122" s="117" t="str">
        <f t="shared" si="30"/>
        <v/>
      </c>
      <c r="J122" s="118" t="str">
        <f t="shared" si="31"/>
        <v/>
      </c>
      <c r="AP122" s="8" t="s">
        <v>191</v>
      </c>
      <c r="AQ122" s="100" t="s">
        <v>8</v>
      </c>
      <c r="AR122" s="100" t="s">
        <v>7</v>
      </c>
      <c r="AS122" s="4">
        <v>3190</v>
      </c>
      <c r="AT122" s="5">
        <v>0.35</v>
      </c>
      <c r="AU122" s="8">
        <v>8</v>
      </c>
      <c r="AV122" s="8" t="s">
        <v>303</v>
      </c>
    </row>
    <row r="123" spans="5:48" ht="12.75" customHeight="1">
      <c r="E123" s="113"/>
      <c r="F123" s="114" t="str">
        <f t="shared" si="28"/>
        <v/>
      </c>
      <c r="G123" s="115" t="str">
        <f t="shared" si="29"/>
        <v/>
      </c>
      <c r="H123" s="116"/>
      <c r="I123" s="117" t="str">
        <f t="shared" si="30"/>
        <v/>
      </c>
      <c r="J123" s="118" t="str">
        <f t="shared" si="31"/>
        <v/>
      </c>
      <c r="AP123" s="8" t="s">
        <v>260</v>
      </c>
      <c r="AQ123" s="100" t="s">
        <v>8</v>
      </c>
      <c r="AR123" s="100" t="s">
        <v>7</v>
      </c>
      <c r="AS123" s="4">
        <v>12760</v>
      </c>
      <c r="AT123" s="5">
        <v>0.35</v>
      </c>
      <c r="AU123" s="8">
        <v>8</v>
      </c>
      <c r="AV123" s="8" t="s">
        <v>166</v>
      </c>
    </row>
    <row r="124" spans="5:48" ht="12.75" customHeight="1">
      <c r="E124" s="113"/>
      <c r="F124" s="114" t="str">
        <f t="shared" si="28"/>
        <v/>
      </c>
      <c r="G124" s="115" t="str">
        <f t="shared" si="29"/>
        <v/>
      </c>
      <c r="H124" s="116"/>
      <c r="I124" s="117" t="str">
        <f t="shared" si="30"/>
        <v/>
      </c>
      <c r="J124" s="118" t="str">
        <f t="shared" si="31"/>
        <v/>
      </c>
      <c r="AP124" s="8" t="s">
        <v>304</v>
      </c>
      <c r="AQ124" s="100" t="s">
        <v>8</v>
      </c>
      <c r="AR124" s="100" t="s">
        <v>7</v>
      </c>
      <c r="AS124" s="4">
        <v>6030.3760000000002</v>
      </c>
      <c r="AT124" s="5">
        <v>0.45</v>
      </c>
      <c r="AU124" s="8">
        <v>8</v>
      </c>
      <c r="AV124" s="8" t="s">
        <v>168</v>
      </c>
    </row>
    <row r="125" spans="5:48" ht="12.75" customHeight="1">
      <c r="E125" s="113"/>
      <c r="F125" s="114" t="str">
        <f t="shared" si="28"/>
        <v/>
      </c>
      <c r="G125" s="115" t="str">
        <f t="shared" si="29"/>
        <v/>
      </c>
      <c r="H125" s="116"/>
      <c r="I125" s="117" t="str">
        <f t="shared" si="30"/>
        <v/>
      </c>
      <c r="J125" s="118" t="str">
        <f t="shared" si="31"/>
        <v/>
      </c>
      <c r="AP125" s="8" t="s">
        <v>212</v>
      </c>
      <c r="AQ125" s="100" t="s">
        <v>8</v>
      </c>
      <c r="AR125" s="100" t="s">
        <v>7</v>
      </c>
      <c r="AS125" s="4">
        <v>6755.0280000000002</v>
      </c>
      <c r="AT125" s="5">
        <v>0.35</v>
      </c>
      <c r="AU125" s="8">
        <v>8</v>
      </c>
      <c r="AV125" s="8" t="s">
        <v>164</v>
      </c>
    </row>
    <row r="126" spans="5:48" ht="12.75" customHeight="1">
      <c r="E126" s="113"/>
      <c r="F126" s="114" t="str">
        <f t="shared" si="28"/>
        <v/>
      </c>
      <c r="G126" s="115" t="str">
        <f t="shared" si="29"/>
        <v/>
      </c>
      <c r="H126" s="116"/>
      <c r="I126" s="117" t="str">
        <f t="shared" si="30"/>
        <v/>
      </c>
      <c r="J126" s="118" t="str">
        <f t="shared" si="31"/>
        <v/>
      </c>
      <c r="AP126" s="8" t="s">
        <v>159</v>
      </c>
      <c r="AQ126" s="100" t="s">
        <v>8</v>
      </c>
      <c r="AR126" s="100" t="s">
        <v>7</v>
      </c>
      <c r="AS126" s="4">
        <v>11437.4956</v>
      </c>
      <c r="AT126" s="5">
        <v>0.35</v>
      </c>
      <c r="AU126" s="8">
        <v>8</v>
      </c>
      <c r="AV126" s="8" t="s">
        <v>305</v>
      </c>
    </row>
    <row r="127" spans="5:48" ht="12.75" customHeight="1">
      <c r="E127" s="113"/>
      <c r="F127" s="114" t="str">
        <f t="shared" si="28"/>
        <v/>
      </c>
      <c r="G127" s="115" t="str">
        <f t="shared" si="29"/>
        <v/>
      </c>
      <c r="H127" s="116"/>
      <c r="I127" s="117" t="str">
        <f t="shared" si="30"/>
        <v/>
      </c>
      <c r="J127" s="118" t="str">
        <f t="shared" si="31"/>
        <v/>
      </c>
      <c r="AP127" s="8" t="s">
        <v>246</v>
      </c>
      <c r="AQ127" s="100" t="s">
        <v>8</v>
      </c>
      <c r="AR127" s="100" t="s">
        <v>7</v>
      </c>
      <c r="AS127" s="4">
        <v>10672.417600000001</v>
      </c>
      <c r="AT127" s="5">
        <v>0.35</v>
      </c>
      <c r="AU127" s="8">
        <v>8</v>
      </c>
      <c r="AV127" s="8" t="s">
        <v>306</v>
      </c>
    </row>
    <row r="128" spans="5:48" ht="12.75" customHeight="1">
      <c r="E128" s="113"/>
      <c r="F128" s="114" t="str">
        <f t="shared" si="28"/>
        <v/>
      </c>
      <c r="G128" s="115" t="str">
        <f t="shared" si="29"/>
        <v/>
      </c>
      <c r="H128" s="116"/>
      <c r="I128" s="117" t="str">
        <f t="shared" si="30"/>
        <v/>
      </c>
      <c r="J128" s="118" t="str">
        <f t="shared" si="31"/>
        <v/>
      </c>
      <c r="AP128" s="8" t="s">
        <v>244</v>
      </c>
      <c r="AQ128" s="100" t="s">
        <v>8</v>
      </c>
      <c r="AR128" s="100" t="s">
        <v>7</v>
      </c>
      <c r="AS128" s="4">
        <v>16937.310799999999</v>
      </c>
      <c r="AT128" s="5">
        <v>0.35</v>
      </c>
      <c r="AU128" s="8">
        <v>8</v>
      </c>
      <c r="AV128" s="8" t="s">
        <v>307</v>
      </c>
    </row>
    <row r="129" spans="5:48" ht="12.75" customHeight="1">
      <c r="E129" s="113"/>
      <c r="F129" s="114" t="str">
        <f t="shared" si="28"/>
        <v/>
      </c>
      <c r="G129" s="115" t="str">
        <f t="shared" si="29"/>
        <v/>
      </c>
      <c r="H129" s="116"/>
      <c r="I129" s="117" t="str">
        <f t="shared" si="30"/>
        <v/>
      </c>
      <c r="J129" s="118" t="str">
        <f t="shared" si="31"/>
        <v/>
      </c>
      <c r="AP129" s="8" t="s">
        <v>129</v>
      </c>
      <c r="AQ129" s="100" t="s">
        <v>8</v>
      </c>
      <c r="AR129" s="100" t="s">
        <v>7</v>
      </c>
      <c r="AS129" s="4">
        <v>12854.134</v>
      </c>
      <c r="AT129" s="5">
        <v>0.35</v>
      </c>
      <c r="AU129" s="8">
        <v>8</v>
      </c>
      <c r="AV129" s="8" t="s">
        <v>308</v>
      </c>
    </row>
    <row r="130" spans="5:48" ht="12.75" customHeight="1">
      <c r="E130" s="113"/>
      <c r="F130" s="114" t="str">
        <f t="shared" si="28"/>
        <v/>
      </c>
      <c r="G130" s="115" t="str">
        <f t="shared" si="29"/>
        <v/>
      </c>
      <c r="H130" s="116"/>
      <c r="I130" s="117" t="str">
        <f t="shared" si="30"/>
        <v/>
      </c>
      <c r="J130" s="118" t="str">
        <f t="shared" si="31"/>
        <v/>
      </c>
      <c r="AP130" s="8" t="s">
        <v>206</v>
      </c>
      <c r="AQ130" s="100" t="s">
        <v>8</v>
      </c>
      <c r="AR130" s="100" t="s">
        <v>7</v>
      </c>
      <c r="AS130" s="4">
        <v>8636.8727999999992</v>
      </c>
      <c r="AT130" s="5">
        <v>0.35</v>
      </c>
      <c r="AU130" s="8">
        <v>8</v>
      </c>
      <c r="AV130" s="8" t="s">
        <v>309</v>
      </c>
    </row>
    <row r="131" spans="5:48" ht="12.75" customHeight="1">
      <c r="E131" s="113"/>
      <c r="F131" s="114" t="str">
        <f t="shared" si="28"/>
        <v/>
      </c>
      <c r="G131" s="115" t="str">
        <f t="shared" si="29"/>
        <v/>
      </c>
      <c r="H131" s="116"/>
      <c r="I131" s="117" t="str">
        <f t="shared" si="30"/>
        <v/>
      </c>
      <c r="J131" s="118" t="str">
        <f t="shared" si="31"/>
        <v/>
      </c>
      <c r="AP131" s="8" t="s">
        <v>210</v>
      </c>
      <c r="AQ131" s="100" t="s">
        <v>8</v>
      </c>
      <c r="AR131" s="100" t="s">
        <v>7</v>
      </c>
      <c r="AS131" s="4">
        <v>6725.2160000000003</v>
      </c>
      <c r="AT131" s="5">
        <v>0.35</v>
      </c>
      <c r="AU131" s="8">
        <v>8</v>
      </c>
      <c r="AV131" s="8" t="s">
        <v>192</v>
      </c>
    </row>
    <row r="132" spans="5:48" ht="12.75" customHeight="1">
      <c r="E132" s="113"/>
      <c r="F132" s="114" t="str">
        <f t="shared" si="28"/>
        <v/>
      </c>
      <c r="G132" s="115" t="str">
        <f t="shared" si="29"/>
        <v/>
      </c>
      <c r="H132" s="116"/>
      <c r="I132" s="117" t="str">
        <f t="shared" si="30"/>
        <v/>
      </c>
      <c r="J132" s="118" t="str">
        <f t="shared" si="31"/>
        <v/>
      </c>
      <c r="AP132" s="8" t="s">
        <v>237</v>
      </c>
      <c r="AQ132" s="100" t="s">
        <v>8</v>
      </c>
      <c r="AR132" s="100" t="s">
        <v>7</v>
      </c>
      <c r="AS132" s="4">
        <v>11163.376</v>
      </c>
      <c r="AT132" s="5">
        <v>2.5</v>
      </c>
      <c r="AU132" s="8">
        <v>8</v>
      </c>
      <c r="AV132" s="8" t="s">
        <v>190</v>
      </c>
    </row>
    <row r="133" spans="5:48" ht="12.75" customHeight="1">
      <c r="E133" s="113"/>
      <c r="F133" s="114" t="str">
        <f t="shared" si="28"/>
        <v/>
      </c>
      <c r="G133" s="115" t="str">
        <f t="shared" si="29"/>
        <v/>
      </c>
      <c r="H133" s="116"/>
      <c r="I133" s="117" t="str">
        <f t="shared" si="30"/>
        <v/>
      </c>
      <c r="J133" s="118" t="str">
        <f t="shared" si="31"/>
        <v/>
      </c>
      <c r="AP133" s="8" t="s">
        <v>185</v>
      </c>
      <c r="AQ133" s="100" t="s">
        <v>8</v>
      </c>
      <c r="AR133" s="100" t="s">
        <v>7</v>
      </c>
      <c r="AS133" s="4">
        <v>19209.054800000002</v>
      </c>
      <c r="AT133" s="5">
        <v>0.35</v>
      </c>
      <c r="AU133" s="8">
        <v>8</v>
      </c>
      <c r="AV133" s="8" t="s">
        <v>310</v>
      </c>
    </row>
    <row r="134" spans="5:48" ht="12.75" customHeight="1">
      <c r="E134" s="113"/>
      <c r="F134" s="114" t="str">
        <f t="shared" ref="F134:F165" si="32">IF(E134="","",AT129*E134)</f>
        <v/>
      </c>
      <c r="G134" s="115" t="str">
        <f t="shared" ref="G134:G165" si="33">IF(E134="","",AS129*E134)</f>
        <v/>
      </c>
      <c r="H134" s="116"/>
      <c r="I134" s="117" t="str">
        <f t="shared" ref="I134:I165" si="34">IF(H134="","",H134*AT129)</f>
        <v/>
      </c>
      <c r="J134" s="118" t="str">
        <f t="shared" ref="J134:J165" si="35">IF(H134="","",H134*AS129)</f>
        <v/>
      </c>
      <c r="AP134" s="8" t="s">
        <v>214</v>
      </c>
      <c r="AQ134" s="100" t="s">
        <v>8</v>
      </c>
      <c r="AR134" s="100" t="s">
        <v>7</v>
      </c>
      <c r="AS134" s="4">
        <v>10672.417600000001</v>
      </c>
      <c r="AT134" s="5">
        <v>0.35</v>
      </c>
      <c r="AU134" s="8">
        <v>8</v>
      </c>
      <c r="AV134" s="8" t="s">
        <v>311</v>
      </c>
    </row>
    <row r="135" spans="5:48" ht="12.75" customHeight="1">
      <c r="E135" s="113"/>
      <c r="F135" s="114" t="str">
        <f t="shared" si="32"/>
        <v/>
      </c>
      <c r="G135" s="115" t="str">
        <f t="shared" si="33"/>
        <v/>
      </c>
      <c r="H135" s="116"/>
      <c r="I135" s="117" t="str">
        <f t="shared" si="34"/>
        <v/>
      </c>
      <c r="J135" s="118" t="str">
        <f t="shared" si="35"/>
        <v/>
      </c>
      <c r="AP135" s="8" t="s">
        <v>217</v>
      </c>
      <c r="AQ135" s="100" t="s">
        <v>8</v>
      </c>
      <c r="AR135" s="100" t="s">
        <v>7</v>
      </c>
      <c r="AS135" s="4">
        <v>10672.417600000001</v>
      </c>
      <c r="AT135" s="5">
        <v>0.35</v>
      </c>
      <c r="AU135" s="8">
        <v>8</v>
      </c>
      <c r="AV135" s="8" t="s">
        <v>312</v>
      </c>
    </row>
    <row r="136" spans="5:48" ht="12.75" customHeight="1">
      <c r="E136" s="113"/>
      <c r="F136" s="114" t="str">
        <f t="shared" si="32"/>
        <v/>
      </c>
      <c r="G136" s="115" t="str">
        <f t="shared" si="33"/>
        <v/>
      </c>
      <c r="H136" s="116"/>
      <c r="I136" s="117" t="str">
        <f t="shared" si="34"/>
        <v/>
      </c>
      <c r="J136" s="118" t="str">
        <f t="shared" si="35"/>
        <v/>
      </c>
      <c r="AP136" s="8" t="s">
        <v>138</v>
      </c>
      <c r="AQ136" s="100" t="s">
        <v>8</v>
      </c>
      <c r="AR136" s="100" t="s">
        <v>7</v>
      </c>
      <c r="AS136" s="4">
        <v>10006.8212</v>
      </c>
      <c r="AT136" s="5">
        <v>0.35</v>
      </c>
      <c r="AU136" s="8">
        <v>8</v>
      </c>
      <c r="AV136" s="8" t="s">
        <v>313</v>
      </c>
    </row>
    <row r="137" spans="5:48" ht="12.75" customHeight="1">
      <c r="E137" s="113"/>
      <c r="F137" s="114" t="str">
        <f t="shared" si="32"/>
        <v/>
      </c>
      <c r="G137" s="115" t="str">
        <f t="shared" si="33"/>
        <v/>
      </c>
      <c r="H137" s="116"/>
      <c r="I137" s="117" t="str">
        <f t="shared" si="34"/>
        <v/>
      </c>
      <c r="J137" s="118" t="str">
        <f t="shared" si="35"/>
        <v/>
      </c>
      <c r="AP137" s="8" t="s">
        <v>241</v>
      </c>
      <c r="AQ137" s="100" t="s">
        <v>8</v>
      </c>
      <c r="AR137" s="100" t="s">
        <v>7</v>
      </c>
      <c r="AS137" s="4">
        <v>13822.107599999999</v>
      </c>
      <c r="AT137" s="5">
        <v>0.35</v>
      </c>
      <c r="AU137" s="8">
        <v>8</v>
      </c>
      <c r="AV137" s="8" t="s">
        <v>314</v>
      </c>
    </row>
    <row r="138" spans="5:48" ht="12.75" customHeight="1">
      <c r="E138" s="113"/>
      <c r="F138" s="114" t="str">
        <f t="shared" si="32"/>
        <v/>
      </c>
      <c r="G138" s="115" t="str">
        <f t="shared" si="33"/>
        <v/>
      </c>
      <c r="H138" s="116"/>
      <c r="I138" s="117" t="str">
        <f t="shared" si="34"/>
        <v/>
      </c>
      <c r="J138" s="118" t="str">
        <f t="shared" si="35"/>
        <v/>
      </c>
      <c r="AP138" s="8" t="s">
        <v>315</v>
      </c>
      <c r="AQ138" s="100" t="s">
        <v>8</v>
      </c>
      <c r="AR138" s="100" t="s">
        <v>7</v>
      </c>
      <c r="AS138" s="4">
        <v>10672.417600000001</v>
      </c>
      <c r="AT138" s="5">
        <v>0.35</v>
      </c>
      <c r="AU138" s="8">
        <v>8</v>
      </c>
      <c r="AV138" s="8" t="s">
        <v>316</v>
      </c>
    </row>
    <row r="139" spans="5:48" ht="12.75" customHeight="1">
      <c r="E139" s="113"/>
      <c r="F139" s="114" t="str">
        <f t="shared" si="32"/>
        <v/>
      </c>
      <c r="G139" s="115" t="str">
        <f t="shared" si="33"/>
        <v/>
      </c>
      <c r="H139" s="116"/>
      <c r="I139" s="117" t="str">
        <f t="shared" si="34"/>
        <v/>
      </c>
      <c r="J139" s="118" t="str">
        <f t="shared" si="35"/>
        <v/>
      </c>
      <c r="AP139" s="8" t="s">
        <v>243</v>
      </c>
      <c r="AQ139" s="100" t="s">
        <v>8</v>
      </c>
      <c r="AR139" s="100" t="s">
        <v>7</v>
      </c>
      <c r="AS139" s="4">
        <v>10672.417600000001</v>
      </c>
      <c r="AT139" s="5">
        <v>0.35</v>
      </c>
      <c r="AU139" s="8">
        <v>8</v>
      </c>
      <c r="AV139" s="8" t="s">
        <v>317</v>
      </c>
    </row>
    <row r="140" spans="5:48" ht="12.75" customHeight="1">
      <c r="E140" s="119"/>
      <c r="F140" s="114" t="str">
        <f t="shared" si="32"/>
        <v/>
      </c>
      <c r="G140" s="115" t="str">
        <f t="shared" si="33"/>
        <v/>
      </c>
      <c r="H140" s="116"/>
      <c r="I140" s="117" t="str">
        <f t="shared" si="34"/>
        <v/>
      </c>
      <c r="J140" s="118" t="str">
        <f t="shared" si="35"/>
        <v/>
      </c>
      <c r="AP140" s="8" t="s">
        <v>239</v>
      </c>
      <c r="AQ140" s="100" t="s">
        <v>8</v>
      </c>
      <c r="AR140" s="100" t="s">
        <v>7</v>
      </c>
      <c r="AS140" s="4">
        <v>10672.417600000001</v>
      </c>
      <c r="AT140" s="5">
        <v>0.35</v>
      </c>
      <c r="AU140" s="8">
        <v>8</v>
      </c>
      <c r="AV140" s="8" t="s">
        <v>318</v>
      </c>
    </row>
    <row r="141" spans="5:48" ht="12.75" customHeight="1">
      <c r="E141" s="122"/>
      <c r="F141" s="114" t="str">
        <f t="shared" si="32"/>
        <v/>
      </c>
      <c r="G141" s="115" t="str">
        <f t="shared" si="33"/>
        <v/>
      </c>
      <c r="H141" s="116"/>
      <c r="I141" s="117" t="str">
        <f t="shared" si="34"/>
        <v/>
      </c>
      <c r="J141" s="118" t="str">
        <f t="shared" si="35"/>
        <v/>
      </c>
      <c r="AP141" s="8" t="s">
        <v>172</v>
      </c>
      <c r="AQ141" s="100" t="s">
        <v>8</v>
      </c>
      <c r="AR141" s="100" t="s">
        <v>7</v>
      </c>
      <c r="AS141" s="4">
        <v>10672.417600000001</v>
      </c>
      <c r="AT141" s="5">
        <v>0.35</v>
      </c>
      <c r="AU141" s="8">
        <v>8</v>
      </c>
      <c r="AV141" s="8" t="s">
        <v>265</v>
      </c>
    </row>
    <row r="142" spans="5:48" ht="12.75" customHeight="1">
      <c r="E142" s="113"/>
      <c r="F142" s="114" t="str">
        <f t="shared" si="32"/>
        <v/>
      </c>
      <c r="G142" s="115" t="str">
        <f t="shared" si="33"/>
        <v/>
      </c>
      <c r="H142" s="116"/>
      <c r="I142" s="117" t="str">
        <f t="shared" si="34"/>
        <v/>
      </c>
      <c r="J142" s="118" t="str">
        <f t="shared" si="35"/>
        <v/>
      </c>
      <c r="AP142" s="8" t="s">
        <v>248</v>
      </c>
      <c r="AQ142" s="100" t="s">
        <v>8</v>
      </c>
      <c r="AR142" s="100" t="s">
        <v>7</v>
      </c>
      <c r="AS142" s="4">
        <v>10672.417600000001</v>
      </c>
      <c r="AT142" s="5">
        <v>0.35</v>
      </c>
      <c r="AU142" s="8">
        <v>8</v>
      </c>
      <c r="AV142" s="8" t="s">
        <v>263</v>
      </c>
    </row>
    <row r="143" spans="5:48" ht="12.75" customHeight="1">
      <c r="E143" s="113"/>
      <c r="F143" s="114" t="str">
        <f t="shared" si="32"/>
        <v/>
      </c>
      <c r="G143" s="115" t="str">
        <f t="shared" si="33"/>
        <v/>
      </c>
      <c r="H143" s="116"/>
      <c r="I143" s="117" t="str">
        <f t="shared" si="34"/>
        <v/>
      </c>
      <c r="J143" s="118" t="str">
        <f t="shared" si="35"/>
        <v/>
      </c>
      <c r="AP143" s="8" t="s">
        <v>262</v>
      </c>
      <c r="AQ143" s="100" t="s">
        <v>8</v>
      </c>
      <c r="AR143" s="100" t="s">
        <v>7</v>
      </c>
      <c r="AS143" s="4">
        <v>10672.417600000001</v>
      </c>
      <c r="AT143" s="5">
        <v>0.35</v>
      </c>
      <c r="AU143" s="8">
        <v>8</v>
      </c>
      <c r="AV143" s="8" t="s">
        <v>319</v>
      </c>
    </row>
    <row r="144" spans="5:48" ht="12.75" customHeight="1">
      <c r="E144" s="113"/>
      <c r="F144" s="114" t="str">
        <f t="shared" si="32"/>
        <v/>
      </c>
      <c r="G144" s="115" t="str">
        <f t="shared" si="33"/>
        <v/>
      </c>
      <c r="H144" s="116"/>
      <c r="I144" s="117" t="str">
        <f t="shared" si="34"/>
        <v/>
      </c>
      <c r="J144" s="118" t="str">
        <f t="shared" si="35"/>
        <v/>
      </c>
      <c r="AP144" s="8" t="s">
        <v>320</v>
      </c>
      <c r="AQ144" s="100" t="s">
        <v>8</v>
      </c>
      <c r="AR144" s="100" t="s">
        <v>7</v>
      </c>
      <c r="AS144" s="4">
        <v>5202.1360000000004</v>
      </c>
      <c r="AT144" s="5">
        <v>0.35</v>
      </c>
      <c r="AU144" s="8">
        <v>8</v>
      </c>
      <c r="AV144" s="8" t="s">
        <v>302</v>
      </c>
    </row>
    <row r="145" spans="5:48" ht="12.75" customHeight="1">
      <c r="E145" s="113"/>
      <c r="F145" s="114" t="str">
        <f t="shared" si="32"/>
        <v/>
      </c>
      <c r="G145" s="115" t="str">
        <f t="shared" si="33"/>
        <v/>
      </c>
      <c r="H145" s="116"/>
      <c r="I145" s="117" t="str">
        <f t="shared" si="34"/>
        <v/>
      </c>
      <c r="J145" s="118" t="str">
        <f t="shared" si="35"/>
        <v/>
      </c>
      <c r="AP145" s="8" t="s">
        <v>321</v>
      </c>
      <c r="AQ145" s="100" t="s">
        <v>8</v>
      </c>
      <c r="AR145" s="100" t="s">
        <v>7</v>
      </c>
      <c r="AS145" s="4">
        <v>10764.8928</v>
      </c>
      <c r="AT145" s="5">
        <v>0.35</v>
      </c>
      <c r="AU145" s="8">
        <v>8</v>
      </c>
      <c r="AV145" s="8" t="s">
        <v>301</v>
      </c>
    </row>
    <row r="146" spans="5:48" ht="12.75" customHeight="1">
      <c r="E146" s="113"/>
      <c r="F146" s="114" t="str">
        <f t="shared" si="32"/>
        <v/>
      </c>
      <c r="G146" s="115" t="str">
        <f t="shared" si="33"/>
        <v/>
      </c>
      <c r="H146" s="116"/>
      <c r="I146" s="117" t="str">
        <f t="shared" si="34"/>
        <v/>
      </c>
      <c r="J146" s="118" t="str">
        <f t="shared" si="35"/>
        <v/>
      </c>
      <c r="AP146" s="8" t="s">
        <v>322</v>
      </c>
      <c r="AQ146" s="100" t="s">
        <v>8</v>
      </c>
      <c r="AR146" s="100" t="s">
        <v>7</v>
      </c>
      <c r="AS146" s="4">
        <v>17523.25</v>
      </c>
      <c r="AT146" s="5">
        <v>0.6</v>
      </c>
      <c r="AU146" s="8">
        <v>8</v>
      </c>
      <c r="AV146" s="8" t="s">
        <v>323</v>
      </c>
    </row>
    <row r="147" spans="5:48" ht="12.75" customHeight="1">
      <c r="E147" s="113"/>
      <c r="F147" s="114" t="str">
        <f t="shared" si="32"/>
        <v/>
      </c>
      <c r="G147" s="115" t="str">
        <f t="shared" si="33"/>
        <v/>
      </c>
      <c r="H147" s="116"/>
      <c r="I147" s="117" t="str">
        <f t="shared" si="34"/>
        <v/>
      </c>
      <c r="J147" s="118" t="str">
        <f t="shared" si="35"/>
        <v/>
      </c>
      <c r="AP147" s="8" t="s">
        <v>324</v>
      </c>
      <c r="AQ147" s="100" t="s">
        <v>8</v>
      </c>
      <c r="AR147" s="100" t="s">
        <v>7</v>
      </c>
      <c r="AS147" s="4">
        <v>10672.417600000001</v>
      </c>
      <c r="AT147" s="5">
        <v>0.35</v>
      </c>
      <c r="AU147" s="8">
        <v>8</v>
      </c>
      <c r="AV147" s="8" t="s">
        <v>323</v>
      </c>
    </row>
    <row r="148" spans="5:48" ht="12.75" customHeight="1">
      <c r="E148" s="113"/>
      <c r="F148" s="114" t="str">
        <f t="shared" si="32"/>
        <v/>
      </c>
      <c r="G148" s="115" t="str">
        <f t="shared" si="33"/>
        <v/>
      </c>
      <c r="H148" s="116"/>
      <c r="I148" s="117" t="str">
        <f t="shared" si="34"/>
        <v/>
      </c>
      <c r="J148" s="118" t="str">
        <f t="shared" si="35"/>
        <v/>
      </c>
      <c r="AP148" s="8" t="s">
        <v>325</v>
      </c>
      <c r="AQ148" s="100" t="s">
        <v>8</v>
      </c>
      <c r="AR148" s="100" t="s">
        <v>7</v>
      </c>
      <c r="AS148" s="4">
        <v>10672.417600000001</v>
      </c>
      <c r="AT148" s="5">
        <v>0.35</v>
      </c>
      <c r="AU148" s="8">
        <v>8</v>
      </c>
      <c r="AV148" s="8" t="s">
        <v>326</v>
      </c>
    </row>
    <row r="149" spans="5:48" ht="12.75" customHeight="1">
      <c r="E149" s="113"/>
      <c r="F149" s="114" t="str">
        <f t="shared" si="32"/>
        <v/>
      </c>
      <c r="G149" s="115" t="str">
        <f t="shared" si="33"/>
        <v/>
      </c>
      <c r="H149" s="116"/>
      <c r="I149" s="117" t="str">
        <f t="shared" si="34"/>
        <v/>
      </c>
      <c r="J149" s="118" t="str">
        <f t="shared" si="35"/>
        <v/>
      </c>
      <c r="AP149" s="8" t="s">
        <v>278</v>
      </c>
      <c r="AQ149" s="100" t="s">
        <v>8</v>
      </c>
      <c r="AR149" s="100" t="s">
        <v>7</v>
      </c>
      <c r="AS149" s="4">
        <v>16330.967199999999</v>
      </c>
      <c r="AT149" s="5">
        <v>0.35</v>
      </c>
      <c r="AU149" s="8">
        <v>8</v>
      </c>
      <c r="AV149" s="8" t="s">
        <v>327</v>
      </c>
    </row>
    <row r="150" spans="5:48" ht="12.75" customHeight="1">
      <c r="E150" s="113"/>
      <c r="F150" s="114" t="str">
        <f t="shared" si="32"/>
        <v/>
      </c>
      <c r="G150" s="115" t="str">
        <f t="shared" si="33"/>
        <v/>
      </c>
      <c r="H150" s="116"/>
      <c r="I150" s="117" t="str">
        <f t="shared" si="34"/>
        <v/>
      </c>
      <c r="J150" s="118" t="str">
        <f t="shared" si="35"/>
        <v/>
      </c>
      <c r="AP150" s="8" t="s">
        <v>208</v>
      </c>
      <c r="AQ150" s="100" t="s">
        <v>8</v>
      </c>
      <c r="AR150" s="100" t="s">
        <v>7</v>
      </c>
      <c r="AS150" s="4">
        <v>10672.417600000001</v>
      </c>
      <c r="AT150" s="5">
        <v>0.35</v>
      </c>
      <c r="AU150" s="8">
        <v>8</v>
      </c>
      <c r="AV150" s="8" t="s">
        <v>328</v>
      </c>
    </row>
    <row r="151" spans="5:48" ht="12.75" customHeight="1">
      <c r="E151" s="113"/>
      <c r="F151" s="114" t="str">
        <f t="shared" si="32"/>
        <v/>
      </c>
      <c r="G151" s="115" t="str">
        <f t="shared" si="33"/>
        <v/>
      </c>
      <c r="H151" s="116"/>
      <c r="I151" s="117" t="str">
        <f t="shared" si="34"/>
        <v/>
      </c>
      <c r="J151" s="118" t="str">
        <f t="shared" si="35"/>
        <v/>
      </c>
      <c r="AP151" s="8" t="s">
        <v>204</v>
      </c>
      <c r="AQ151" s="100" t="s">
        <v>8</v>
      </c>
      <c r="AR151" s="100" t="s">
        <v>7</v>
      </c>
      <c r="AS151" s="4">
        <v>10672.417600000001</v>
      </c>
      <c r="AT151" s="5">
        <v>0.35</v>
      </c>
      <c r="AU151" s="8">
        <v>8</v>
      </c>
      <c r="AV151" s="8" t="s">
        <v>329</v>
      </c>
    </row>
    <row r="152" spans="5:48" ht="12.75" customHeight="1">
      <c r="E152" s="113"/>
      <c r="F152" s="114" t="str">
        <f t="shared" si="32"/>
        <v/>
      </c>
      <c r="G152" s="115" t="str">
        <f t="shared" si="33"/>
        <v/>
      </c>
      <c r="H152" s="116"/>
      <c r="I152" s="117" t="str">
        <f t="shared" si="34"/>
        <v/>
      </c>
      <c r="J152" s="118" t="str">
        <f t="shared" si="35"/>
        <v/>
      </c>
      <c r="AP152" s="8" t="s">
        <v>202</v>
      </c>
      <c r="AQ152" s="100" t="s">
        <v>8</v>
      </c>
      <c r="AR152" s="100" t="s">
        <v>7</v>
      </c>
      <c r="AS152" s="4">
        <v>10672.417600000001</v>
      </c>
      <c r="AT152" s="5">
        <v>0.35</v>
      </c>
      <c r="AU152" s="8">
        <v>8</v>
      </c>
      <c r="AV152" s="8" t="s">
        <v>330</v>
      </c>
    </row>
    <row r="153" spans="5:48" ht="12.75" customHeight="1">
      <c r="E153" s="113"/>
      <c r="F153" s="114" t="str">
        <f t="shared" si="32"/>
        <v/>
      </c>
      <c r="G153" s="115" t="str">
        <f t="shared" si="33"/>
        <v/>
      </c>
      <c r="H153" s="116"/>
      <c r="I153" s="117" t="str">
        <f t="shared" si="34"/>
        <v/>
      </c>
      <c r="J153" s="118" t="str">
        <f t="shared" si="35"/>
        <v/>
      </c>
      <c r="AP153" s="8" t="s">
        <v>189</v>
      </c>
      <c r="AQ153" s="100" t="s">
        <v>8</v>
      </c>
      <c r="AR153" s="100" t="s">
        <v>7</v>
      </c>
      <c r="AS153" s="4">
        <v>10672.417600000001</v>
      </c>
      <c r="AT153" s="5">
        <v>0.35</v>
      </c>
      <c r="AU153" s="8">
        <v>8</v>
      </c>
      <c r="AV153" s="8" t="s">
        <v>331</v>
      </c>
    </row>
    <row r="154" spans="5:48" ht="12.75" customHeight="1">
      <c r="E154" s="113"/>
      <c r="F154" s="114" t="str">
        <f t="shared" si="32"/>
        <v/>
      </c>
      <c r="G154" s="115" t="str">
        <f t="shared" si="33"/>
        <v/>
      </c>
      <c r="H154" s="116"/>
      <c r="I154" s="117" t="str">
        <f t="shared" si="34"/>
        <v/>
      </c>
      <c r="J154" s="118" t="str">
        <f t="shared" si="35"/>
        <v/>
      </c>
      <c r="AP154" s="8" t="s">
        <v>238</v>
      </c>
      <c r="AQ154" s="100" t="s">
        <v>8</v>
      </c>
      <c r="AR154" s="100" t="s">
        <v>7</v>
      </c>
      <c r="AS154" s="4">
        <v>10672.417600000001</v>
      </c>
      <c r="AT154" s="5">
        <v>0.35</v>
      </c>
      <c r="AU154" s="8">
        <v>8</v>
      </c>
      <c r="AV154" s="8" t="s">
        <v>322</v>
      </c>
    </row>
    <row r="155" spans="5:48" ht="12.75" customHeight="1">
      <c r="E155" s="113"/>
      <c r="F155" s="114" t="str">
        <f t="shared" si="32"/>
        <v/>
      </c>
      <c r="G155" s="115" t="str">
        <f t="shared" si="33"/>
        <v/>
      </c>
      <c r="H155" s="116"/>
      <c r="I155" s="117" t="str">
        <f t="shared" si="34"/>
        <v/>
      </c>
      <c r="J155" s="118" t="str">
        <f t="shared" si="35"/>
        <v/>
      </c>
      <c r="AP155" s="8" t="s">
        <v>264</v>
      </c>
      <c r="AQ155" s="100" t="s">
        <v>8</v>
      </c>
      <c r="AR155" s="100" t="s">
        <v>7</v>
      </c>
      <c r="AS155" s="4">
        <v>8889.9848000000002</v>
      </c>
      <c r="AT155" s="5">
        <v>0.35</v>
      </c>
      <c r="AU155" s="8">
        <v>8</v>
      </c>
      <c r="AV155" s="8" t="s">
        <v>184</v>
      </c>
    </row>
    <row r="156" spans="5:48" ht="12.75" customHeight="1">
      <c r="E156" s="113"/>
      <c r="F156" s="114" t="str">
        <f t="shared" si="32"/>
        <v/>
      </c>
      <c r="G156" s="115" t="str">
        <f t="shared" si="33"/>
        <v/>
      </c>
      <c r="H156" s="116"/>
      <c r="I156" s="117" t="str">
        <f t="shared" si="34"/>
        <v/>
      </c>
      <c r="J156" s="118" t="str">
        <f t="shared" si="35"/>
        <v/>
      </c>
      <c r="AP156" s="8" t="s">
        <v>332</v>
      </c>
      <c r="AQ156" s="100" t="s">
        <v>8</v>
      </c>
      <c r="AR156" s="100" t="s">
        <v>7</v>
      </c>
      <c r="AS156" s="4">
        <v>10672.417600000001</v>
      </c>
      <c r="AT156" s="5">
        <v>0.35</v>
      </c>
      <c r="AU156" s="8">
        <v>8</v>
      </c>
      <c r="AV156" s="8" t="s">
        <v>183</v>
      </c>
    </row>
    <row r="157" spans="5:48" ht="12.75" customHeight="1">
      <c r="E157" s="113"/>
      <c r="F157" s="114" t="str">
        <f t="shared" si="32"/>
        <v/>
      </c>
      <c r="G157" s="115" t="str">
        <f t="shared" si="33"/>
        <v/>
      </c>
      <c r="H157" s="116"/>
      <c r="I157" s="117" t="str">
        <f t="shared" si="34"/>
        <v/>
      </c>
      <c r="J157" s="118" t="str">
        <f t="shared" si="35"/>
        <v/>
      </c>
      <c r="AP157" s="8" t="s">
        <v>252</v>
      </c>
      <c r="AQ157" s="100" t="s">
        <v>8</v>
      </c>
      <c r="AR157" s="100" t="s">
        <v>7</v>
      </c>
      <c r="AS157" s="4">
        <v>10672.417600000001</v>
      </c>
      <c r="AT157" s="5">
        <v>0.35</v>
      </c>
      <c r="AU157" s="8">
        <v>8</v>
      </c>
      <c r="AV157" s="8" t="s">
        <v>321</v>
      </c>
    </row>
    <row r="158" spans="5:48" ht="12.75" customHeight="1">
      <c r="E158" s="113"/>
      <c r="F158" s="114" t="str">
        <f t="shared" si="32"/>
        <v/>
      </c>
      <c r="G158" s="115" t="str">
        <f t="shared" si="33"/>
        <v/>
      </c>
      <c r="H158" s="116"/>
      <c r="I158" s="117" t="str">
        <f t="shared" si="34"/>
        <v/>
      </c>
      <c r="J158" s="118" t="str">
        <f t="shared" si="35"/>
        <v/>
      </c>
      <c r="AP158" s="8" t="s">
        <v>300</v>
      </c>
      <c r="AQ158" s="100" t="s">
        <v>8</v>
      </c>
      <c r="AR158" s="100" t="s">
        <v>7</v>
      </c>
      <c r="AS158" s="4">
        <v>10672.417600000001</v>
      </c>
      <c r="AT158" s="5">
        <v>0.35</v>
      </c>
      <c r="AU158" s="8">
        <v>8</v>
      </c>
      <c r="AV158" s="8" t="s">
        <v>267</v>
      </c>
    </row>
    <row r="159" spans="5:48" ht="12.75" customHeight="1">
      <c r="E159" s="113"/>
      <c r="F159" s="114" t="str">
        <f t="shared" si="32"/>
        <v/>
      </c>
      <c r="G159" s="115" t="str">
        <f t="shared" si="33"/>
        <v/>
      </c>
      <c r="H159" s="116"/>
      <c r="I159" s="117" t="str">
        <f t="shared" si="34"/>
        <v/>
      </c>
      <c r="J159" s="118" t="str">
        <f t="shared" si="35"/>
        <v/>
      </c>
      <c r="AP159" s="8" t="s">
        <v>306</v>
      </c>
      <c r="AQ159" s="100" t="s">
        <v>6</v>
      </c>
      <c r="AR159" s="100" t="s">
        <v>7</v>
      </c>
      <c r="AS159" s="10">
        <v>3150</v>
      </c>
      <c r="AT159" s="9">
        <v>0.25</v>
      </c>
      <c r="AU159" s="8">
        <v>8</v>
      </c>
      <c r="AV159" s="8" t="s">
        <v>266</v>
      </c>
    </row>
    <row r="160" spans="5:48" ht="12.75" customHeight="1">
      <c r="E160" s="113"/>
      <c r="F160" s="114" t="str">
        <f t="shared" si="32"/>
        <v/>
      </c>
      <c r="G160" s="115" t="str">
        <f t="shared" si="33"/>
        <v/>
      </c>
      <c r="H160" s="116"/>
      <c r="I160" s="117" t="str">
        <f t="shared" si="34"/>
        <v/>
      </c>
      <c r="J160" s="118" t="str">
        <f t="shared" si="35"/>
        <v/>
      </c>
      <c r="AP160" s="8" t="s">
        <v>305</v>
      </c>
      <c r="AQ160" s="100" t="s">
        <v>8</v>
      </c>
      <c r="AR160" s="100" t="s">
        <v>7</v>
      </c>
      <c r="AS160" s="4">
        <v>10672.417600000001</v>
      </c>
      <c r="AT160" s="5">
        <v>0.35</v>
      </c>
      <c r="AU160" s="8">
        <v>8</v>
      </c>
      <c r="AV160" s="8" t="s">
        <v>333</v>
      </c>
    </row>
    <row r="161" spans="5:48" ht="12.75" customHeight="1">
      <c r="E161" s="113"/>
      <c r="F161" s="114" t="str">
        <f t="shared" si="32"/>
        <v/>
      </c>
      <c r="G161" s="115" t="str">
        <f t="shared" si="33"/>
        <v/>
      </c>
      <c r="H161" s="116"/>
      <c r="I161" s="117" t="str">
        <f t="shared" si="34"/>
        <v/>
      </c>
      <c r="J161" s="118" t="str">
        <f t="shared" si="35"/>
        <v/>
      </c>
      <c r="AP161" s="8" t="s">
        <v>334</v>
      </c>
      <c r="AQ161" s="100" t="s">
        <v>8</v>
      </c>
      <c r="AR161" s="100" t="s">
        <v>7</v>
      </c>
      <c r="AS161" s="4">
        <v>232000</v>
      </c>
      <c r="AT161" s="5">
        <v>5</v>
      </c>
      <c r="AU161" s="8">
        <v>8</v>
      </c>
      <c r="AV161" s="8" t="s">
        <v>284</v>
      </c>
    </row>
    <row r="162" spans="5:48" ht="12.75" customHeight="1">
      <c r="E162" s="113"/>
      <c r="F162" s="114" t="str">
        <f t="shared" si="32"/>
        <v/>
      </c>
      <c r="G162" s="115" t="str">
        <f t="shared" si="33"/>
        <v/>
      </c>
      <c r="H162" s="116"/>
      <c r="I162" s="117" t="str">
        <f t="shared" si="34"/>
        <v/>
      </c>
      <c r="J162" s="118" t="str">
        <f t="shared" si="35"/>
        <v/>
      </c>
      <c r="AP162" s="8" t="s">
        <v>335</v>
      </c>
      <c r="AQ162" s="100" t="s">
        <v>8</v>
      </c>
      <c r="AR162" s="100" t="s">
        <v>7</v>
      </c>
      <c r="AS162" s="4">
        <v>19720</v>
      </c>
      <c r="AT162" s="5">
        <v>0.8</v>
      </c>
      <c r="AU162" s="8">
        <v>8</v>
      </c>
      <c r="AV162" s="8" t="s">
        <v>283</v>
      </c>
    </row>
    <row r="163" spans="5:48" ht="12.75" customHeight="1">
      <c r="E163" s="113"/>
      <c r="F163" s="114" t="str">
        <f t="shared" si="32"/>
        <v/>
      </c>
      <c r="G163" s="115" t="str">
        <f t="shared" si="33"/>
        <v/>
      </c>
      <c r="H163" s="116"/>
      <c r="I163" s="117" t="str">
        <f t="shared" si="34"/>
        <v/>
      </c>
      <c r="J163" s="118" t="str">
        <f t="shared" si="35"/>
        <v/>
      </c>
      <c r="AP163" s="8" t="s">
        <v>336</v>
      </c>
      <c r="AQ163" s="100" t="s">
        <v>6</v>
      </c>
      <c r="AR163" s="100" t="s">
        <v>7</v>
      </c>
      <c r="AS163" s="4">
        <v>11600</v>
      </c>
      <c r="AT163" s="5">
        <v>0.6</v>
      </c>
      <c r="AU163" s="8">
        <v>8</v>
      </c>
      <c r="AV163" s="8" t="s">
        <v>255</v>
      </c>
    </row>
    <row r="164" spans="5:48" ht="12.75" customHeight="1">
      <c r="E164" s="113"/>
      <c r="F164" s="114" t="str">
        <f t="shared" si="32"/>
        <v/>
      </c>
      <c r="G164" s="115" t="str">
        <f t="shared" si="33"/>
        <v/>
      </c>
      <c r="H164" s="116"/>
      <c r="I164" s="117" t="str">
        <f t="shared" si="34"/>
        <v/>
      </c>
      <c r="J164" s="118" t="str">
        <f t="shared" si="35"/>
        <v/>
      </c>
      <c r="AP164" s="8" t="s">
        <v>337</v>
      </c>
      <c r="AQ164" s="100" t="s">
        <v>8</v>
      </c>
      <c r="AR164" s="100" t="s">
        <v>7</v>
      </c>
      <c r="AS164" s="4">
        <v>19720</v>
      </c>
      <c r="AT164" s="5">
        <v>0.8</v>
      </c>
      <c r="AU164" s="8">
        <v>8</v>
      </c>
      <c r="AV164" s="8" t="s">
        <v>255</v>
      </c>
    </row>
    <row r="165" spans="5:48" ht="12.75" customHeight="1">
      <c r="E165" s="113"/>
      <c r="F165" s="114" t="str">
        <f t="shared" si="32"/>
        <v/>
      </c>
      <c r="G165" s="115" t="str">
        <f t="shared" si="33"/>
        <v/>
      </c>
      <c r="H165" s="116"/>
      <c r="I165" s="117" t="str">
        <f t="shared" si="34"/>
        <v/>
      </c>
      <c r="J165" s="118" t="str">
        <f t="shared" si="35"/>
        <v/>
      </c>
      <c r="AP165" s="8" t="s">
        <v>338</v>
      </c>
      <c r="AQ165" s="100" t="s">
        <v>8</v>
      </c>
      <c r="AR165" s="100" t="s">
        <v>7</v>
      </c>
      <c r="AS165" s="4">
        <v>290</v>
      </c>
      <c r="AT165" s="5">
        <v>1.2E-2</v>
      </c>
      <c r="AU165" s="8">
        <v>6</v>
      </c>
      <c r="AV165" s="8" t="s">
        <v>253</v>
      </c>
    </row>
    <row r="166" spans="5:48" ht="12.75" customHeight="1">
      <c r="E166" s="113"/>
      <c r="F166" s="114" t="str">
        <f t="shared" ref="F166:F197" si="36">IF(E166="","",AT161*E166)</f>
        <v/>
      </c>
      <c r="G166" s="115" t="str">
        <f t="shared" ref="G166:G197" si="37">IF(E166="","",AS161*E166)</f>
        <v/>
      </c>
      <c r="H166" s="116"/>
      <c r="I166" s="117" t="str">
        <f t="shared" ref="I166:I197" si="38">IF(H166="","",H166*AT161)</f>
        <v/>
      </c>
      <c r="J166" s="118" t="str">
        <f t="shared" ref="J166:J197" si="39">IF(H166="","",H166*AS161)</f>
        <v/>
      </c>
      <c r="AP166" s="8" t="s">
        <v>339</v>
      </c>
      <c r="AQ166" s="100" t="s">
        <v>8</v>
      </c>
      <c r="AR166" s="100" t="s">
        <v>7</v>
      </c>
      <c r="AS166" s="4">
        <v>8816</v>
      </c>
      <c r="AT166" s="5">
        <v>0.35</v>
      </c>
      <c r="AU166" s="8">
        <v>3</v>
      </c>
      <c r="AV166" s="8" t="s">
        <v>253</v>
      </c>
    </row>
    <row r="167" spans="5:48" ht="12.75" customHeight="1">
      <c r="E167" s="113"/>
      <c r="F167" s="114" t="str">
        <f t="shared" si="36"/>
        <v/>
      </c>
      <c r="G167" s="115" t="str">
        <f t="shared" si="37"/>
        <v/>
      </c>
      <c r="H167" s="116"/>
      <c r="I167" s="117" t="str">
        <f t="shared" si="38"/>
        <v/>
      </c>
      <c r="J167" s="118" t="str">
        <f t="shared" si="39"/>
        <v/>
      </c>
      <c r="AP167" s="8" t="s">
        <v>235</v>
      </c>
      <c r="AQ167" s="100" t="s">
        <v>8</v>
      </c>
      <c r="AR167" s="100" t="s">
        <v>7</v>
      </c>
      <c r="AS167" s="4">
        <v>6000</v>
      </c>
      <c r="AT167" s="5">
        <v>0.35</v>
      </c>
      <c r="AU167" s="8">
        <v>3</v>
      </c>
      <c r="AV167" s="8" t="s">
        <v>251</v>
      </c>
    </row>
    <row r="168" spans="5:48" ht="12.75" customHeight="1">
      <c r="E168" s="113"/>
      <c r="F168" s="114" t="str">
        <f t="shared" si="36"/>
        <v/>
      </c>
      <c r="G168" s="115" t="str">
        <f t="shared" si="37"/>
        <v/>
      </c>
      <c r="H168" s="116"/>
      <c r="I168" s="117" t="str">
        <f t="shared" si="38"/>
        <v/>
      </c>
      <c r="J168" s="118" t="str">
        <f t="shared" si="39"/>
        <v/>
      </c>
      <c r="AP168" s="8" t="s">
        <v>340</v>
      </c>
      <c r="AQ168" s="100" t="s">
        <v>8</v>
      </c>
      <c r="AR168" s="100" t="s">
        <v>7</v>
      </c>
      <c r="AS168" s="4">
        <v>4060</v>
      </c>
      <c r="AT168" s="5">
        <v>0.35</v>
      </c>
      <c r="AU168" s="8">
        <v>3</v>
      </c>
      <c r="AV168" s="8" t="s">
        <v>249</v>
      </c>
    </row>
    <row r="169" spans="5:48" ht="12.75" customHeight="1">
      <c r="E169" s="113"/>
      <c r="F169" s="114" t="str">
        <f t="shared" si="36"/>
        <v/>
      </c>
      <c r="G169" s="115" t="str">
        <f t="shared" si="37"/>
        <v/>
      </c>
      <c r="H169" s="116"/>
      <c r="I169" s="117" t="str">
        <f t="shared" si="38"/>
        <v/>
      </c>
      <c r="J169" s="118" t="str">
        <f t="shared" si="39"/>
        <v/>
      </c>
      <c r="AP169" s="8" t="s">
        <v>341</v>
      </c>
      <c r="AQ169" s="100" t="s">
        <v>8</v>
      </c>
      <c r="AR169" s="100" t="s">
        <v>7</v>
      </c>
      <c r="AS169" s="4">
        <v>5000</v>
      </c>
      <c r="AT169" s="5">
        <v>0.35</v>
      </c>
      <c r="AU169" s="8">
        <v>3</v>
      </c>
      <c r="AV169" s="8" t="s">
        <v>143</v>
      </c>
    </row>
    <row r="170" spans="5:48" ht="12.75" customHeight="1">
      <c r="E170" s="113"/>
      <c r="F170" s="114" t="str">
        <f t="shared" si="36"/>
        <v/>
      </c>
      <c r="G170" s="115" t="str">
        <f t="shared" si="37"/>
        <v/>
      </c>
      <c r="H170" s="116"/>
      <c r="I170" s="117" t="str">
        <f t="shared" si="38"/>
        <v/>
      </c>
      <c r="J170" s="118" t="str">
        <f t="shared" si="39"/>
        <v/>
      </c>
      <c r="AP170" s="8" t="s">
        <v>310</v>
      </c>
      <c r="AQ170" s="100" t="s">
        <v>8</v>
      </c>
      <c r="AR170" s="100" t="s">
        <v>7</v>
      </c>
      <c r="AS170" s="4">
        <v>6000</v>
      </c>
      <c r="AT170" s="5">
        <v>0.4</v>
      </c>
      <c r="AU170" s="8">
        <v>3</v>
      </c>
      <c r="AV170" s="8" t="s">
        <v>140</v>
      </c>
    </row>
    <row r="171" spans="5:48" ht="12.75" customHeight="1">
      <c r="E171" s="113"/>
      <c r="F171" s="114" t="str">
        <f t="shared" si="36"/>
        <v/>
      </c>
      <c r="G171" s="115" t="str">
        <f t="shared" si="37"/>
        <v/>
      </c>
      <c r="H171" s="116"/>
      <c r="I171" s="117" t="str">
        <f t="shared" si="38"/>
        <v/>
      </c>
      <c r="J171" s="118" t="str">
        <f t="shared" si="39"/>
        <v/>
      </c>
      <c r="AP171" s="8" t="s">
        <v>161</v>
      </c>
      <c r="AQ171" s="100" t="s">
        <v>8</v>
      </c>
      <c r="AR171" s="100" t="s">
        <v>7</v>
      </c>
      <c r="AS171" s="4">
        <v>5000</v>
      </c>
      <c r="AT171" s="5">
        <v>0.35</v>
      </c>
      <c r="AU171" s="8">
        <v>3</v>
      </c>
      <c r="AV171" s="8" t="s">
        <v>342</v>
      </c>
    </row>
    <row r="172" spans="5:48" ht="12.75" customHeight="1">
      <c r="E172" s="113"/>
      <c r="F172" s="114" t="str">
        <f t="shared" si="36"/>
        <v/>
      </c>
      <c r="G172" s="115" t="str">
        <f t="shared" si="37"/>
        <v/>
      </c>
      <c r="H172" s="116"/>
      <c r="I172" s="117" t="str">
        <f t="shared" si="38"/>
        <v/>
      </c>
      <c r="J172" s="118" t="str">
        <f t="shared" si="39"/>
        <v/>
      </c>
      <c r="AP172" s="8" t="s">
        <v>316</v>
      </c>
      <c r="AQ172" s="100" t="s">
        <v>8</v>
      </c>
      <c r="AR172" s="100" t="s">
        <v>7</v>
      </c>
      <c r="AS172" s="4">
        <v>6000</v>
      </c>
      <c r="AT172" s="5">
        <v>0.35</v>
      </c>
      <c r="AU172" s="8">
        <v>3</v>
      </c>
      <c r="AV172" s="8" t="s">
        <v>339</v>
      </c>
    </row>
    <row r="173" spans="5:48" ht="12.75" customHeight="1">
      <c r="E173" s="113"/>
      <c r="F173" s="114" t="str">
        <f t="shared" si="36"/>
        <v/>
      </c>
      <c r="G173" s="115" t="str">
        <f t="shared" si="37"/>
        <v/>
      </c>
      <c r="H173" s="116"/>
      <c r="I173" s="117" t="str">
        <f t="shared" si="38"/>
        <v/>
      </c>
      <c r="J173" s="118" t="str">
        <f t="shared" si="39"/>
        <v/>
      </c>
      <c r="AP173" s="8" t="s">
        <v>231</v>
      </c>
      <c r="AQ173" s="100" t="s">
        <v>8</v>
      </c>
      <c r="AR173" s="100" t="s">
        <v>7</v>
      </c>
      <c r="AS173" s="4">
        <v>4060</v>
      </c>
      <c r="AT173" s="5">
        <v>0.35</v>
      </c>
      <c r="AU173" s="8">
        <v>3</v>
      </c>
      <c r="AV173" s="8" t="s">
        <v>320</v>
      </c>
    </row>
    <row r="174" spans="5:48" ht="12.75" customHeight="1">
      <c r="E174" s="113"/>
      <c r="F174" s="114" t="str">
        <f t="shared" si="36"/>
        <v/>
      </c>
      <c r="G174" s="115" t="str">
        <f t="shared" si="37"/>
        <v/>
      </c>
      <c r="H174" s="116"/>
      <c r="I174" s="117" t="str">
        <f t="shared" si="38"/>
        <v/>
      </c>
      <c r="J174" s="118" t="str">
        <f t="shared" si="39"/>
        <v/>
      </c>
      <c r="AP174" s="8" t="s">
        <v>236</v>
      </c>
      <c r="AQ174" s="100" t="s">
        <v>8</v>
      </c>
      <c r="AR174" s="100" t="s">
        <v>7</v>
      </c>
      <c r="AS174" s="4">
        <v>4350</v>
      </c>
      <c r="AT174" s="5">
        <v>0.21</v>
      </c>
      <c r="AU174" s="8">
        <v>5</v>
      </c>
      <c r="AV174" s="8" t="s">
        <v>203</v>
      </c>
    </row>
    <row r="175" spans="5:48" ht="12.75" customHeight="1">
      <c r="E175" s="113"/>
      <c r="F175" s="114" t="str">
        <f t="shared" si="36"/>
        <v/>
      </c>
      <c r="G175" s="115" t="str">
        <f t="shared" si="37"/>
        <v/>
      </c>
      <c r="H175" s="116"/>
      <c r="I175" s="117" t="str">
        <f t="shared" si="38"/>
        <v/>
      </c>
      <c r="J175" s="118" t="str">
        <f t="shared" si="39"/>
        <v/>
      </c>
      <c r="AP175" s="8" t="s">
        <v>200</v>
      </c>
      <c r="AQ175" s="100" t="s">
        <v>8</v>
      </c>
      <c r="AR175" s="100" t="s">
        <v>7</v>
      </c>
      <c r="AS175" s="4">
        <v>8816</v>
      </c>
      <c r="AT175" s="5">
        <v>0.35</v>
      </c>
      <c r="AU175" s="8">
        <v>5</v>
      </c>
      <c r="AV175" s="8" t="s">
        <v>201</v>
      </c>
    </row>
    <row r="176" spans="5:48" ht="12.75" customHeight="1">
      <c r="E176" s="113"/>
      <c r="F176" s="114" t="str">
        <f t="shared" si="36"/>
        <v/>
      </c>
      <c r="G176" s="115" t="str">
        <f t="shared" si="37"/>
        <v/>
      </c>
      <c r="H176" s="116"/>
      <c r="I176" s="117" t="str">
        <f t="shared" si="38"/>
        <v/>
      </c>
      <c r="J176" s="118" t="str">
        <f t="shared" si="39"/>
        <v/>
      </c>
      <c r="AP176" s="8" t="s">
        <v>333</v>
      </c>
      <c r="AQ176" s="100" t="s">
        <v>8</v>
      </c>
      <c r="AR176" s="100" t="s">
        <v>7</v>
      </c>
      <c r="AS176" s="4">
        <v>5568</v>
      </c>
      <c r="AT176" s="5">
        <v>0.3</v>
      </c>
      <c r="AU176" s="8">
        <v>6</v>
      </c>
      <c r="AV176" s="8" t="s">
        <v>199</v>
      </c>
    </row>
    <row r="177" spans="5:48" ht="12.75" customHeight="1">
      <c r="E177" s="113"/>
      <c r="F177" s="114" t="str">
        <f t="shared" si="36"/>
        <v/>
      </c>
      <c r="G177" s="115" t="str">
        <f t="shared" si="37"/>
        <v/>
      </c>
      <c r="H177" s="116"/>
      <c r="I177" s="117" t="str">
        <f t="shared" si="38"/>
        <v/>
      </c>
      <c r="J177" s="118" t="str">
        <f t="shared" si="39"/>
        <v/>
      </c>
      <c r="AP177" s="8" t="s">
        <v>303</v>
      </c>
      <c r="AQ177" s="100" t="s">
        <v>8</v>
      </c>
      <c r="AR177" s="100" t="s">
        <v>7</v>
      </c>
      <c r="AS177" s="4">
        <v>5800</v>
      </c>
      <c r="AT177" s="5">
        <v>0.3</v>
      </c>
      <c r="AU177" s="8">
        <v>5</v>
      </c>
      <c r="AV177" s="8" t="s">
        <v>247</v>
      </c>
    </row>
    <row r="178" spans="5:48" ht="12.75" customHeight="1">
      <c r="E178" s="113"/>
      <c r="F178" s="114" t="str">
        <f t="shared" si="36"/>
        <v/>
      </c>
      <c r="G178" s="115" t="str">
        <f t="shared" si="37"/>
        <v/>
      </c>
      <c r="H178" s="116"/>
      <c r="I178" s="117" t="str">
        <f t="shared" si="38"/>
        <v/>
      </c>
      <c r="J178" s="118" t="str">
        <f t="shared" si="39"/>
        <v/>
      </c>
      <c r="AP178" s="8" t="s">
        <v>312</v>
      </c>
      <c r="AQ178" s="100" t="s">
        <v>8</v>
      </c>
      <c r="AR178" s="100" t="s">
        <v>7</v>
      </c>
      <c r="AS178" s="4">
        <v>4756</v>
      </c>
      <c r="AT178" s="5">
        <v>0.3</v>
      </c>
      <c r="AU178" s="8">
        <v>5</v>
      </c>
      <c r="AV178" s="8" t="s">
        <v>338</v>
      </c>
    </row>
    <row r="179" spans="5:48" ht="12.75" customHeight="1">
      <c r="E179" s="113"/>
      <c r="F179" s="114" t="str">
        <f t="shared" si="36"/>
        <v/>
      </c>
      <c r="G179" s="115" t="str">
        <f t="shared" si="37"/>
        <v/>
      </c>
      <c r="H179" s="116"/>
      <c r="I179" s="117" t="str">
        <f t="shared" si="38"/>
        <v/>
      </c>
      <c r="J179" s="118" t="str">
        <f t="shared" si="39"/>
        <v/>
      </c>
      <c r="AP179" s="8" t="s">
        <v>291</v>
      </c>
      <c r="AQ179" s="100" t="s">
        <v>6</v>
      </c>
      <c r="AR179" s="100" t="s">
        <v>7</v>
      </c>
      <c r="AS179" s="4">
        <v>1740</v>
      </c>
      <c r="AT179" s="5">
        <v>0.14000000000000001</v>
      </c>
      <c r="AU179" s="8">
        <v>7</v>
      </c>
      <c r="AV179" s="8" t="s">
        <v>299</v>
      </c>
    </row>
    <row r="180" spans="5:48" ht="12.75" customHeight="1">
      <c r="E180" s="113"/>
      <c r="F180" s="114" t="str">
        <f t="shared" si="36"/>
        <v/>
      </c>
      <c r="G180" s="115" t="str">
        <f t="shared" si="37"/>
        <v/>
      </c>
      <c r="H180" s="116"/>
      <c r="I180" s="117" t="str">
        <f t="shared" si="38"/>
        <v/>
      </c>
      <c r="J180" s="118" t="str">
        <f t="shared" si="39"/>
        <v/>
      </c>
      <c r="AP180" s="8" t="s">
        <v>289</v>
      </c>
      <c r="AQ180" s="100" t="s">
        <v>8</v>
      </c>
      <c r="AR180" s="100" t="s">
        <v>7</v>
      </c>
      <c r="AS180" s="4">
        <v>4350</v>
      </c>
      <c r="AT180" s="5">
        <v>0.21</v>
      </c>
      <c r="AU180" s="8">
        <v>7</v>
      </c>
      <c r="AV180" s="8" t="s">
        <v>298</v>
      </c>
    </row>
    <row r="181" spans="5:48" ht="12.75" customHeight="1">
      <c r="E181" s="113"/>
      <c r="F181" s="114" t="str">
        <f t="shared" si="36"/>
        <v/>
      </c>
      <c r="G181" s="115" t="str">
        <f t="shared" si="37"/>
        <v/>
      </c>
      <c r="H181" s="116"/>
      <c r="I181" s="117" t="str">
        <f t="shared" si="38"/>
        <v/>
      </c>
      <c r="J181" s="118" t="str">
        <f t="shared" si="39"/>
        <v/>
      </c>
      <c r="AP181" s="8" t="s">
        <v>311</v>
      </c>
      <c r="AQ181" s="100" t="s">
        <v>8</v>
      </c>
      <c r="AR181" s="100" t="s">
        <v>7</v>
      </c>
      <c r="AS181" s="4">
        <v>20517.5</v>
      </c>
      <c r="AT181" s="5">
        <v>1.6</v>
      </c>
      <c r="AU181" s="8">
        <v>8</v>
      </c>
      <c r="AV181" s="8" t="s">
        <v>325</v>
      </c>
    </row>
    <row r="182" spans="5:48" ht="12.75" customHeight="1">
      <c r="E182" s="113"/>
      <c r="F182" s="114" t="str">
        <f t="shared" si="36"/>
        <v/>
      </c>
      <c r="G182" s="115" t="str">
        <f t="shared" si="37"/>
        <v/>
      </c>
      <c r="H182" s="116"/>
      <c r="I182" s="117" t="str">
        <f t="shared" si="38"/>
        <v/>
      </c>
      <c r="J182" s="118" t="str">
        <f t="shared" si="39"/>
        <v/>
      </c>
      <c r="AP182" s="8" t="s">
        <v>331</v>
      </c>
      <c r="AQ182" s="100" t="s">
        <v>6</v>
      </c>
      <c r="AR182" s="100" t="s">
        <v>7</v>
      </c>
      <c r="AS182" s="4">
        <v>346.61</v>
      </c>
      <c r="AT182" s="5">
        <v>1.4E-2</v>
      </c>
      <c r="AU182" s="8">
        <v>4</v>
      </c>
      <c r="AV182" s="8" t="s">
        <v>245</v>
      </c>
    </row>
    <row r="183" spans="5:48" ht="12.75" customHeight="1">
      <c r="E183" s="113"/>
      <c r="F183" s="114" t="str">
        <f t="shared" si="36"/>
        <v/>
      </c>
      <c r="G183" s="115" t="str">
        <f t="shared" si="37"/>
        <v/>
      </c>
      <c r="H183" s="116"/>
      <c r="I183" s="117" t="str">
        <f t="shared" si="38"/>
        <v/>
      </c>
      <c r="J183" s="118" t="str">
        <f t="shared" si="39"/>
        <v/>
      </c>
      <c r="AP183" s="8" t="s">
        <v>330</v>
      </c>
      <c r="AQ183" s="100" t="s">
        <v>8</v>
      </c>
      <c r="AR183" s="100" t="s">
        <v>7</v>
      </c>
      <c r="AS183" s="4">
        <v>866.52</v>
      </c>
      <c r="AT183" s="5">
        <v>2.1000000000000001E-2</v>
      </c>
      <c r="AU183" s="8">
        <v>4</v>
      </c>
      <c r="AV183" s="8" t="s">
        <v>297</v>
      </c>
    </row>
    <row r="184" spans="5:48" ht="12.75" customHeight="1">
      <c r="E184" s="113"/>
      <c r="F184" s="114" t="str">
        <f t="shared" si="36"/>
        <v/>
      </c>
      <c r="G184" s="115" t="str">
        <f t="shared" si="37"/>
        <v/>
      </c>
      <c r="H184" s="116"/>
      <c r="I184" s="117" t="str">
        <f t="shared" si="38"/>
        <v/>
      </c>
      <c r="J184" s="118" t="str">
        <f t="shared" si="39"/>
        <v/>
      </c>
      <c r="AP184" s="8" t="s">
        <v>256</v>
      </c>
      <c r="AQ184" s="100" t="s">
        <v>6</v>
      </c>
      <c r="AR184" s="100" t="s">
        <v>7</v>
      </c>
      <c r="AS184" s="4">
        <v>162.4</v>
      </c>
      <c r="AT184" s="5">
        <v>1.4E-2</v>
      </c>
      <c r="AU184" s="8">
        <v>4</v>
      </c>
      <c r="AV184" s="8" t="s">
        <v>272</v>
      </c>
    </row>
    <row r="185" spans="5:48" ht="12.75" customHeight="1">
      <c r="E185" s="113"/>
      <c r="F185" s="114" t="str">
        <f t="shared" si="36"/>
        <v/>
      </c>
      <c r="G185" s="115" t="str">
        <f t="shared" si="37"/>
        <v/>
      </c>
      <c r="H185" s="116"/>
      <c r="I185" s="117" t="str">
        <f t="shared" si="38"/>
        <v/>
      </c>
      <c r="J185" s="118" t="str">
        <f t="shared" si="39"/>
        <v/>
      </c>
      <c r="AP185" s="8" t="s">
        <v>254</v>
      </c>
      <c r="AQ185" s="100" t="s">
        <v>8</v>
      </c>
      <c r="AR185" s="100" t="s">
        <v>7</v>
      </c>
      <c r="AS185" s="4">
        <v>406</v>
      </c>
      <c r="AT185" s="5">
        <v>2.1000000000000001E-2</v>
      </c>
      <c r="AU185" s="8">
        <v>4</v>
      </c>
      <c r="AV185" s="8" t="s">
        <v>270</v>
      </c>
    </row>
    <row r="186" spans="5:48" ht="12.75" customHeight="1">
      <c r="E186" s="113"/>
      <c r="F186" s="114" t="str">
        <f t="shared" si="36"/>
        <v/>
      </c>
      <c r="G186" s="115" t="str">
        <f t="shared" si="37"/>
        <v/>
      </c>
      <c r="H186" s="116"/>
      <c r="I186" s="117" t="str">
        <f t="shared" si="38"/>
        <v/>
      </c>
      <c r="J186" s="118" t="str">
        <f t="shared" si="39"/>
        <v/>
      </c>
      <c r="AP186" s="8" t="s">
        <v>307</v>
      </c>
      <c r="AQ186" s="100" t="s">
        <v>8</v>
      </c>
      <c r="AR186" s="100" t="s">
        <v>7</v>
      </c>
      <c r="AS186" s="4">
        <v>301.60000000000002</v>
      </c>
      <c r="AT186" s="5">
        <v>0.04</v>
      </c>
      <c r="AU186" s="8">
        <v>8</v>
      </c>
      <c r="AV186" s="8" t="s">
        <v>178</v>
      </c>
    </row>
    <row r="187" spans="5:48" ht="12.75" customHeight="1">
      <c r="E187" s="113"/>
      <c r="F187" s="114" t="str">
        <f t="shared" si="36"/>
        <v/>
      </c>
      <c r="G187" s="115" t="str">
        <f t="shared" si="37"/>
        <v/>
      </c>
      <c r="H187" s="116"/>
      <c r="I187" s="117" t="str">
        <f t="shared" si="38"/>
        <v/>
      </c>
      <c r="J187" s="118" t="str">
        <f t="shared" si="39"/>
        <v/>
      </c>
      <c r="AP187" s="8" t="s">
        <v>343</v>
      </c>
      <c r="AQ187" s="100" t="s">
        <v>6</v>
      </c>
      <c r="AR187" s="100" t="s">
        <v>7</v>
      </c>
      <c r="AS187" s="4">
        <v>11651.04</v>
      </c>
      <c r="AT187" s="5">
        <v>0.97899999999999998</v>
      </c>
      <c r="AU187" s="8">
        <v>8</v>
      </c>
      <c r="AV187" s="8" t="s">
        <v>176</v>
      </c>
    </row>
    <row r="188" spans="5:48" ht="12.75" customHeight="1">
      <c r="E188" s="113"/>
      <c r="F188" s="114" t="str">
        <f t="shared" si="36"/>
        <v/>
      </c>
      <c r="G188" s="115" t="str">
        <f t="shared" si="37"/>
        <v/>
      </c>
      <c r="H188" s="116"/>
      <c r="I188" s="117" t="str">
        <f t="shared" si="38"/>
        <v/>
      </c>
      <c r="J188" s="118" t="str">
        <f t="shared" si="39"/>
        <v/>
      </c>
      <c r="AP188" s="8" t="s">
        <v>344</v>
      </c>
      <c r="AQ188" s="100" t="s">
        <v>8</v>
      </c>
      <c r="AR188" s="100" t="s">
        <v>7</v>
      </c>
      <c r="AS188" s="4">
        <v>15146.352000000001</v>
      </c>
      <c r="AT188" s="5">
        <v>1.05</v>
      </c>
      <c r="AU188" s="8">
        <v>8</v>
      </c>
      <c r="AV188" s="8" t="s">
        <v>223</v>
      </c>
    </row>
    <row r="189" spans="5:48" ht="12.75" customHeight="1">
      <c r="E189" s="113"/>
      <c r="F189" s="114" t="str">
        <f t="shared" si="36"/>
        <v/>
      </c>
      <c r="G189" s="115" t="str">
        <f t="shared" si="37"/>
        <v/>
      </c>
      <c r="H189" s="116"/>
      <c r="I189" s="117" t="str">
        <f t="shared" si="38"/>
        <v/>
      </c>
      <c r="J189" s="118" t="str">
        <f t="shared" si="39"/>
        <v/>
      </c>
      <c r="AP189" s="8" t="s">
        <v>281</v>
      </c>
      <c r="AQ189" s="100" t="s">
        <v>8</v>
      </c>
      <c r="AR189" s="100" t="s">
        <v>7</v>
      </c>
      <c r="AS189" s="4">
        <v>301.60000000000002</v>
      </c>
      <c r="AT189" s="5">
        <v>0.04</v>
      </c>
      <c r="AU189" s="8">
        <v>8</v>
      </c>
      <c r="AV189" s="8" t="s">
        <v>222</v>
      </c>
    </row>
    <row r="190" spans="5:48" ht="12.75" customHeight="1">
      <c r="E190" s="113"/>
      <c r="F190" s="114" t="str">
        <f t="shared" si="36"/>
        <v/>
      </c>
      <c r="G190" s="115" t="str">
        <f t="shared" si="37"/>
        <v/>
      </c>
      <c r="H190" s="116"/>
      <c r="I190" s="117" t="str">
        <f t="shared" si="38"/>
        <v/>
      </c>
      <c r="J190" s="118" t="str">
        <f t="shared" si="39"/>
        <v/>
      </c>
      <c r="AP190" s="8" t="s">
        <v>132</v>
      </c>
      <c r="AQ190" s="100" t="s">
        <v>8</v>
      </c>
      <c r="AR190" s="100" t="s">
        <v>7</v>
      </c>
      <c r="AS190" s="4">
        <v>301.60000000000002</v>
      </c>
      <c r="AT190" s="5">
        <v>0.04</v>
      </c>
      <c r="AU190" s="8">
        <v>8</v>
      </c>
      <c r="AV190" s="8" t="s">
        <v>276</v>
      </c>
    </row>
    <row r="191" spans="5:48" ht="12.75" customHeight="1">
      <c r="E191" s="113"/>
      <c r="F191" s="114" t="str">
        <f t="shared" si="36"/>
        <v/>
      </c>
      <c r="G191" s="115" t="str">
        <f t="shared" si="37"/>
        <v/>
      </c>
      <c r="H191" s="116"/>
      <c r="I191" s="117" t="str">
        <f t="shared" si="38"/>
        <v/>
      </c>
      <c r="J191" s="118" t="str">
        <f t="shared" si="39"/>
        <v/>
      </c>
      <c r="AP191" s="8" t="s">
        <v>319</v>
      </c>
      <c r="AQ191" s="100" t="s">
        <v>8</v>
      </c>
      <c r="AR191" s="100" t="s">
        <v>7</v>
      </c>
      <c r="AS191" s="4">
        <v>301.60000000000002</v>
      </c>
      <c r="AT191" s="5">
        <v>0.04</v>
      </c>
      <c r="AU191" s="8">
        <v>8</v>
      </c>
      <c r="AV191" s="8" t="s">
        <v>274</v>
      </c>
    </row>
    <row r="192" spans="5:48" ht="12.75" customHeight="1">
      <c r="E192" s="113"/>
      <c r="F192" s="114" t="str">
        <f t="shared" si="36"/>
        <v/>
      </c>
      <c r="G192" s="115" t="str">
        <f t="shared" si="37"/>
        <v/>
      </c>
      <c r="H192" s="116"/>
      <c r="I192" s="117" t="str">
        <f t="shared" si="38"/>
        <v/>
      </c>
      <c r="J192" s="118" t="str">
        <f t="shared" si="39"/>
        <v/>
      </c>
      <c r="AB192" s="123"/>
      <c r="AP192" s="8" t="s">
        <v>323</v>
      </c>
      <c r="AQ192" s="100" t="s">
        <v>8</v>
      </c>
      <c r="AR192" s="100" t="s">
        <v>7</v>
      </c>
      <c r="AS192" s="4">
        <v>301.60000000000002</v>
      </c>
      <c r="AT192" s="5">
        <v>0.04</v>
      </c>
      <c r="AU192" s="8">
        <v>8</v>
      </c>
      <c r="AV192" s="8" t="s">
        <v>296</v>
      </c>
    </row>
    <row r="193" spans="5:48" ht="12.75" customHeight="1">
      <c r="E193" s="113"/>
      <c r="F193" s="114" t="str">
        <f t="shared" si="36"/>
        <v/>
      </c>
      <c r="G193" s="115" t="str">
        <f t="shared" si="37"/>
        <v/>
      </c>
      <c r="H193" s="116"/>
      <c r="I193" s="117" t="str">
        <f t="shared" si="38"/>
        <v/>
      </c>
      <c r="J193" s="118" t="str">
        <f t="shared" si="39"/>
        <v/>
      </c>
      <c r="AP193" s="8" t="s">
        <v>342</v>
      </c>
      <c r="AQ193" s="100" t="s">
        <v>8</v>
      </c>
      <c r="AR193" s="100" t="s">
        <v>7</v>
      </c>
      <c r="AS193" s="4">
        <v>301.60000000000002</v>
      </c>
      <c r="AT193" s="5">
        <v>0.04</v>
      </c>
      <c r="AU193" s="8">
        <v>8</v>
      </c>
      <c r="AV193" s="8" t="s">
        <v>282</v>
      </c>
    </row>
    <row r="194" spans="5:48" ht="12.75" customHeight="1">
      <c r="E194" s="113"/>
      <c r="F194" s="114" t="str">
        <f t="shared" si="36"/>
        <v/>
      </c>
      <c r="G194" s="115" t="str">
        <f t="shared" si="37"/>
        <v/>
      </c>
      <c r="H194" s="116"/>
      <c r="I194" s="117" t="str">
        <f t="shared" si="38"/>
        <v/>
      </c>
      <c r="J194" s="118" t="str">
        <f t="shared" si="39"/>
        <v/>
      </c>
      <c r="AP194" s="8" t="s">
        <v>345</v>
      </c>
      <c r="AQ194" s="100" t="s">
        <v>8</v>
      </c>
      <c r="AR194" s="100" t="s">
        <v>7</v>
      </c>
      <c r="AS194" s="4">
        <v>301.60000000000002</v>
      </c>
      <c r="AT194" s="5">
        <v>0.04</v>
      </c>
      <c r="AU194" s="8">
        <v>8</v>
      </c>
      <c r="AV194" s="8" t="s">
        <v>280</v>
      </c>
    </row>
    <row r="195" spans="5:48" ht="12.75" customHeight="1">
      <c r="E195" s="113"/>
      <c r="F195" s="114" t="str">
        <f t="shared" si="36"/>
        <v/>
      </c>
      <c r="G195" s="115" t="str">
        <f t="shared" si="37"/>
        <v/>
      </c>
      <c r="H195" s="116"/>
      <c r="I195" s="117" t="str">
        <f t="shared" si="38"/>
        <v/>
      </c>
      <c r="J195" s="118" t="str">
        <f t="shared" si="39"/>
        <v/>
      </c>
      <c r="AP195" s="8" t="s">
        <v>216</v>
      </c>
      <c r="AQ195" s="100" t="s">
        <v>8</v>
      </c>
      <c r="AR195" s="100" t="s">
        <v>7</v>
      </c>
      <c r="AS195" s="4">
        <v>301.60000000000002</v>
      </c>
      <c r="AT195" s="5">
        <v>0.04</v>
      </c>
      <c r="AU195" s="8">
        <v>8</v>
      </c>
      <c r="AV195" s="8" t="s">
        <v>261</v>
      </c>
    </row>
    <row r="196" spans="5:48" ht="12.75" customHeight="1">
      <c r="E196" s="113"/>
      <c r="F196" s="114" t="str">
        <f t="shared" si="36"/>
        <v/>
      </c>
      <c r="G196" s="115" t="str">
        <f t="shared" si="37"/>
        <v/>
      </c>
      <c r="H196" s="116"/>
      <c r="I196" s="117" t="str">
        <f t="shared" si="38"/>
        <v/>
      </c>
      <c r="J196" s="118" t="str">
        <f t="shared" si="39"/>
        <v/>
      </c>
      <c r="AP196" s="8" t="s">
        <v>279</v>
      </c>
      <c r="AQ196" s="100" t="s">
        <v>8</v>
      </c>
      <c r="AR196" s="100" t="s">
        <v>7</v>
      </c>
      <c r="AS196" s="4">
        <v>301.60000000000002</v>
      </c>
      <c r="AT196" s="5">
        <v>0.04</v>
      </c>
      <c r="AU196" s="8">
        <v>8</v>
      </c>
      <c r="AV196" s="8" t="s">
        <v>259</v>
      </c>
    </row>
    <row r="197" spans="5:48" ht="12.75" customHeight="1">
      <c r="E197" s="113"/>
      <c r="F197" s="114" t="str">
        <f t="shared" si="36"/>
        <v/>
      </c>
      <c r="G197" s="115" t="str">
        <f t="shared" si="37"/>
        <v/>
      </c>
      <c r="H197" s="116"/>
      <c r="I197" s="117" t="str">
        <f t="shared" si="38"/>
        <v/>
      </c>
      <c r="J197" s="118" t="str">
        <f t="shared" si="39"/>
        <v/>
      </c>
      <c r="AP197" s="8" t="s">
        <v>314</v>
      </c>
      <c r="AQ197" s="100" t="s">
        <v>8</v>
      </c>
      <c r="AR197" s="100" t="s">
        <v>7</v>
      </c>
      <c r="AS197" s="4">
        <v>301.60000000000002</v>
      </c>
      <c r="AT197" s="5">
        <v>0.04</v>
      </c>
      <c r="AU197" s="8">
        <v>8</v>
      </c>
      <c r="AV197" s="8" t="s">
        <v>332</v>
      </c>
    </row>
    <row r="198" spans="5:48" ht="12.75" customHeight="1">
      <c r="E198" s="113"/>
      <c r="F198" s="114" t="str">
        <f t="shared" ref="F198:F229" si="40">IF(E198="","",AT193*E198)</f>
        <v/>
      </c>
      <c r="G198" s="115" t="str">
        <f t="shared" ref="G198:G229" si="41">IF(E198="","",AS193*E198)</f>
        <v/>
      </c>
      <c r="H198" s="116"/>
      <c r="I198" s="117" t="str">
        <f t="shared" ref="I198:I229" si="42">IF(H198="","",H198*AT193)</f>
        <v/>
      </c>
      <c r="J198" s="118" t="str">
        <f t="shared" ref="J198:J229" si="43">IF(H198="","",H198*AS193)</f>
        <v/>
      </c>
      <c r="AP198" s="8" t="s">
        <v>195</v>
      </c>
      <c r="AQ198" s="100" t="s">
        <v>8</v>
      </c>
      <c r="AR198" s="100" t="s">
        <v>7</v>
      </c>
      <c r="AS198" s="4">
        <v>301.60000000000002</v>
      </c>
      <c r="AT198" s="5">
        <v>0.04</v>
      </c>
      <c r="AU198" s="8">
        <v>8</v>
      </c>
      <c r="AV198" s="8" t="s">
        <v>234</v>
      </c>
    </row>
    <row r="199" spans="5:48" ht="12.75" customHeight="1">
      <c r="E199" s="113"/>
      <c r="F199" s="114" t="str">
        <f t="shared" si="40"/>
        <v/>
      </c>
      <c r="G199" s="115" t="str">
        <f t="shared" si="41"/>
        <v/>
      </c>
      <c r="H199" s="116"/>
      <c r="I199" s="117" t="str">
        <f t="shared" si="42"/>
        <v/>
      </c>
      <c r="J199" s="118" t="str">
        <f t="shared" si="43"/>
        <v/>
      </c>
      <c r="AP199" s="8" t="s">
        <v>250</v>
      </c>
      <c r="AQ199" s="100" t="s">
        <v>8</v>
      </c>
      <c r="AR199" s="100" t="s">
        <v>7</v>
      </c>
      <c r="AS199" s="4">
        <v>301.60000000000002</v>
      </c>
      <c r="AT199" s="5">
        <v>0.04</v>
      </c>
      <c r="AU199" s="8">
        <v>8</v>
      </c>
      <c r="AV199" s="8" t="s">
        <v>233</v>
      </c>
    </row>
    <row r="200" spans="5:48" ht="12.75" customHeight="1">
      <c r="E200" s="113"/>
      <c r="F200" s="114" t="str">
        <f t="shared" si="40"/>
        <v/>
      </c>
      <c r="G200" s="115" t="str">
        <f t="shared" si="41"/>
        <v/>
      </c>
      <c r="H200" s="116"/>
      <c r="I200" s="117" t="str">
        <f t="shared" si="42"/>
        <v/>
      </c>
      <c r="J200" s="118" t="str">
        <f t="shared" si="43"/>
        <v/>
      </c>
      <c r="AP200" s="8" t="s">
        <v>323</v>
      </c>
      <c r="AQ200" s="100" t="s">
        <v>8</v>
      </c>
      <c r="AR200" s="100" t="s">
        <v>7</v>
      </c>
      <c r="AS200" s="4">
        <v>301.60000000000002</v>
      </c>
      <c r="AT200" s="5">
        <v>0.04</v>
      </c>
      <c r="AU200" s="8">
        <v>8</v>
      </c>
      <c r="AV200" s="8" t="s">
        <v>215</v>
      </c>
    </row>
    <row r="201" spans="5:48" ht="12.75" customHeight="1">
      <c r="E201" s="113"/>
      <c r="F201" s="114" t="str">
        <f t="shared" si="40"/>
        <v/>
      </c>
      <c r="G201" s="115" t="str">
        <f t="shared" si="41"/>
        <v/>
      </c>
      <c r="H201" s="116"/>
      <c r="I201" s="117" t="str">
        <f t="shared" si="42"/>
        <v/>
      </c>
      <c r="J201" s="118" t="str">
        <f t="shared" si="43"/>
        <v/>
      </c>
      <c r="AP201" s="8" t="s">
        <v>169</v>
      </c>
      <c r="AQ201" s="100" t="s">
        <v>8</v>
      </c>
      <c r="AR201" s="100" t="s">
        <v>7</v>
      </c>
      <c r="AS201" s="4">
        <v>301.60000000000002</v>
      </c>
      <c r="AT201" s="5">
        <v>0.04</v>
      </c>
      <c r="AU201" s="8">
        <v>8</v>
      </c>
      <c r="AV201" s="8" t="s">
        <v>213</v>
      </c>
    </row>
    <row r="202" spans="5:48" ht="12.75" customHeight="1">
      <c r="E202" s="113"/>
      <c r="F202" s="114" t="str">
        <f t="shared" si="40"/>
        <v/>
      </c>
      <c r="G202" s="115" t="str">
        <f t="shared" si="41"/>
        <v/>
      </c>
      <c r="H202" s="116"/>
      <c r="I202" s="117" t="str">
        <f t="shared" si="42"/>
        <v/>
      </c>
      <c r="J202" s="118" t="str">
        <f t="shared" si="43"/>
        <v/>
      </c>
      <c r="AP202" s="8" t="s">
        <v>346</v>
      </c>
      <c r="AQ202" s="100" t="s">
        <v>8</v>
      </c>
      <c r="AR202" s="100" t="s">
        <v>7</v>
      </c>
      <c r="AS202" s="4">
        <v>1856</v>
      </c>
      <c r="AT202" s="5">
        <v>0.04</v>
      </c>
      <c r="AU202" s="8">
        <v>8</v>
      </c>
      <c r="AV202" s="8" t="s">
        <v>347</v>
      </c>
    </row>
    <row r="203" spans="5:48" ht="12.75" customHeight="1">
      <c r="E203" s="113"/>
      <c r="F203" s="114" t="str">
        <f t="shared" si="40"/>
        <v/>
      </c>
      <c r="G203" s="115" t="str">
        <f t="shared" si="41"/>
        <v/>
      </c>
      <c r="H203" s="116"/>
      <c r="I203" s="117" t="str">
        <f t="shared" si="42"/>
        <v/>
      </c>
      <c r="J203" s="118" t="str">
        <f t="shared" si="43"/>
        <v/>
      </c>
      <c r="AP203" s="8" t="s">
        <v>277</v>
      </c>
      <c r="AQ203" s="100" t="s">
        <v>6</v>
      </c>
      <c r="AR203" s="100" t="s">
        <v>7</v>
      </c>
      <c r="AS203" s="10">
        <v>94.58</v>
      </c>
      <c r="AT203" s="9">
        <v>2.5999999999999999E-2</v>
      </c>
      <c r="AU203" s="8">
        <v>1</v>
      </c>
      <c r="AV203" s="8" t="s">
        <v>348</v>
      </c>
    </row>
    <row r="204" spans="5:48" ht="12.75" customHeight="1">
      <c r="E204" s="113"/>
      <c r="F204" s="114" t="str">
        <f t="shared" si="40"/>
        <v/>
      </c>
      <c r="G204" s="115" t="str">
        <f t="shared" si="41"/>
        <v/>
      </c>
      <c r="H204" s="116"/>
      <c r="I204" s="117" t="str">
        <f t="shared" si="42"/>
        <v/>
      </c>
      <c r="J204" s="118" t="str">
        <f t="shared" si="43"/>
        <v/>
      </c>
      <c r="AP204" s="8" t="s">
        <v>275</v>
      </c>
      <c r="AQ204" s="100" t="s">
        <v>8</v>
      </c>
      <c r="AR204" s="100" t="s">
        <v>7</v>
      </c>
      <c r="AS204" s="4">
        <v>301.60000000000002</v>
      </c>
      <c r="AT204" s="5">
        <v>0.04</v>
      </c>
      <c r="AU204" s="8">
        <v>1</v>
      </c>
      <c r="AV204" s="8" t="s">
        <v>344</v>
      </c>
    </row>
    <row r="205" spans="5:48" ht="12.75" customHeight="1">
      <c r="E205" s="113"/>
      <c r="F205" s="114" t="str">
        <f t="shared" si="40"/>
        <v/>
      </c>
      <c r="G205" s="115" t="str">
        <f t="shared" si="41"/>
        <v/>
      </c>
      <c r="H205" s="116"/>
      <c r="I205" s="117" t="str">
        <f t="shared" si="42"/>
        <v/>
      </c>
      <c r="J205" s="118" t="str">
        <f t="shared" si="43"/>
        <v/>
      </c>
      <c r="AP205" s="8" t="s">
        <v>309</v>
      </c>
      <c r="AQ205" s="100" t="s">
        <v>6</v>
      </c>
      <c r="AR205" s="100" t="s">
        <v>7</v>
      </c>
      <c r="AS205" s="10">
        <v>94.58</v>
      </c>
      <c r="AT205" s="9">
        <v>2.5999999999999999E-2</v>
      </c>
      <c r="AU205" s="8">
        <v>1</v>
      </c>
      <c r="AV205" s="8" t="s">
        <v>343</v>
      </c>
    </row>
    <row r="206" spans="5:48" ht="12.75" customHeight="1">
      <c r="E206" s="113"/>
      <c r="F206" s="114" t="str">
        <f t="shared" si="40"/>
        <v/>
      </c>
      <c r="G206" s="115" t="str">
        <f t="shared" si="41"/>
        <v/>
      </c>
      <c r="H206" s="116"/>
      <c r="I206" s="117" t="str">
        <f t="shared" si="42"/>
        <v/>
      </c>
      <c r="J206" s="118" t="str">
        <f t="shared" si="43"/>
        <v/>
      </c>
      <c r="AP206" s="8" t="s">
        <v>308</v>
      </c>
      <c r="AQ206" s="100" t="s">
        <v>8</v>
      </c>
      <c r="AR206" s="100" t="s">
        <v>7</v>
      </c>
      <c r="AS206" s="4">
        <v>180</v>
      </c>
      <c r="AT206" s="5">
        <v>0.03</v>
      </c>
      <c r="AU206" s="8">
        <v>1</v>
      </c>
      <c r="AV206" s="8" t="s">
        <v>345</v>
      </c>
    </row>
    <row r="207" spans="5:48" ht="12.75" customHeight="1">
      <c r="E207" s="113"/>
      <c r="F207" s="114" t="str">
        <f t="shared" si="40"/>
        <v/>
      </c>
      <c r="G207" s="115" t="str">
        <f t="shared" si="41"/>
        <v/>
      </c>
      <c r="H207" s="116"/>
      <c r="I207" s="117" t="str">
        <f t="shared" si="42"/>
        <v/>
      </c>
      <c r="J207" s="118" t="str">
        <f t="shared" si="43"/>
        <v/>
      </c>
      <c r="AP207" s="8" t="s">
        <v>349</v>
      </c>
      <c r="AQ207" s="100" t="s">
        <v>6</v>
      </c>
      <c r="AR207" s="100" t="s">
        <v>7</v>
      </c>
      <c r="AS207" s="4">
        <v>1740</v>
      </c>
      <c r="AT207" s="5">
        <v>0.36</v>
      </c>
      <c r="AU207" s="8">
        <v>8</v>
      </c>
      <c r="AV207" s="8" t="s">
        <v>350</v>
      </c>
    </row>
    <row r="208" spans="5:48" ht="12.75" customHeight="1">
      <c r="E208" s="113"/>
      <c r="F208" s="114" t="str">
        <f t="shared" si="40"/>
        <v/>
      </c>
      <c r="G208" s="115" t="str">
        <f t="shared" si="41"/>
        <v/>
      </c>
      <c r="H208" s="116"/>
      <c r="I208" s="117" t="str">
        <f t="shared" si="42"/>
        <v/>
      </c>
      <c r="J208" s="118" t="str">
        <f t="shared" si="43"/>
        <v/>
      </c>
      <c r="AP208" s="8" t="s">
        <v>273</v>
      </c>
      <c r="AQ208" s="100" t="s">
        <v>6</v>
      </c>
      <c r="AR208" s="100" t="s">
        <v>7</v>
      </c>
      <c r="AS208" s="10">
        <v>94.58</v>
      </c>
      <c r="AT208" s="9">
        <v>2.5999999999999999E-2</v>
      </c>
      <c r="AU208" s="8">
        <v>1</v>
      </c>
      <c r="AV208" s="8" t="s">
        <v>351</v>
      </c>
    </row>
    <row r="209" spans="5:48" ht="12.75" customHeight="1">
      <c r="E209" s="113"/>
      <c r="F209" s="114" t="str">
        <f t="shared" si="40"/>
        <v/>
      </c>
      <c r="G209" s="115" t="str">
        <f t="shared" si="41"/>
        <v/>
      </c>
      <c r="H209" s="116"/>
      <c r="I209" s="117" t="str">
        <f t="shared" si="42"/>
        <v/>
      </c>
      <c r="J209" s="118" t="str">
        <f t="shared" si="43"/>
        <v/>
      </c>
      <c r="AP209" s="8" t="s">
        <v>271</v>
      </c>
      <c r="AQ209" s="100" t="s">
        <v>8</v>
      </c>
      <c r="AR209" s="100" t="s">
        <v>7</v>
      </c>
      <c r="AS209" s="4">
        <v>180</v>
      </c>
      <c r="AT209" s="5">
        <v>0.03</v>
      </c>
      <c r="AU209" s="8">
        <v>1</v>
      </c>
      <c r="AV209" s="8" t="s">
        <v>340</v>
      </c>
    </row>
    <row r="210" spans="5:48" ht="12.75" customHeight="1">
      <c r="E210" s="113"/>
      <c r="F210" s="114" t="str">
        <f t="shared" si="40"/>
        <v/>
      </c>
      <c r="G210" s="115" t="str">
        <f t="shared" si="41"/>
        <v/>
      </c>
      <c r="H210" s="116"/>
      <c r="I210" s="117" t="str">
        <f t="shared" si="42"/>
        <v/>
      </c>
      <c r="J210" s="118" t="str">
        <f t="shared" si="43"/>
        <v/>
      </c>
      <c r="AP210" s="8" t="s">
        <v>318</v>
      </c>
      <c r="AQ210" s="100" t="s">
        <v>6</v>
      </c>
      <c r="AR210" s="100" t="s">
        <v>7</v>
      </c>
      <c r="AS210" s="10">
        <v>94.58</v>
      </c>
      <c r="AT210" s="9">
        <v>2.5999999999999999E-2</v>
      </c>
      <c r="AU210" s="8">
        <v>1</v>
      </c>
      <c r="AV210" s="8" t="s">
        <v>149</v>
      </c>
    </row>
    <row r="211" spans="5:48" ht="12.75" customHeight="1">
      <c r="E211" s="113"/>
      <c r="F211" s="114" t="str">
        <f t="shared" si="40"/>
        <v/>
      </c>
      <c r="G211" s="115" t="str">
        <f t="shared" si="41"/>
        <v/>
      </c>
      <c r="H211" s="116"/>
      <c r="I211" s="117" t="str">
        <f t="shared" si="42"/>
        <v/>
      </c>
      <c r="J211" s="118" t="str">
        <f t="shared" si="43"/>
        <v/>
      </c>
      <c r="AP211" s="8" t="s">
        <v>317</v>
      </c>
      <c r="AQ211" s="100" t="s">
        <v>8</v>
      </c>
      <c r="AR211" s="100" t="s">
        <v>7</v>
      </c>
      <c r="AS211" s="4">
        <v>180</v>
      </c>
      <c r="AT211" s="5">
        <v>0.03</v>
      </c>
      <c r="AU211" s="8">
        <v>1</v>
      </c>
      <c r="AV211" s="8" t="s">
        <v>146</v>
      </c>
    </row>
    <row r="212" spans="5:48" ht="12.75" customHeight="1">
      <c r="E212" s="113"/>
      <c r="F212" s="114" t="str">
        <f t="shared" si="40"/>
        <v/>
      </c>
      <c r="G212" s="115" t="str">
        <f t="shared" si="41"/>
        <v/>
      </c>
      <c r="H212" s="116"/>
      <c r="I212" s="117" t="str">
        <f t="shared" si="42"/>
        <v/>
      </c>
      <c r="J212" s="118" t="str">
        <f t="shared" si="43"/>
        <v/>
      </c>
      <c r="AP212" s="8" t="s">
        <v>348</v>
      </c>
      <c r="AQ212" s="100" t="s">
        <v>6</v>
      </c>
      <c r="AR212" s="100" t="s">
        <v>7</v>
      </c>
      <c r="AS212" s="10">
        <v>94.58</v>
      </c>
      <c r="AT212" s="9">
        <v>2.5999999999999999E-2</v>
      </c>
      <c r="AU212" s="8">
        <v>1</v>
      </c>
      <c r="AV212" s="8" t="s">
        <v>304</v>
      </c>
    </row>
    <row r="213" spans="5:48" ht="12.75" customHeight="1">
      <c r="E213" s="113"/>
      <c r="F213" s="114" t="str">
        <f t="shared" si="40"/>
        <v/>
      </c>
      <c r="G213" s="115" t="str">
        <f t="shared" si="41"/>
        <v/>
      </c>
      <c r="H213" s="116"/>
      <c r="I213" s="117" t="str">
        <f t="shared" si="42"/>
        <v/>
      </c>
      <c r="J213" s="118" t="str">
        <f t="shared" si="43"/>
        <v/>
      </c>
      <c r="AP213" s="8" t="s">
        <v>347</v>
      </c>
      <c r="AQ213" s="100" t="s">
        <v>8</v>
      </c>
      <c r="AR213" s="100" t="s">
        <v>7</v>
      </c>
      <c r="AS213" s="4">
        <v>180</v>
      </c>
      <c r="AT213" s="5">
        <v>0.03</v>
      </c>
      <c r="AU213" s="8">
        <v>1</v>
      </c>
      <c r="AV213" s="8" t="s">
        <v>154</v>
      </c>
    </row>
    <row r="214" spans="5:48" ht="12.75" customHeight="1">
      <c r="E214" s="113"/>
      <c r="F214" s="114" t="str">
        <f t="shared" si="40"/>
        <v/>
      </c>
      <c r="G214" s="115" t="str">
        <f t="shared" si="41"/>
        <v/>
      </c>
      <c r="H214" s="116"/>
      <c r="I214" s="117" t="str">
        <f t="shared" si="42"/>
        <v/>
      </c>
      <c r="J214" s="118" t="str">
        <f t="shared" si="43"/>
        <v/>
      </c>
      <c r="AP214" s="8" t="s">
        <v>351</v>
      </c>
      <c r="AQ214" s="100" t="s">
        <v>6</v>
      </c>
      <c r="AR214" s="100" t="s">
        <v>7</v>
      </c>
      <c r="AS214" s="10">
        <v>94.58</v>
      </c>
      <c r="AT214" s="9">
        <v>2.5999999999999999E-2</v>
      </c>
      <c r="AU214" s="8">
        <v>1</v>
      </c>
      <c r="AV214" s="8" t="s">
        <v>152</v>
      </c>
    </row>
    <row r="215" spans="5:48" ht="12.75" customHeight="1">
      <c r="E215" s="113"/>
      <c r="F215" s="114" t="str">
        <f t="shared" si="40"/>
        <v/>
      </c>
      <c r="G215" s="115" t="str">
        <f t="shared" si="41"/>
        <v/>
      </c>
      <c r="H215" s="116"/>
      <c r="I215" s="117" t="str">
        <f t="shared" si="42"/>
        <v/>
      </c>
      <c r="J215" s="118" t="str">
        <f t="shared" si="43"/>
        <v/>
      </c>
      <c r="AP215" s="8" t="s">
        <v>350</v>
      </c>
      <c r="AQ215" s="100" t="s">
        <v>8</v>
      </c>
      <c r="AR215" s="100" t="s">
        <v>7</v>
      </c>
      <c r="AS215" s="4">
        <v>180</v>
      </c>
      <c r="AT215" s="5">
        <v>0.03</v>
      </c>
      <c r="AU215" s="8">
        <v>1</v>
      </c>
      <c r="AV215" s="8" t="s">
        <v>349</v>
      </c>
    </row>
    <row r="216" spans="5:48" ht="12.75" customHeight="1">
      <c r="E216" s="113"/>
      <c r="F216" s="114" t="str">
        <f t="shared" si="40"/>
        <v/>
      </c>
      <c r="G216" s="115" t="str">
        <f t="shared" si="41"/>
        <v/>
      </c>
      <c r="H216" s="116"/>
      <c r="I216" s="117" t="str">
        <f t="shared" si="42"/>
        <v/>
      </c>
      <c r="J216" s="118" t="str">
        <f t="shared" si="43"/>
        <v/>
      </c>
      <c r="AP216" s="8" t="s">
        <v>144</v>
      </c>
      <c r="AQ216" s="100" t="s">
        <v>6</v>
      </c>
      <c r="AR216" s="100" t="s">
        <v>7</v>
      </c>
      <c r="AS216" s="10">
        <v>3594.4</v>
      </c>
      <c r="AT216" s="9">
        <v>0.15</v>
      </c>
      <c r="AU216" s="8">
        <v>1</v>
      </c>
      <c r="AV216" s="8" t="s">
        <v>341</v>
      </c>
    </row>
    <row r="217" spans="5:48" ht="12.75" customHeight="1">
      <c r="E217" s="113"/>
      <c r="F217" s="114" t="str">
        <f t="shared" si="40"/>
        <v/>
      </c>
      <c r="G217" s="115" t="str">
        <f t="shared" si="41"/>
        <v/>
      </c>
      <c r="H217" s="116"/>
      <c r="I217" s="117" t="str">
        <f t="shared" si="42"/>
        <v/>
      </c>
      <c r="J217" s="118" t="str">
        <f t="shared" si="43"/>
        <v/>
      </c>
      <c r="AP217" s="8" t="s">
        <v>141</v>
      </c>
      <c r="AQ217" s="100" t="s">
        <v>8</v>
      </c>
      <c r="AR217" s="100" t="s">
        <v>7</v>
      </c>
      <c r="AS217" s="10">
        <v>8986</v>
      </c>
      <c r="AT217" s="9">
        <v>0.3</v>
      </c>
      <c r="AU217" s="8">
        <v>1</v>
      </c>
      <c r="AV217" s="8" t="s">
        <v>346</v>
      </c>
    </row>
    <row r="218" spans="5:48" ht="12.75" customHeight="1">
      <c r="E218" s="113"/>
      <c r="F218" s="114" t="str">
        <f t="shared" si="40"/>
        <v/>
      </c>
      <c r="G218" s="115" t="str">
        <f t="shared" si="41"/>
        <v/>
      </c>
      <c r="H218" s="116"/>
      <c r="I218" s="117" t="str">
        <f t="shared" si="42"/>
        <v/>
      </c>
      <c r="J218" s="118" t="str">
        <f t="shared" si="43"/>
        <v/>
      </c>
      <c r="AP218" s="8" t="s">
        <v>327</v>
      </c>
      <c r="AQ218" s="100" t="s">
        <v>6</v>
      </c>
      <c r="AR218" s="100" t="s">
        <v>7</v>
      </c>
      <c r="AS218" s="4">
        <v>444.29</v>
      </c>
      <c r="AT218" s="5">
        <v>1.4E-2</v>
      </c>
      <c r="AU218" s="8">
        <v>4</v>
      </c>
      <c r="AV218" s="8" t="s">
        <v>337</v>
      </c>
    </row>
    <row r="219" spans="5:48" ht="12.75" customHeight="1">
      <c r="E219" s="113"/>
      <c r="F219" s="114" t="str">
        <f t="shared" si="40"/>
        <v/>
      </c>
      <c r="G219" s="115" t="str">
        <f t="shared" si="41"/>
        <v/>
      </c>
      <c r="H219" s="116"/>
      <c r="I219" s="117" t="str">
        <f t="shared" si="42"/>
        <v/>
      </c>
      <c r="J219" s="118" t="str">
        <f t="shared" si="43"/>
        <v/>
      </c>
      <c r="AP219" s="8" t="s">
        <v>326</v>
      </c>
      <c r="AQ219" s="100" t="s">
        <v>8</v>
      </c>
      <c r="AR219" s="100" t="s">
        <v>7</v>
      </c>
      <c r="AS219" s="4">
        <v>784.19</v>
      </c>
      <c r="AT219" s="5">
        <v>0.04</v>
      </c>
      <c r="AU219" s="8">
        <v>4</v>
      </c>
      <c r="AV219" s="8" t="s">
        <v>336</v>
      </c>
    </row>
    <row r="220" spans="5:48" ht="12.75" customHeight="1">
      <c r="E220" s="113"/>
      <c r="F220" s="114" t="str">
        <f t="shared" si="40"/>
        <v/>
      </c>
      <c r="G220" s="115" t="str">
        <f t="shared" si="41"/>
        <v/>
      </c>
      <c r="H220" s="116"/>
      <c r="I220" s="117" t="str">
        <f t="shared" si="42"/>
        <v/>
      </c>
      <c r="J220" s="118" t="str">
        <f t="shared" si="43"/>
        <v/>
      </c>
      <c r="AP220" s="8" t="s">
        <v>352</v>
      </c>
      <c r="AQ220" s="100" t="s">
        <v>8</v>
      </c>
      <c r="AR220" s="100" t="s">
        <v>7</v>
      </c>
      <c r="AS220" s="4">
        <v>784.16</v>
      </c>
      <c r="AT220" s="5">
        <v>0.04</v>
      </c>
      <c r="AU220" s="8">
        <v>4</v>
      </c>
      <c r="AV220" s="8" t="s">
        <v>335</v>
      </c>
    </row>
    <row r="221" spans="5:48" ht="12.75" customHeight="1">
      <c r="E221" s="113"/>
      <c r="F221" s="114" t="str">
        <f t="shared" si="40"/>
        <v/>
      </c>
      <c r="G221" s="115" t="str">
        <f t="shared" si="41"/>
        <v/>
      </c>
      <c r="H221" s="116"/>
      <c r="I221" s="117" t="str">
        <f t="shared" si="42"/>
        <v/>
      </c>
      <c r="J221" s="118" t="str">
        <f t="shared" si="43"/>
        <v/>
      </c>
      <c r="AP221" s="8" t="s">
        <v>313</v>
      </c>
      <c r="AQ221" s="100" t="s">
        <v>8</v>
      </c>
      <c r="AR221" s="100" t="s">
        <v>7</v>
      </c>
      <c r="AS221" s="4">
        <v>1263.008</v>
      </c>
      <c r="AT221" s="5">
        <v>0.06</v>
      </c>
      <c r="AU221" s="8">
        <v>4</v>
      </c>
      <c r="AV221" s="8" t="s">
        <v>232</v>
      </c>
    </row>
    <row r="222" spans="5:48" ht="12.75" customHeight="1">
      <c r="E222" s="113"/>
      <c r="F222" s="114" t="str">
        <f t="shared" si="40"/>
        <v/>
      </c>
      <c r="G222" s="115" t="str">
        <f t="shared" si="41"/>
        <v/>
      </c>
      <c r="H222" s="116"/>
      <c r="I222" s="117" t="str">
        <f t="shared" si="42"/>
        <v/>
      </c>
      <c r="J222" s="118" t="str">
        <f t="shared" si="43"/>
        <v/>
      </c>
      <c r="AP222" s="8" t="s">
        <v>329</v>
      </c>
      <c r="AQ222" s="100" t="s">
        <v>6</v>
      </c>
      <c r="AR222" s="100" t="s">
        <v>7</v>
      </c>
      <c r="AS222" s="4">
        <v>406</v>
      </c>
      <c r="AT222" s="5">
        <v>0.08</v>
      </c>
      <c r="AU222" s="8">
        <v>4</v>
      </c>
      <c r="AV222" s="8" t="s">
        <v>230</v>
      </c>
    </row>
    <row r="223" spans="5:48" ht="12.75" customHeight="1">
      <c r="E223" s="113"/>
      <c r="F223" s="114" t="str">
        <f t="shared" si="40"/>
        <v/>
      </c>
      <c r="G223" s="115" t="str">
        <f t="shared" si="41"/>
        <v/>
      </c>
      <c r="H223" s="116"/>
      <c r="I223" s="117" t="str">
        <f t="shared" si="42"/>
        <v/>
      </c>
      <c r="J223" s="118" t="str">
        <f t="shared" si="43"/>
        <v/>
      </c>
      <c r="AP223" s="8" t="s">
        <v>328</v>
      </c>
      <c r="AQ223" s="100" t="s">
        <v>8</v>
      </c>
      <c r="AR223" s="100" t="s">
        <v>7</v>
      </c>
      <c r="AS223" s="4">
        <v>406</v>
      </c>
      <c r="AT223" s="5">
        <v>0.08</v>
      </c>
      <c r="AU223" s="8">
        <v>4</v>
      </c>
      <c r="AV223" s="8" t="s">
        <v>352</v>
      </c>
    </row>
    <row r="224" spans="5:48" ht="12.75" customHeight="1">
      <c r="E224" s="113"/>
      <c r="F224" s="114" t="str">
        <f t="shared" si="40"/>
        <v/>
      </c>
      <c r="G224" s="115" t="str">
        <f t="shared" si="41"/>
        <v/>
      </c>
      <c r="H224" s="116"/>
      <c r="I224" s="117" t="str">
        <f t="shared" si="42"/>
        <v/>
      </c>
      <c r="J224" s="118" t="str">
        <f t="shared" si="43"/>
        <v/>
      </c>
      <c r="AP224" s="8" t="s">
        <v>153</v>
      </c>
      <c r="AQ224" s="100" t="s">
        <v>8</v>
      </c>
      <c r="AR224" s="100" t="s">
        <v>7</v>
      </c>
      <c r="AS224" s="4">
        <v>6695</v>
      </c>
      <c r="AT224" s="5">
        <v>0.23</v>
      </c>
      <c r="AU224" s="8">
        <v>6</v>
      </c>
      <c r="AV224" s="8" t="s">
        <v>162</v>
      </c>
    </row>
    <row r="225" spans="1:48" ht="12.75" customHeight="1">
      <c r="E225" s="113"/>
      <c r="F225" s="114" t="str">
        <f t="shared" si="40"/>
        <v/>
      </c>
      <c r="G225" s="115" t="str">
        <f t="shared" si="41"/>
        <v/>
      </c>
      <c r="H225" s="116"/>
      <c r="I225" s="117" t="str">
        <f t="shared" si="42"/>
        <v/>
      </c>
      <c r="J225" s="118" t="str">
        <f t="shared" si="43"/>
        <v/>
      </c>
      <c r="AP225" s="8" t="s">
        <v>353</v>
      </c>
      <c r="AQ225" s="100" t="s">
        <v>6</v>
      </c>
      <c r="AR225" s="100" t="s">
        <v>7</v>
      </c>
      <c r="AS225" s="10"/>
      <c r="AT225" s="5">
        <v>5.0000000000000001E-3</v>
      </c>
      <c r="AV225" s="8" t="s">
        <v>160</v>
      </c>
    </row>
    <row r="226" spans="1:48" ht="12.75" customHeight="1">
      <c r="E226" s="113"/>
      <c r="F226" s="114" t="str">
        <f t="shared" si="40"/>
        <v/>
      </c>
      <c r="G226" s="115" t="str">
        <f t="shared" si="41"/>
        <v/>
      </c>
      <c r="H226" s="116"/>
      <c r="I226" s="117" t="str">
        <f t="shared" si="42"/>
        <v/>
      </c>
      <c r="J226" s="118" t="str">
        <f t="shared" si="43"/>
        <v/>
      </c>
      <c r="AP226" s="8" t="s">
        <v>253</v>
      </c>
      <c r="AQ226" s="100" t="s">
        <v>6</v>
      </c>
      <c r="AR226" s="100" t="s">
        <v>7</v>
      </c>
      <c r="AS226" s="4">
        <v>174</v>
      </c>
      <c r="AT226" s="5">
        <v>0.2</v>
      </c>
      <c r="AU226" s="8">
        <v>9</v>
      </c>
      <c r="AV226" s="8" t="s">
        <v>123</v>
      </c>
    </row>
    <row r="227" spans="1:48" ht="12.75" customHeight="1">
      <c r="E227" s="113"/>
      <c r="F227" s="114" t="str">
        <f t="shared" si="40"/>
        <v/>
      </c>
      <c r="G227" s="115" t="str">
        <f t="shared" si="41"/>
        <v/>
      </c>
      <c r="H227" s="116"/>
      <c r="I227" s="117" t="str">
        <f t="shared" si="42"/>
        <v/>
      </c>
      <c r="J227" s="118" t="str">
        <f t="shared" si="43"/>
        <v/>
      </c>
      <c r="AP227" s="8" t="s">
        <v>255</v>
      </c>
      <c r="AQ227" s="100" t="s">
        <v>8</v>
      </c>
      <c r="AR227" s="100" t="s">
        <v>7</v>
      </c>
      <c r="AS227" s="4">
        <v>435</v>
      </c>
      <c r="AT227" s="5">
        <v>0.3</v>
      </c>
      <c r="AU227" s="8">
        <v>9</v>
      </c>
      <c r="AV227" s="8" t="s">
        <v>119</v>
      </c>
    </row>
    <row r="228" spans="1:48" ht="12.75" customHeight="1">
      <c r="E228" s="113"/>
      <c r="F228" s="114" t="str">
        <f t="shared" si="40"/>
        <v/>
      </c>
      <c r="G228" s="115" t="str">
        <f t="shared" si="41"/>
        <v/>
      </c>
      <c r="H228" s="116"/>
      <c r="I228" s="117" t="str">
        <f t="shared" si="42"/>
        <v/>
      </c>
      <c r="J228" s="118" t="str">
        <f t="shared" si="43"/>
        <v/>
      </c>
      <c r="AP228" s="8" t="s">
        <v>287</v>
      </c>
      <c r="AQ228" s="100" t="s">
        <v>6</v>
      </c>
      <c r="AR228" s="100" t="s">
        <v>7</v>
      </c>
      <c r="AS228" s="4">
        <v>208.8</v>
      </c>
      <c r="AT228" s="5">
        <v>0.04</v>
      </c>
      <c r="AU228" s="8">
        <v>9</v>
      </c>
      <c r="AV228" s="8" t="s">
        <v>196</v>
      </c>
    </row>
    <row r="229" spans="1:48" ht="12.75" customHeight="1">
      <c r="E229" s="113"/>
      <c r="F229" s="114" t="str">
        <f t="shared" si="40"/>
        <v/>
      </c>
      <c r="G229" s="115" t="str">
        <f t="shared" si="41"/>
        <v/>
      </c>
      <c r="H229" s="116"/>
      <c r="I229" s="117" t="str">
        <f t="shared" si="42"/>
        <v/>
      </c>
      <c r="J229" s="118" t="str">
        <f t="shared" si="43"/>
        <v/>
      </c>
      <c r="AP229" s="8" t="s">
        <v>354</v>
      </c>
      <c r="AQ229" s="100" t="s">
        <v>6</v>
      </c>
      <c r="AR229" s="100" t="s">
        <v>7</v>
      </c>
      <c r="AS229" s="10"/>
      <c r="AT229" s="9"/>
      <c r="AU229" s="8">
        <v>8</v>
      </c>
      <c r="AV229" s="8" t="s">
        <v>194</v>
      </c>
    </row>
    <row r="230" spans="1:48" ht="12.75" customHeight="1">
      <c r="E230" s="113"/>
      <c r="F230" s="114" t="str">
        <f t="shared" ref="F230:F234" si="44">IF(E230="","",AT225*E230)</f>
        <v/>
      </c>
      <c r="G230" s="115" t="str">
        <f t="shared" ref="G230:G234" si="45">IF(E230="","",AS225*E230)</f>
        <v/>
      </c>
      <c r="H230" s="116"/>
      <c r="I230" s="117" t="str">
        <f t="shared" ref="I230:I234" si="46">IF(H230="","",H230*AT225)</f>
        <v/>
      </c>
      <c r="J230" s="118" t="str">
        <f t="shared" ref="J230:J234" si="47">IF(H230="","",H230*AS225)</f>
        <v/>
      </c>
      <c r="AV230" s="8" t="s">
        <v>258</v>
      </c>
    </row>
    <row r="231" spans="1:48" ht="12.75" customHeight="1">
      <c r="E231" s="113"/>
      <c r="F231" s="114" t="str">
        <f t="shared" si="44"/>
        <v/>
      </c>
      <c r="G231" s="115" t="str">
        <f t="shared" si="45"/>
        <v/>
      </c>
      <c r="H231" s="116"/>
      <c r="I231" s="117" t="str">
        <f t="shared" si="46"/>
        <v/>
      </c>
      <c r="J231" s="118" t="str">
        <f t="shared" si="47"/>
        <v/>
      </c>
      <c r="AV231" s="8" t="s">
        <v>257</v>
      </c>
    </row>
    <row r="232" spans="1:48" ht="12.75" customHeight="1">
      <c r="E232" s="113"/>
      <c r="F232" s="114" t="str">
        <f t="shared" si="44"/>
        <v/>
      </c>
      <c r="G232" s="115" t="str">
        <f t="shared" si="45"/>
        <v/>
      </c>
      <c r="H232" s="116"/>
      <c r="I232" s="117" t="str">
        <f t="shared" si="46"/>
        <v/>
      </c>
      <c r="J232" s="118" t="str">
        <f t="shared" si="47"/>
        <v/>
      </c>
      <c r="AV232" s="8" t="s">
        <v>288</v>
      </c>
    </row>
    <row r="233" spans="1:48" ht="12.75" customHeight="1">
      <c r="E233" s="113"/>
      <c r="F233" s="114" t="str">
        <f t="shared" si="44"/>
        <v/>
      </c>
      <c r="G233" s="115" t="str">
        <f t="shared" si="45"/>
        <v/>
      </c>
      <c r="H233" s="116"/>
      <c r="I233" s="117" t="str">
        <f t="shared" si="46"/>
        <v/>
      </c>
      <c r="J233" s="118" t="str">
        <f t="shared" si="47"/>
        <v/>
      </c>
      <c r="AV233" s="8" t="s">
        <v>334</v>
      </c>
    </row>
    <row r="234" spans="1:48" ht="12.75" customHeight="1">
      <c r="E234" s="113"/>
      <c r="F234" s="114" t="str">
        <f t="shared" si="44"/>
        <v/>
      </c>
      <c r="G234" s="115" t="str">
        <f t="shared" si="45"/>
        <v/>
      </c>
      <c r="H234" s="116"/>
      <c r="I234" s="117" t="str">
        <f t="shared" si="46"/>
        <v/>
      </c>
      <c r="J234" s="118" t="str">
        <f t="shared" si="47"/>
        <v/>
      </c>
      <c r="AV234" s="8" t="s">
        <v>324</v>
      </c>
    </row>
    <row r="235" spans="1:48" ht="14.25" customHeight="1">
      <c r="D235" s="124" t="s">
        <v>31</v>
      </c>
      <c r="E235" s="125"/>
      <c r="F235" s="125"/>
      <c r="G235" s="112"/>
      <c r="H235" s="126"/>
      <c r="I235" s="126"/>
      <c r="J235" s="112"/>
      <c r="AV235" s="8" t="s">
        <v>315</v>
      </c>
    </row>
    <row r="236" spans="1:48" ht="14.25" customHeight="1"/>
    <row r="237" spans="1:48" ht="41.25" customHeight="1">
      <c r="A237" s="384" t="s">
        <v>224</v>
      </c>
      <c r="B237" s="384"/>
      <c r="C237" s="384"/>
      <c r="D237" s="384"/>
    </row>
    <row r="238" spans="1:48" ht="33.75" customHeight="1">
      <c r="A238" s="384" t="s">
        <v>227</v>
      </c>
      <c r="B238" s="384"/>
      <c r="C238" s="384"/>
      <c r="D238" s="384"/>
    </row>
    <row r="239" spans="1:48" ht="14.25" customHeight="1">
      <c r="AV239" s="8" t="s">
        <v>116</v>
      </c>
    </row>
    <row r="240" spans="1:48" ht="14.25" customHeight="1">
      <c r="A240" s="127"/>
      <c r="I240" s="127"/>
      <c r="AF240" s="128"/>
      <c r="AV240" s="8" t="s">
        <v>118</v>
      </c>
    </row>
    <row r="241" spans="1:48" ht="14.25" customHeight="1">
      <c r="A241" s="127"/>
      <c r="I241" s="127"/>
      <c r="AV241" s="8" t="s">
        <v>120</v>
      </c>
    </row>
    <row r="242" spans="1:48" ht="14.25" customHeight="1">
      <c r="AV242" s="8" t="s">
        <v>124</v>
      </c>
    </row>
    <row r="243" spans="1:48" ht="14.25" customHeight="1">
      <c r="AV243" s="8" t="s">
        <v>129</v>
      </c>
    </row>
    <row r="244" spans="1:48" ht="14.25" customHeight="1">
      <c r="AV244" s="8" t="s">
        <v>132</v>
      </c>
    </row>
    <row r="245" spans="1:48" ht="14.25" customHeight="1">
      <c r="AV245" s="8" t="s">
        <v>135</v>
      </c>
    </row>
    <row r="246" spans="1:48" ht="14.25" customHeight="1">
      <c r="AV246" s="8" t="s">
        <v>138</v>
      </c>
    </row>
    <row r="247" spans="1:48">
      <c r="AV247" s="8" t="s">
        <v>141</v>
      </c>
    </row>
    <row r="248" spans="1:48">
      <c r="AV248" s="8" t="s">
        <v>144</v>
      </c>
    </row>
    <row r="249" spans="1:48">
      <c r="AV249" s="8" t="s">
        <v>147</v>
      </c>
    </row>
    <row r="250" spans="1:48">
      <c r="AV250" s="8" t="s">
        <v>150</v>
      </c>
    </row>
    <row r="251" spans="1:48">
      <c r="AV251" s="8" t="s">
        <v>153</v>
      </c>
    </row>
    <row r="252" spans="1:48">
      <c r="AV252" s="8" t="s">
        <v>155</v>
      </c>
    </row>
    <row r="253" spans="1:48">
      <c r="AV253" s="8" t="s">
        <v>157</v>
      </c>
    </row>
    <row r="254" spans="1:48">
      <c r="AV254" s="8" t="s">
        <v>159</v>
      </c>
    </row>
    <row r="255" spans="1:48">
      <c r="AV255" s="8" t="s">
        <v>161</v>
      </c>
    </row>
    <row r="256" spans="1:48">
      <c r="AV256" s="8" t="s">
        <v>163</v>
      </c>
    </row>
    <row r="257" spans="48:48">
      <c r="AV257" s="8" t="s">
        <v>165</v>
      </c>
    </row>
    <row r="258" spans="48:48">
      <c r="AV258" s="8" t="s">
        <v>167</v>
      </c>
    </row>
    <row r="259" spans="48:48">
      <c r="AV259" s="8" t="s">
        <v>169</v>
      </c>
    </row>
    <row r="260" spans="48:48">
      <c r="AV260" s="8" t="s">
        <v>172</v>
      </c>
    </row>
    <row r="261" spans="48:48">
      <c r="AV261" s="8" t="s">
        <v>137</v>
      </c>
    </row>
    <row r="262" spans="48:48">
      <c r="AV262" s="8" t="s">
        <v>134</v>
      </c>
    </row>
    <row r="263" spans="48:48">
      <c r="AV263" s="8" t="s">
        <v>131</v>
      </c>
    </row>
    <row r="264" spans="48:48">
      <c r="AV264" s="8" t="s">
        <v>128</v>
      </c>
    </row>
    <row r="265" spans="48:48">
      <c r="AV265" s="8" t="s">
        <v>117</v>
      </c>
    </row>
    <row r="266" spans="48:48">
      <c r="AV266" s="8" t="s">
        <v>115</v>
      </c>
    </row>
    <row r="267" spans="48:48">
      <c r="AV267" s="8" t="s">
        <v>185</v>
      </c>
    </row>
    <row r="268" spans="48:48">
      <c r="AV268" s="8" t="s">
        <v>187</v>
      </c>
    </row>
    <row r="269" spans="48:48">
      <c r="AV269" s="8" t="s">
        <v>189</v>
      </c>
    </row>
    <row r="270" spans="48:48">
      <c r="AV270" s="8" t="s">
        <v>191</v>
      </c>
    </row>
    <row r="271" spans="48:48">
      <c r="AV271" s="8" t="s">
        <v>193</v>
      </c>
    </row>
    <row r="272" spans="48:48">
      <c r="AV272" s="8" t="s">
        <v>195</v>
      </c>
    </row>
    <row r="273" spans="48:48">
      <c r="AV273" s="8" t="s">
        <v>197</v>
      </c>
    </row>
    <row r="274" spans="48:48">
      <c r="AV274" s="8" t="s">
        <v>198</v>
      </c>
    </row>
    <row r="275" spans="48:48">
      <c r="AV275" s="8" t="s">
        <v>200</v>
      </c>
    </row>
    <row r="276" spans="48:48">
      <c r="AV276" s="8" t="s">
        <v>202</v>
      </c>
    </row>
    <row r="277" spans="48:48">
      <c r="AV277" s="8" t="s">
        <v>204</v>
      </c>
    </row>
    <row r="278" spans="48:48">
      <c r="AV278" s="8" t="s">
        <v>206</v>
      </c>
    </row>
    <row r="279" spans="48:48">
      <c r="AV279" s="8" t="s">
        <v>208</v>
      </c>
    </row>
    <row r="280" spans="48:48">
      <c r="AV280" s="8" t="s">
        <v>210</v>
      </c>
    </row>
    <row r="281" spans="48:48">
      <c r="AV281" s="8" t="s">
        <v>212</v>
      </c>
    </row>
    <row r="282" spans="48:48">
      <c r="AV282" s="8" t="s">
        <v>214</v>
      </c>
    </row>
    <row r="283" spans="48:48">
      <c r="AV283" s="8" t="s">
        <v>214</v>
      </c>
    </row>
    <row r="284" spans="48:48">
      <c r="AV284" s="8" t="s">
        <v>214</v>
      </c>
    </row>
    <row r="285" spans="48:48">
      <c r="AV285" s="8" t="s">
        <v>216</v>
      </c>
    </row>
    <row r="286" spans="48:48">
      <c r="AV286" s="8" t="s">
        <v>217</v>
      </c>
    </row>
    <row r="287" spans="48:48">
      <c r="AV287" s="8" t="s">
        <v>217</v>
      </c>
    </row>
    <row r="288" spans="48:48">
      <c r="AV288" s="8" t="s">
        <v>217</v>
      </c>
    </row>
    <row r="289" spans="48:48">
      <c r="AV289" s="8" t="s">
        <v>217</v>
      </c>
    </row>
    <row r="290" spans="48:48">
      <c r="AV290" s="8" t="s">
        <v>217</v>
      </c>
    </row>
    <row r="291" spans="48:48">
      <c r="AV291" s="8" t="s">
        <v>217</v>
      </c>
    </row>
    <row r="292" spans="48:48">
      <c r="AV292" s="8" t="s">
        <v>188</v>
      </c>
    </row>
    <row r="293" spans="48:48">
      <c r="AV293" s="8" t="s">
        <v>186</v>
      </c>
    </row>
    <row r="294" spans="48:48">
      <c r="AV294" s="8" t="s">
        <v>226</v>
      </c>
    </row>
    <row r="295" spans="48:48">
      <c r="AV295" s="8" t="s">
        <v>229</v>
      </c>
    </row>
    <row r="296" spans="48:48">
      <c r="AV296" s="8" t="s">
        <v>231</v>
      </c>
    </row>
    <row r="297" spans="48:48">
      <c r="AV297" s="8" t="s">
        <v>158</v>
      </c>
    </row>
    <row r="298" spans="48:48">
      <c r="AV298" s="8" t="s">
        <v>156</v>
      </c>
    </row>
    <row r="299" spans="48:48">
      <c r="AV299" s="8" t="s">
        <v>235</v>
      </c>
    </row>
    <row r="300" spans="48:48">
      <c r="AV300" s="8" t="s">
        <v>236</v>
      </c>
    </row>
    <row r="301" spans="48:48">
      <c r="AV301" s="8" t="s">
        <v>237</v>
      </c>
    </row>
    <row r="302" spans="48:48">
      <c r="AV302" s="8" t="s">
        <v>238</v>
      </c>
    </row>
    <row r="303" spans="48:48">
      <c r="AV303" s="8" t="s">
        <v>239</v>
      </c>
    </row>
    <row r="304" spans="48:48">
      <c r="AV304" s="8" t="s">
        <v>241</v>
      </c>
    </row>
    <row r="305" spans="48:48">
      <c r="AV305" s="8" t="s">
        <v>243</v>
      </c>
    </row>
    <row r="306" spans="48:48">
      <c r="AV306" s="8" t="s">
        <v>244</v>
      </c>
    </row>
    <row r="307" spans="48:48">
      <c r="AV307" s="8" t="s">
        <v>246</v>
      </c>
    </row>
    <row r="308" spans="48:48">
      <c r="AV308" s="8" t="s">
        <v>248</v>
      </c>
    </row>
    <row r="309" spans="48:48">
      <c r="AV309" s="8" t="s">
        <v>250</v>
      </c>
    </row>
    <row r="310" spans="48:48">
      <c r="AV310" s="8" t="s">
        <v>252</v>
      </c>
    </row>
    <row r="311" spans="48:48">
      <c r="AV311" s="8" t="s">
        <v>254</v>
      </c>
    </row>
    <row r="312" spans="48:48">
      <c r="AV312" s="8" t="s">
        <v>256</v>
      </c>
    </row>
    <row r="313" spans="48:48">
      <c r="AV313" s="8" t="s">
        <v>219</v>
      </c>
    </row>
    <row r="314" spans="48:48">
      <c r="AV314" s="8" t="s">
        <v>218</v>
      </c>
    </row>
    <row r="315" spans="48:48">
      <c r="AV315" s="8" t="s">
        <v>260</v>
      </c>
    </row>
    <row r="316" spans="48:48">
      <c r="AV316" s="8" t="s">
        <v>228</v>
      </c>
    </row>
    <row r="317" spans="48:48">
      <c r="AV317" s="8" t="s">
        <v>225</v>
      </c>
    </row>
    <row r="318" spans="48:48">
      <c r="AV318" s="8" t="s">
        <v>262</v>
      </c>
    </row>
    <row r="319" spans="48:48">
      <c r="AV319" s="8" t="s">
        <v>264</v>
      </c>
    </row>
    <row r="320" spans="48:48">
      <c r="AV320" s="8" t="s">
        <v>207</v>
      </c>
    </row>
    <row r="321" spans="48:48">
      <c r="AV321" s="8" t="s">
        <v>205</v>
      </c>
    </row>
    <row r="322" spans="48:48">
      <c r="AV322" s="8" t="s">
        <v>242</v>
      </c>
    </row>
    <row r="323" spans="48:48">
      <c r="AV323" s="8" t="s">
        <v>268</v>
      </c>
    </row>
    <row r="324" spans="48:48">
      <c r="AV324" s="8" t="s">
        <v>269</v>
      </c>
    </row>
    <row r="325" spans="48:48">
      <c r="AV325" s="8" t="s">
        <v>271</v>
      </c>
    </row>
    <row r="326" spans="48:48">
      <c r="AV326" s="8" t="s">
        <v>273</v>
      </c>
    </row>
    <row r="327" spans="48:48">
      <c r="AV327" s="8" t="s">
        <v>275</v>
      </c>
    </row>
    <row r="328" spans="48:48">
      <c r="AV328" s="8" t="s">
        <v>277</v>
      </c>
    </row>
    <row r="329" spans="48:48">
      <c r="AV329" s="8" t="s">
        <v>278</v>
      </c>
    </row>
    <row r="330" spans="48:48">
      <c r="AV330" s="8" t="s">
        <v>279</v>
      </c>
    </row>
    <row r="331" spans="48:48">
      <c r="AV331" s="8" t="s">
        <v>281</v>
      </c>
    </row>
    <row r="332" spans="48:48">
      <c r="AV332" s="8" t="s">
        <v>181</v>
      </c>
    </row>
    <row r="333" spans="48:48">
      <c r="AV333" s="8" t="s">
        <v>179</v>
      </c>
    </row>
    <row r="334" spans="48:48">
      <c r="AV334" s="8" t="s">
        <v>285</v>
      </c>
    </row>
    <row r="335" spans="48:48">
      <c r="AV335" s="8" t="s">
        <v>286</v>
      </c>
    </row>
    <row r="336" spans="48:48">
      <c r="AV336" s="8" t="s">
        <v>211</v>
      </c>
    </row>
    <row r="337" spans="48:48">
      <c r="AV337" s="8" t="s">
        <v>209</v>
      </c>
    </row>
    <row r="338" spans="48:48">
      <c r="AV338" s="8" t="s">
        <v>287</v>
      </c>
    </row>
    <row r="339" spans="48:48">
      <c r="AV339" s="8" t="s">
        <v>289</v>
      </c>
    </row>
    <row r="340" spans="48:48">
      <c r="AV340" s="8" t="s">
        <v>291</v>
      </c>
    </row>
    <row r="341" spans="48:48">
      <c r="AV341" s="8" t="s">
        <v>221</v>
      </c>
    </row>
    <row r="342" spans="48:48">
      <c r="AV342" s="8" t="s">
        <v>220</v>
      </c>
    </row>
    <row r="343" spans="48:48">
      <c r="AV343" s="8" t="s">
        <v>240</v>
      </c>
    </row>
    <row r="344" spans="48:48">
      <c r="AV344" s="8" t="s">
        <v>294</v>
      </c>
    </row>
    <row r="345" spans="48:48">
      <c r="AV345" s="8" t="s">
        <v>295</v>
      </c>
    </row>
    <row r="346" spans="48:48">
      <c r="AV346" s="8" t="s">
        <v>293</v>
      </c>
    </row>
    <row r="347" spans="48:48">
      <c r="AV347" s="8" t="s">
        <v>292</v>
      </c>
    </row>
    <row r="348" spans="48:48">
      <c r="AV348" s="8" t="s">
        <v>290</v>
      </c>
    </row>
    <row r="349" spans="48:48">
      <c r="AV349" s="8" t="s">
        <v>300</v>
      </c>
    </row>
    <row r="350" spans="48:48">
      <c r="AV350" s="8" t="s">
        <v>174</v>
      </c>
    </row>
    <row r="351" spans="48:48">
      <c r="AV351" s="8" t="s">
        <v>171</v>
      </c>
    </row>
    <row r="352" spans="48:48">
      <c r="AV352" s="8" t="s">
        <v>303</v>
      </c>
    </row>
    <row r="353" spans="48:48">
      <c r="AV353" s="8" t="s">
        <v>166</v>
      </c>
    </row>
    <row r="354" spans="48:48">
      <c r="AV354" s="8" t="s">
        <v>168</v>
      </c>
    </row>
    <row r="355" spans="48:48">
      <c r="AV355" s="8" t="s">
        <v>164</v>
      </c>
    </row>
    <row r="356" spans="48:48">
      <c r="AV356" s="8" t="s">
        <v>305</v>
      </c>
    </row>
    <row r="357" spans="48:48">
      <c r="AV357" s="8" t="s">
        <v>306</v>
      </c>
    </row>
    <row r="358" spans="48:48">
      <c r="AV358" s="8" t="s">
        <v>307</v>
      </c>
    </row>
    <row r="359" spans="48:48">
      <c r="AV359" s="8" t="s">
        <v>308</v>
      </c>
    </row>
    <row r="360" spans="48:48">
      <c r="AV360" s="8" t="s">
        <v>309</v>
      </c>
    </row>
    <row r="361" spans="48:48">
      <c r="AV361" s="8" t="s">
        <v>192</v>
      </c>
    </row>
    <row r="362" spans="48:48">
      <c r="AV362" s="8" t="s">
        <v>190</v>
      </c>
    </row>
    <row r="363" spans="48:48">
      <c r="AV363" s="8" t="s">
        <v>310</v>
      </c>
    </row>
    <row r="364" spans="48:48">
      <c r="AV364" s="8" t="s">
        <v>311</v>
      </c>
    </row>
    <row r="365" spans="48:48">
      <c r="AV365" s="8" t="s">
        <v>312</v>
      </c>
    </row>
    <row r="366" spans="48:48">
      <c r="AV366" s="8" t="s">
        <v>313</v>
      </c>
    </row>
    <row r="367" spans="48:48">
      <c r="AV367" s="8" t="s">
        <v>314</v>
      </c>
    </row>
    <row r="368" spans="48:48">
      <c r="AV368" s="8" t="s">
        <v>316</v>
      </c>
    </row>
    <row r="369" spans="48:48">
      <c r="AV369" s="8" t="s">
        <v>317</v>
      </c>
    </row>
    <row r="370" spans="48:48">
      <c r="AV370" s="8" t="s">
        <v>318</v>
      </c>
    </row>
    <row r="371" spans="48:48">
      <c r="AV371" s="8" t="s">
        <v>265</v>
      </c>
    </row>
    <row r="372" spans="48:48">
      <c r="AV372" s="8" t="s">
        <v>263</v>
      </c>
    </row>
    <row r="373" spans="48:48">
      <c r="AV373" s="8" t="s">
        <v>319</v>
      </c>
    </row>
    <row r="374" spans="48:48">
      <c r="AV374" s="8" t="s">
        <v>302</v>
      </c>
    </row>
    <row r="375" spans="48:48">
      <c r="AV375" s="8" t="s">
        <v>301</v>
      </c>
    </row>
    <row r="376" spans="48:48">
      <c r="AV376" s="8" t="s">
        <v>323</v>
      </c>
    </row>
    <row r="377" spans="48:48">
      <c r="AV377" s="8" t="s">
        <v>323</v>
      </c>
    </row>
    <row r="378" spans="48:48">
      <c r="AV378" s="8" t="s">
        <v>326</v>
      </c>
    </row>
    <row r="379" spans="48:48">
      <c r="AV379" s="8" t="s">
        <v>327</v>
      </c>
    </row>
    <row r="380" spans="48:48">
      <c r="AV380" s="8" t="s">
        <v>328</v>
      </c>
    </row>
    <row r="381" spans="48:48">
      <c r="AV381" s="8" t="s">
        <v>329</v>
      </c>
    </row>
    <row r="382" spans="48:48">
      <c r="AV382" s="8" t="s">
        <v>330</v>
      </c>
    </row>
    <row r="383" spans="48:48">
      <c r="AV383" s="8" t="s">
        <v>331</v>
      </c>
    </row>
    <row r="384" spans="48:48">
      <c r="AV384" s="8" t="s">
        <v>322</v>
      </c>
    </row>
    <row r="385" spans="48:48">
      <c r="AV385" s="8" t="s">
        <v>184</v>
      </c>
    </row>
    <row r="386" spans="48:48">
      <c r="AV386" s="8" t="s">
        <v>183</v>
      </c>
    </row>
    <row r="387" spans="48:48">
      <c r="AV387" s="8" t="s">
        <v>321</v>
      </c>
    </row>
    <row r="388" spans="48:48">
      <c r="AV388" s="8" t="s">
        <v>267</v>
      </c>
    </row>
    <row r="389" spans="48:48">
      <c r="AV389" s="8" t="s">
        <v>266</v>
      </c>
    </row>
    <row r="390" spans="48:48">
      <c r="AV390" s="8" t="s">
        <v>333</v>
      </c>
    </row>
    <row r="391" spans="48:48">
      <c r="AV391" s="8" t="s">
        <v>284</v>
      </c>
    </row>
    <row r="392" spans="48:48">
      <c r="AV392" s="8" t="s">
        <v>283</v>
      </c>
    </row>
    <row r="393" spans="48:48">
      <c r="AV393" s="8" t="s">
        <v>255</v>
      </c>
    </row>
    <row r="394" spans="48:48">
      <c r="AV394" s="8" t="s">
        <v>255</v>
      </c>
    </row>
    <row r="395" spans="48:48">
      <c r="AV395" s="8" t="s">
        <v>253</v>
      </c>
    </row>
    <row r="396" spans="48:48">
      <c r="AV396" s="8" t="s">
        <v>253</v>
      </c>
    </row>
    <row r="397" spans="48:48">
      <c r="AV397" s="8" t="s">
        <v>251</v>
      </c>
    </row>
    <row r="398" spans="48:48">
      <c r="AV398" s="8" t="s">
        <v>249</v>
      </c>
    </row>
    <row r="399" spans="48:48">
      <c r="AV399" s="8" t="s">
        <v>143</v>
      </c>
    </row>
    <row r="400" spans="48:48">
      <c r="AV400" s="8" t="s">
        <v>140</v>
      </c>
    </row>
    <row r="401" spans="48:48">
      <c r="AV401" s="8" t="s">
        <v>342</v>
      </c>
    </row>
    <row r="402" spans="48:48">
      <c r="AV402" s="8" t="s">
        <v>339</v>
      </c>
    </row>
    <row r="403" spans="48:48">
      <c r="AV403" s="8" t="s">
        <v>320</v>
      </c>
    </row>
    <row r="404" spans="48:48">
      <c r="AV404" s="8" t="s">
        <v>203</v>
      </c>
    </row>
    <row r="405" spans="48:48">
      <c r="AV405" s="8" t="s">
        <v>201</v>
      </c>
    </row>
    <row r="406" spans="48:48">
      <c r="AV406" s="8" t="s">
        <v>199</v>
      </c>
    </row>
    <row r="407" spans="48:48">
      <c r="AV407" s="8" t="s">
        <v>247</v>
      </c>
    </row>
    <row r="408" spans="48:48">
      <c r="AV408" s="8" t="s">
        <v>338</v>
      </c>
    </row>
    <row r="409" spans="48:48">
      <c r="AV409" s="8" t="s">
        <v>299</v>
      </c>
    </row>
    <row r="410" spans="48:48">
      <c r="AV410" s="8" t="s">
        <v>298</v>
      </c>
    </row>
    <row r="411" spans="48:48">
      <c r="AV411" s="8" t="s">
        <v>325</v>
      </c>
    </row>
    <row r="412" spans="48:48">
      <c r="AV412" s="8" t="s">
        <v>245</v>
      </c>
    </row>
    <row r="413" spans="48:48">
      <c r="AV413" s="8" t="s">
        <v>297</v>
      </c>
    </row>
    <row r="414" spans="48:48">
      <c r="AV414" s="8" t="s">
        <v>272</v>
      </c>
    </row>
    <row r="415" spans="48:48">
      <c r="AV415" s="8" t="s">
        <v>270</v>
      </c>
    </row>
    <row r="416" spans="48:48">
      <c r="AV416" s="8" t="s">
        <v>178</v>
      </c>
    </row>
    <row r="417" spans="48:48">
      <c r="AV417" s="8" t="s">
        <v>176</v>
      </c>
    </row>
    <row r="418" spans="48:48">
      <c r="AV418" s="8" t="s">
        <v>223</v>
      </c>
    </row>
    <row r="419" spans="48:48">
      <c r="AV419" s="8" t="s">
        <v>222</v>
      </c>
    </row>
    <row r="420" spans="48:48">
      <c r="AV420" s="8" t="s">
        <v>276</v>
      </c>
    </row>
    <row r="421" spans="48:48">
      <c r="AV421" s="8" t="s">
        <v>274</v>
      </c>
    </row>
    <row r="422" spans="48:48">
      <c r="AV422" s="8" t="s">
        <v>296</v>
      </c>
    </row>
    <row r="423" spans="48:48">
      <c r="AV423" s="8" t="s">
        <v>282</v>
      </c>
    </row>
    <row r="424" spans="48:48">
      <c r="AV424" s="8" t="s">
        <v>280</v>
      </c>
    </row>
    <row r="425" spans="48:48">
      <c r="AV425" s="8" t="s">
        <v>261</v>
      </c>
    </row>
    <row r="426" spans="48:48">
      <c r="AV426" s="8" t="s">
        <v>259</v>
      </c>
    </row>
    <row r="427" spans="48:48">
      <c r="AV427" s="8" t="s">
        <v>332</v>
      </c>
    </row>
    <row r="428" spans="48:48">
      <c r="AV428" s="8" t="s">
        <v>234</v>
      </c>
    </row>
    <row r="429" spans="48:48">
      <c r="AV429" s="8" t="s">
        <v>233</v>
      </c>
    </row>
    <row r="430" spans="48:48">
      <c r="AV430" s="8" t="s">
        <v>215</v>
      </c>
    </row>
    <row r="431" spans="48:48">
      <c r="AV431" s="8" t="s">
        <v>213</v>
      </c>
    </row>
    <row r="432" spans="48:48">
      <c r="AV432" s="8" t="s">
        <v>347</v>
      </c>
    </row>
    <row r="433" spans="48:48">
      <c r="AV433" s="8" t="s">
        <v>348</v>
      </c>
    </row>
    <row r="434" spans="48:48">
      <c r="AV434" s="8" t="s">
        <v>344</v>
      </c>
    </row>
    <row r="435" spans="48:48">
      <c r="AV435" s="8" t="s">
        <v>343</v>
      </c>
    </row>
    <row r="436" spans="48:48">
      <c r="AV436" s="8" t="s">
        <v>345</v>
      </c>
    </row>
    <row r="437" spans="48:48">
      <c r="AV437" s="8" t="s">
        <v>350</v>
      </c>
    </row>
    <row r="438" spans="48:48">
      <c r="AV438" s="8" t="s">
        <v>351</v>
      </c>
    </row>
    <row r="439" spans="48:48">
      <c r="AV439" s="8" t="s">
        <v>340</v>
      </c>
    </row>
    <row r="440" spans="48:48">
      <c r="AV440" s="8" t="s">
        <v>149</v>
      </c>
    </row>
    <row r="441" spans="48:48">
      <c r="AV441" s="8" t="s">
        <v>146</v>
      </c>
    </row>
    <row r="442" spans="48:48">
      <c r="AV442" s="8" t="s">
        <v>304</v>
      </c>
    </row>
    <row r="443" spans="48:48">
      <c r="AV443" s="8" t="s">
        <v>154</v>
      </c>
    </row>
    <row r="444" spans="48:48">
      <c r="AV444" s="8" t="s">
        <v>152</v>
      </c>
    </row>
    <row r="445" spans="48:48">
      <c r="AV445" s="8" t="s">
        <v>349</v>
      </c>
    </row>
    <row r="446" spans="48:48">
      <c r="AV446" s="8" t="s">
        <v>341</v>
      </c>
    </row>
    <row r="447" spans="48:48">
      <c r="AV447" s="8" t="s">
        <v>346</v>
      </c>
    </row>
    <row r="448" spans="48:48">
      <c r="AV448" s="8" t="s">
        <v>337</v>
      </c>
    </row>
    <row r="449" spans="48:48">
      <c r="AV449" s="8" t="s">
        <v>336</v>
      </c>
    </row>
    <row r="450" spans="48:48">
      <c r="AV450" s="8" t="s">
        <v>335</v>
      </c>
    </row>
    <row r="451" spans="48:48">
      <c r="AV451" s="8" t="s">
        <v>232</v>
      </c>
    </row>
    <row r="452" spans="48:48">
      <c r="AV452" s="8" t="s">
        <v>230</v>
      </c>
    </row>
    <row r="453" spans="48:48">
      <c r="AV453" s="8" t="s">
        <v>352</v>
      </c>
    </row>
    <row r="454" spans="48:48">
      <c r="AV454" s="8" t="s">
        <v>162</v>
      </c>
    </row>
    <row r="455" spans="48:48">
      <c r="AV455" s="8" t="s">
        <v>160</v>
      </c>
    </row>
    <row r="456" spans="48:48">
      <c r="AV456" s="8" t="s">
        <v>123</v>
      </c>
    </row>
    <row r="457" spans="48:48">
      <c r="AV457" s="8" t="s">
        <v>119</v>
      </c>
    </row>
    <row r="458" spans="48:48">
      <c r="AV458" s="8" t="s">
        <v>196</v>
      </c>
    </row>
    <row r="459" spans="48:48">
      <c r="AV459" s="8" t="s">
        <v>194</v>
      </c>
    </row>
    <row r="460" spans="48:48">
      <c r="AV460" s="8" t="s">
        <v>258</v>
      </c>
    </row>
    <row r="461" spans="48:48">
      <c r="AV461" s="8" t="s">
        <v>257</v>
      </c>
    </row>
    <row r="462" spans="48:48">
      <c r="AV462" s="8" t="s">
        <v>288</v>
      </c>
    </row>
    <row r="463" spans="48:48">
      <c r="AV463" s="8" t="s">
        <v>334</v>
      </c>
    </row>
    <row r="464" spans="48:48">
      <c r="AV464" s="8" t="s">
        <v>324</v>
      </c>
    </row>
    <row r="465" spans="48:48">
      <c r="AV465" s="8" t="s">
        <v>315</v>
      </c>
    </row>
  </sheetData>
  <sheetProtection sheet="1" objects="1" scenarios="1"/>
  <mergeCells count="106">
    <mergeCell ref="B11:D11"/>
    <mergeCell ref="B29:D29"/>
    <mergeCell ref="B18:D18"/>
    <mergeCell ref="B19:D19"/>
    <mergeCell ref="B20:D20"/>
    <mergeCell ref="B21:D21"/>
    <mergeCell ref="B22:D22"/>
    <mergeCell ref="B23:D23"/>
    <mergeCell ref="B16:D16"/>
    <mergeCell ref="B17:D17"/>
    <mergeCell ref="A238:D238"/>
    <mergeCell ref="AA5:AB5"/>
    <mergeCell ref="AA6:AB6"/>
    <mergeCell ref="AA7:AB7"/>
    <mergeCell ref="AA8:AB8"/>
    <mergeCell ref="AA9:AB9"/>
    <mergeCell ref="AA10:AB10"/>
    <mergeCell ref="AA11:AB11"/>
    <mergeCell ref="AA12:AB12"/>
    <mergeCell ref="AA13:AB13"/>
    <mergeCell ref="B54:D54"/>
    <mergeCell ref="B55:D55"/>
    <mergeCell ref="B56:D56"/>
    <mergeCell ref="B65:J66"/>
    <mergeCell ref="B27:D27"/>
    <mergeCell ref="A237:D237"/>
    <mergeCell ref="B62:J64"/>
    <mergeCell ref="B43:D43"/>
    <mergeCell ref="B44:D44"/>
    <mergeCell ref="B45:D45"/>
    <mergeCell ref="B46:D46"/>
    <mergeCell ref="B47:D47"/>
    <mergeCell ref="B53:D53"/>
    <mergeCell ref="B41:D41"/>
    <mergeCell ref="AF30:AG30"/>
    <mergeCell ref="B58:J61"/>
    <mergeCell ref="AA20:AB20"/>
    <mergeCell ref="AA21:AB21"/>
    <mergeCell ref="AA22:AB22"/>
    <mergeCell ref="AA23:AB23"/>
    <mergeCell ref="AA24:AB24"/>
    <mergeCell ref="AA25:AB25"/>
    <mergeCell ref="B48:D48"/>
    <mergeCell ref="B49:D49"/>
    <mergeCell ref="B50:D50"/>
    <mergeCell ref="B51:D51"/>
    <mergeCell ref="B52:D52"/>
    <mergeCell ref="AA27:AB27"/>
    <mergeCell ref="B42:D42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A26:BB26"/>
    <mergeCell ref="BC26:BD26"/>
    <mergeCell ref="D2:F2"/>
    <mergeCell ref="H2:I2"/>
    <mergeCell ref="AA14:AB14"/>
    <mergeCell ref="AA15:AB15"/>
    <mergeCell ref="AA16:AB16"/>
    <mergeCell ref="AA17:AB17"/>
    <mergeCell ref="AA18:AB18"/>
    <mergeCell ref="B12:D12"/>
    <mergeCell ref="B8:D8"/>
    <mergeCell ref="B9:D9"/>
    <mergeCell ref="B10:D10"/>
    <mergeCell ref="E5:G5"/>
    <mergeCell ref="H5:J5"/>
    <mergeCell ref="B6:D7"/>
    <mergeCell ref="B2:C2"/>
    <mergeCell ref="AA26:AB26"/>
    <mergeCell ref="B24:D24"/>
    <mergeCell ref="B25:D25"/>
    <mergeCell ref="B26:D26"/>
    <mergeCell ref="B13:D13"/>
    <mergeCell ref="B14:D14"/>
    <mergeCell ref="B15:D15"/>
    <mergeCell ref="C3:G3"/>
    <mergeCell ref="AA19:AB19"/>
    <mergeCell ref="E6:E7"/>
    <mergeCell ref="F6:F7"/>
    <mergeCell ref="G6:G7"/>
    <mergeCell ref="AA43:AB43"/>
    <mergeCell ref="AA31:AB31"/>
    <mergeCell ref="AA37:AB37"/>
    <mergeCell ref="AA38:AB38"/>
    <mergeCell ref="AA39:AB39"/>
    <mergeCell ref="AA40:AB40"/>
    <mergeCell ref="AA41:AB41"/>
    <mergeCell ref="AA33:AB33"/>
    <mergeCell ref="AA34:AB34"/>
    <mergeCell ref="AA35:AB35"/>
    <mergeCell ref="AA36:AB36"/>
    <mergeCell ref="AA42:AB42"/>
    <mergeCell ref="AA28:AE28"/>
    <mergeCell ref="B39:D39"/>
    <mergeCell ref="B40:D40"/>
    <mergeCell ref="H6:H7"/>
    <mergeCell ref="I6:I7"/>
    <mergeCell ref="J6:J7"/>
    <mergeCell ref="B28:D28"/>
  </mergeCells>
  <dataValidations count="1">
    <dataValidation type="list" allowBlank="1" showInputMessage="1" showErrorMessage="1" sqref="B8:D55">
      <formula1>$AV$239:$AV$465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Pages>0</Pages>
  <Words>0</Words>
  <Characters>0</Characters>
  <Application>Microsoft Excel</Application>
  <DocSecurity>0</DocSecurity>
  <Paragraphs>0</Paragraph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PLA EMPRESARIAL</vt:lpstr>
      <vt:lpstr>Hoja1</vt:lpstr>
      <vt:lpstr>CÀLCUL UTAS</vt:lpstr>
      <vt:lpstr>'CÀLCUL UTAS'!Área_de_impresión</vt:lpstr>
      <vt:lpstr>'PLA EMPRESARIAL'!Área_de_impresión</vt:lpstr>
      <vt:lpstr>'PLA EMPRESARIAL'!Print_Area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Piza Adrover</dc:creator>
  <cp:lastModifiedBy>u80669</cp:lastModifiedBy>
  <cp:revision>5</cp:revision>
  <cp:lastPrinted>2026-02-10T11:16:33Z</cp:lastPrinted>
  <dcterms:created xsi:type="dcterms:W3CDTF">2006-09-12T12:46:00Z</dcterms:created>
  <dcterms:modified xsi:type="dcterms:W3CDTF">2026-02-10T12:29:03Z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3082-10.2.0.5804</vt:lpwstr>
  </property>
  <property fmtid="{D5CDD505-2E9C-101B-9397-08002B2CF9AE}" pid="7" name="LinksUpToDate">
    <vt:bool>false</vt:bool>
  </property>
  <property fmtid="{D5CDD505-2E9C-101B-9397-08002B2CF9AE}" pid="8" name="MMClips">
    <vt:i4>0</vt:i4>
  </property>
  <property fmtid="{D5CDD505-2E9C-101B-9397-08002B2CF9AE}" pid="9" name="Notes">
    <vt:i4>0</vt:i4>
  </property>
  <property fmtid="{D5CDD505-2E9C-101B-9397-08002B2CF9AE}" pid="10" name="ScaleCrop">
    <vt:bool>false</vt:bool>
  </property>
  <property fmtid="{D5CDD505-2E9C-101B-9397-08002B2CF9AE}" pid="11" name="ShareDoc">
    <vt:bool>false</vt:bool>
  </property>
  <property fmtid="{D5CDD505-2E9C-101B-9397-08002B2CF9AE}" pid="12" name="Slides">
    <vt:i4>0</vt:i4>
  </property>
</Properties>
</file>