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FSRV003\Grups$\PROMOCIO\02.ESPORTISTES\2025\Autoavaluació\"/>
    </mc:Choice>
  </mc:AlternateContent>
  <bookViews>
    <workbookView xWindow="-28920" yWindow="-120" windowWidth="29040" windowHeight="15840" tabRatio="500"/>
  </bookViews>
  <sheets>
    <sheet name="Autoavaluació resultat" sheetId="1" r:id="rId1"/>
    <sheet name="ajuda" sheetId="9" state="hidden" r:id="rId2"/>
  </sheets>
  <definedNames>
    <definedName name="AMBITO_POSICION">Tabla14[[#Headers],[Columna1]]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178" i="1" l="1"/>
  <c r="N176" i="1"/>
  <c r="N187" i="1"/>
  <c r="N185" i="1"/>
  <c r="N228" i="1" l="1"/>
  <c r="N229" i="1"/>
  <c r="N230" i="1"/>
  <c r="N231" i="1"/>
  <c r="N232" i="1"/>
  <c r="N233" i="1"/>
  <c r="N234" i="1"/>
  <c r="N214" i="1"/>
  <c r="N215" i="1"/>
  <c r="N216" i="1"/>
  <c r="N217" i="1"/>
  <c r="N218" i="1"/>
  <c r="N219" i="1"/>
  <c r="N220" i="1"/>
  <c r="H17" i="1"/>
  <c r="H29" i="1" s="1"/>
  <c r="N169" i="1"/>
  <c r="N167" i="1"/>
  <c r="N134" i="1"/>
  <c r="N135" i="1"/>
  <c r="N136" i="1"/>
  <c r="N137" i="1"/>
  <c r="N138" i="1"/>
  <c r="N124" i="1"/>
  <c r="N125" i="1"/>
  <c r="N126" i="1"/>
  <c r="N127" i="1"/>
  <c r="N128" i="1"/>
  <c r="N162" i="1"/>
  <c r="N158" i="1"/>
  <c r="N153" i="1"/>
  <c r="N148" i="1"/>
  <c r="N143" i="1"/>
  <c r="N133" i="1"/>
  <c r="N123" i="1"/>
  <c r="G13" i="1"/>
  <c r="N207" i="1"/>
  <c r="N208" i="1"/>
  <c r="N209" i="1"/>
  <c r="N210" i="1"/>
  <c r="N211" i="1"/>
  <c r="N212" i="1"/>
  <c r="N213" i="1"/>
  <c r="N221" i="1"/>
  <c r="N222" i="1"/>
  <c r="N223" i="1"/>
  <c r="N224" i="1"/>
  <c r="N225" i="1"/>
  <c r="N226" i="1"/>
  <c r="N227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H25" i="1"/>
  <c r="G33" i="1"/>
  <c r="G31" i="1"/>
  <c r="G29" i="1"/>
  <c r="G27" i="1"/>
  <c r="G25" i="1"/>
  <c r="G23" i="1"/>
  <c r="G21" i="1"/>
  <c r="G17" i="1"/>
  <c r="G15" i="1"/>
  <c r="O204" i="1"/>
  <c r="O203" i="1"/>
  <c r="O202" i="1"/>
  <c r="O201" i="1"/>
  <c r="O200" i="1"/>
  <c r="O199" i="1"/>
  <c r="O198" i="1"/>
  <c r="O197" i="1"/>
  <c r="O196" i="1"/>
  <c r="O195" i="1"/>
  <c r="N166" i="1"/>
  <c r="N168" i="1"/>
  <c r="N170" i="1"/>
  <c r="N171" i="1"/>
  <c r="N172" i="1"/>
  <c r="N173" i="1"/>
  <c r="N174" i="1"/>
  <c r="N175" i="1"/>
  <c r="N177" i="1"/>
  <c r="N179" i="1"/>
  <c r="N180" i="1"/>
  <c r="N181" i="1"/>
  <c r="N182" i="1"/>
  <c r="N183" i="1"/>
  <c r="N184" i="1"/>
  <c r="N186" i="1"/>
  <c r="N188" i="1"/>
  <c r="N189" i="1"/>
  <c r="N190" i="1"/>
  <c r="N191" i="1"/>
  <c r="N192" i="1"/>
  <c r="N119" i="1"/>
  <c r="N120" i="1"/>
  <c r="N121" i="1"/>
  <c r="N122" i="1"/>
  <c r="N129" i="1"/>
  <c r="N130" i="1"/>
  <c r="N131" i="1"/>
  <c r="N132" i="1"/>
  <c r="N139" i="1"/>
  <c r="N140" i="1"/>
  <c r="N141" i="1"/>
  <c r="N142" i="1"/>
  <c r="N144" i="1"/>
  <c r="N145" i="1"/>
  <c r="N146" i="1"/>
  <c r="N147" i="1"/>
  <c r="N149" i="1"/>
  <c r="N150" i="1"/>
  <c r="N151" i="1"/>
  <c r="N152" i="1"/>
  <c r="N154" i="1"/>
  <c r="N155" i="1"/>
  <c r="N156" i="1"/>
  <c r="N157" i="1"/>
  <c r="N159" i="1"/>
  <c r="N160" i="1"/>
  <c r="N161" i="1"/>
  <c r="N163" i="1"/>
  <c r="H23" i="1"/>
  <c r="I23" i="1" s="1"/>
  <c r="J23" i="1" l="1"/>
  <c r="I25" i="1"/>
  <c r="J25" i="1" s="1"/>
  <c r="I29" i="1"/>
  <c r="J29" i="1" s="1"/>
  <c r="H31" i="1"/>
  <c r="I31" i="1" l="1"/>
  <c r="J31" i="1" s="1"/>
  <c r="J36" i="1" s="1"/>
  <c r="E35" i="1" l="1"/>
  <c r="J37" i="1" s="1"/>
</calcChain>
</file>

<file path=xl/sharedStrings.xml><?xml version="1.0" encoding="utf-8"?>
<sst xmlns="http://schemas.openxmlformats.org/spreadsheetml/2006/main" count="693" uniqueCount="123">
  <si>
    <t>Àmbit</t>
  </si>
  <si>
    <t>AmbitNom</t>
  </si>
  <si>
    <t>AmbitCoeficient</t>
  </si>
  <si>
    <t>NumEsportistesText</t>
  </si>
  <si>
    <t>NumEsportistesCoeficient</t>
  </si>
  <si>
    <t>NO</t>
  </si>
  <si>
    <t>SI</t>
  </si>
  <si>
    <t>5 o més</t>
  </si>
  <si>
    <t>NumPaisosText</t>
  </si>
  <si>
    <t>NumPaisosCoeficient</t>
  </si>
  <si>
    <t>NumParticipantsText</t>
  </si>
  <si>
    <t>NumParticipantsCoeficient</t>
  </si>
  <si>
    <t>CategoriaEdatNom</t>
  </si>
  <si>
    <t>CategoriaEdatCoeficient</t>
  </si>
  <si>
    <t>10 O MÉS</t>
  </si>
  <si>
    <t>PosicioText</t>
  </si>
  <si>
    <t>PosicioCoeficient</t>
  </si>
  <si>
    <t>AnysResultatText</t>
  </si>
  <si>
    <t>AnysResultatCoeficient</t>
  </si>
  <si>
    <t>16 O MÉS</t>
  </si>
  <si>
    <t>4 a 8</t>
  </si>
  <si>
    <t>9 a 12</t>
  </si>
  <si>
    <t>13 a 24</t>
  </si>
  <si>
    <t>Participació</t>
  </si>
  <si>
    <t>Categoria edat</t>
  </si>
  <si>
    <t>Categories permeses</t>
  </si>
  <si>
    <t>Permès</t>
  </si>
  <si>
    <t>Comptar països</t>
  </si>
  <si>
    <t>Paralímpic</t>
  </si>
  <si>
    <t>Comptar participants</t>
  </si>
  <si>
    <t>GRUP 1B</t>
  </si>
  <si>
    <t>Any del resultat</t>
  </si>
  <si>
    <t>PUNTUACIÓ AUTOAVALUACIÓ</t>
  </si>
  <si>
    <t>MUNDIAL</t>
  </si>
  <si>
    <t>EUROPEU</t>
  </si>
  <si>
    <t>INTERNACIONAL NIVELL 1</t>
  </si>
  <si>
    <t>INTERNACIONAL NIVELL 2</t>
  </si>
  <si>
    <t>INTERNACIONAL NIVELL 3</t>
  </si>
  <si>
    <t>PARTICIPACIÓ</t>
  </si>
  <si>
    <t>INDIVIDUAL (1)</t>
  </si>
  <si>
    <t>MENYS DE 4</t>
  </si>
  <si>
    <t>Distància olímpica a pista coberta (atletisme) o piscina 25m (natació)</t>
  </si>
  <si>
    <t>NO ÉS NATACIÓ NI ATLETISME</t>
  </si>
  <si>
    <t>NO ÉS DISTÀNCIA OLÍMPICA</t>
  </si>
  <si>
    <t>ÉS DISTÀNCIA OLÍMPICA A PISTA COBERTA (ATLETISME)</t>
  </si>
  <si>
    <t>ÉS DISTÀNCIA OLÍMPICA A PISCINA DE 25m (NATACIÓ)</t>
  </si>
  <si>
    <t>ProvaDistanciaOlimpica</t>
  </si>
  <si>
    <t>Posició aconseguida (resultat a la classificació)</t>
  </si>
  <si>
    <t>Menys de 4</t>
  </si>
  <si>
    <t>Màxima categoria: ABSOLUT, ELIT, SÈNIOR, etc.</t>
  </si>
  <si>
    <t>Categoria d'edat 20 a 23 anys: PROMESA, ABSOLUT JOVE, SUB-20, SUB-21, SUB-23, etc.</t>
  </si>
  <si>
    <t>Categoria d'edat 18 a 19 anys: JUNIOR, JUVENIL, JOVES, SUB-18, SUB-19, etc.</t>
  </si>
  <si>
    <t>Categoria d'edat 16 a 17 anys: JUVENIL, CADET, SUB-17, SUB-16, etc.</t>
  </si>
  <si>
    <t>Grup 1B</t>
  </si>
  <si>
    <t>NO ÉS NECESSARI INDICAR</t>
  </si>
  <si>
    <t>Sexe de l'esportista que aconsegueix el resultat</t>
  </si>
  <si>
    <t>CONMPTAR PARTICIPANTS</t>
  </si>
  <si>
    <t>Nom campionat</t>
  </si>
  <si>
    <t>El resultat d'aquesta simulació no es vinculant amb la puntuació que obtindreu a la resolució dels ajuts. Si teniu dubtes per omplir-lo podeu consultar amb els tècnics de l'administració.</t>
  </si>
  <si>
    <t>Àmbit de competició</t>
  </si>
  <si>
    <t>Categories d’edat permeses</t>
  </si>
  <si>
    <t>Mundial</t>
  </si>
  <si>
    <t>Europeu</t>
  </si>
  <si>
    <t>Internacional nivell 1</t>
  </si>
  <si>
    <t>Internacional nivell 2</t>
  </si>
  <si>
    <t>Internacional nivell 3</t>
  </si>
  <si>
    <t>Absoluta</t>
  </si>
  <si>
    <t>20-23</t>
  </si>
  <si>
    <t>18-19</t>
  </si>
  <si>
    <t>16-17</t>
  </si>
  <si>
    <t>No és necessari comptar</t>
  </si>
  <si>
    <t>Posicions admeses</t>
  </si>
  <si>
    <t>13-24</t>
  </si>
  <si>
    <t>1-3</t>
  </si>
  <si>
    <t>4-8</t>
  </si>
  <si>
    <t>9-12</t>
  </si>
  <si>
    <t>Categories d'edat permeses segons l'àmbit de la competició</t>
  </si>
  <si>
    <t>Obligatorietat o no d'indicar el nombre de països participants segons l'àmbit de la competició</t>
  </si>
  <si>
    <t>Obligatorietat o no d'indicar el nombre de participants segons l'àmbit de la competició</t>
  </si>
  <si>
    <t>Posicions admeses segons l'àmbit de la competició</t>
  </si>
  <si>
    <t>Màster o veterà</t>
  </si>
  <si>
    <t>Àmbit de competició (la federació balear certificarà els nivells als campionats internacionals i estatals)</t>
  </si>
  <si>
    <t>Especialitat - grup (consultar taules a les bases de la convocatòria)</t>
  </si>
  <si>
    <t>Categoria d'edat (la denominació específica dependrà de la modalitat o especialitat)</t>
  </si>
  <si>
    <t>EspecialitatNom</t>
  </si>
  <si>
    <t>EspecialitatCoeficient</t>
  </si>
  <si>
    <t>GrupEspecialitat</t>
  </si>
  <si>
    <t>Nom de l'especialitat o prova</t>
  </si>
  <si>
    <t>Àmbit especialitat</t>
  </si>
  <si>
    <t>Nom de l'esport o modalitat</t>
  </si>
  <si>
    <t>És un resultat d'un esport ADAPTAT</t>
  </si>
  <si>
    <t>Nombre d'esportistes a l'equip (indicar INDIVIDUAL si no es participa com a equip)</t>
  </si>
  <si>
    <t>Nombre de països (en mundial o europeu de proves OLÍMPIQUES no és necessari)</t>
  </si>
  <si>
    <t>Nombre de participants a la prova específica en que he competit</t>
  </si>
  <si>
    <t>ESPECIALITAT OLÍMPICA / PARALÍMPICA</t>
  </si>
  <si>
    <t>NO OLÍMPICA / NO PARALÍMPICA</t>
  </si>
  <si>
    <t>PROVA MUNDIAL</t>
  </si>
  <si>
    <t>Model d'autoavaluació d'un resultat esportiu - ajuts esportistes 2025</t>
  </si>
  <si>
    <t>PROVA EUROPEU</t>
  </si>
  <si>
    <t>NACIONAL</t>
  </si>
  <si>
    <t>PROVA NACIONAL</t>
  </si>
  <si>
    <t xml:space="preserve">PROVA MUNDIAL </t>
  </si>
  <si>
    <t>Columna1</t>
  </si>
  <si>
    <t>Columna2</t>
  </si>
  <si>
    <t>Columna3</t>
  </si>
  <si>
    <t>Columna4</t>
  </si>
  <si>
    <t>Posició (SI/NO)</t>
  </si>
  <si>
    <t>Categoria (SI/NO)</t>
  </si>
  <si>
    <t>CONTAR PAÏSOS (SI/NO)</t>
  </si>
  <si>
    <t>Tipus d'especialitats</t>
  </si>
  <si>
    <t>Prova Mundial</t>
  </si>
  <si>
    <t>Prova Europeu</t>
  </si>
  <si>
    <t>Nacional</t>
  </si>
  <si>
    <t>Prova Nacional</t>
  </si>
  <si>
    <t xml:space="preserve">Nacional   </t>
  </si>
  <si>
    <t>Especialitats olímpiques</t>
  </si>
  <si>
    <t>Especialitats paralímpiques</t>
  </si>
  <si>
    <t>Especialitats NO olímpiques i NO paralímpiques</t>
  </si>
  <si>
    <t xml:space="preserve">Nacional  </t>
  </si>
  <si>
    <t>Especialitats olímpiques i paralímpiques</t>
  </si>
  <si>
    <t>Especialitats i proves olímpiques i paralímpiques oficials i d'exhibició als Jocs Olímpics d'estiu de 2024 i 2028, i d'hivern de 2026</t>
  </si>
  <si>
    <t>• Especialitats i proves no olímpiques i no paralímpiques d'esports olímpics o paralímpics. 
• Especialitats dels Jocs Mundials d'estiu i d'hivern d'Special Olympics.</t>
  </si>
  <si>
    <t>COMPLESC AMB L'EXCEPCIÓ DE 3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</si>
</sst>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8" x14ac:knownFonts="1">
    <font>
      <sz val="11"/>
      <color rgb="FF000000"/>
      <name val="Calibri"/>
    </font>
    <font>
      <b/>
      <sz val="24"/>
      <color rgb="FF000000"/>
      <name val="Calibri"/>
    </font>
    <font>
      <sz val="18"/>
      <color rgb="FF000000"/>
      <name val="Calibri"/>
    </font>
    <font>
      <sz val="12"/>
      <color rgb="FF000000"/>
      <name val="Calibri"/>
    </font>
    <font>
      <sz val="10"/>
      <color rgb="FF333333"/>
      <name val="Calibri"/>
    </font>
    <font>
      <i/>
      <sz val="10"/>
      <color rgb="FF808080"/>
      <name val="Calibri"/>
    </font>
    <font>
      <u/>
      <sz val="10"/>
      <color rgb="FF0000EE"/>
      <name val="Calibri"/>
    </font>
    <font>
      <sz val="10"/>
      <color rgb="FF006600"/>
      <name val="Calibri"/>
    </font>
    <font>
      <sz val="10"/>
      <color rgb="FF996600"/>
      <name val="Calibri"/>
    </font>
    <font>
      <sz val="10"/>
      <color rgb="FFCC0000"/>
      <name val="Calibri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rgb="FFFFFFFF"/>
      <name val="Calibri"/>
    </font>
    <font>
      <sz val="11"/>
      <color rgb="FF000000"/>
      <name val="Calibri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6"/>
      <color rgb="FF000000"/>
      <name val="Verdana"/>
      <family val="2"/>
    </font>
    <font>
      <b/>
      <sz val="11"/>
      <color rgb="FFFF0000"/>
      <name val="Verdana"/>
      <family val="2"/>
    </font>
    <font>
      <b/>
      <sz val="18"/>
      <color rgb="FF000000"/>
      <name val="Verdana"/>
      <family val="2"/>
    </font>
    <font>
      <b/>
      <sz val="16"/>
      <color rgb="FFFF0000"/>
      <name val="Verdana"/>
      <family val="2"/>
    </font>
    <font>
      <b/>
      <sz val="11"/>
      <color theme="0"/>
      <name val="Verdana"/>
      <family val="2"/>
    </font>
    <font>
      <i/>
      <sz val="11"/>
      <color rgb="FF000000"/>
      <name val="Verdana"/>
      <family val="2"/>
    </font>
    <font>
      <sz val="8"/>
      <name val="Calibri"/>
    </font>
    <font>
      <sz val="11"/>
      <color rgb="FF000000"/>
      <name val="Noto Sans"/>
      <family val="2"/>
      <charset val="1"/>
    </font>
    <font>
      <b/>
      <sz val="11"/>
      <color rgb="FF000000"/>
      <name val="Noto Sans"/>
      <family val="2"/>
      <charset val="1"/>
    </font>
    <font>
      <sz val="11"/>
      <color rgb="FF000000"/>
      <name val="Calibri"/>
      <family val="2"/>
    </font>
    <font>
      <sz val="11"/>
      <color rgb="FF000000"/>
      <name val="Verdana"/>
    </font>
    <font>
      <b/>
      <sz val="10"/>
      <color rgb="FF000000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CCCCCC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rgb="FFCCCCCC"/>
      </right>
      <top style="medium">
        <color auto="1"/>
      </top>
      <bottom style="thin">
        <color rgb="FFCCCCCC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CCCCCC"/>
      </right>
      <top style="thin">
        <color rgb="FFCCCCCC"/>
      </top>
      <bottom style="medium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 style="thin">
        <color auto="1"/>
      </bottom>
      <diagonal/>
    </border>
    <border>
      <left style="medium">
        <color auto="1"/>
      </left>
      <right style="medium">
        <color theme="0" tint="-0.14996795556505021"/>
      </right>
      <top style="medium">
        <color auto="1"/>
      </top>
      <bottom style="medium">
        <color theme="0" tint="-0.14996795556505021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theme="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medium">
        <color auto="1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/>
      <right/>
      <top style="dotted">
        <color rgb="FF000000"/>
      </top>
      <bottom style="medium">
        <color indexed="64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 style="medium">
        <color auto="1"/>
      </right>
      <top style="thick">
        <color indexed="64"/>
      </top>
      <bottom style="medium">
        <color auto="1"/>
      </bottom>
      <diagonal/>
    </border>
  </borders>
  <cellStyleXfs count="19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3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3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2" fillId="6" borderId="0" applyBorder="0" applyProtection="0"/>
    <xf numFmtId="0" fontId="12" fillId="7" borderId="0" applyBorder="0" applyProtection="0"/>
    <xf numFmtId="0" fontId="11" fillId="8" borderId="0" applyBorder="0" applyProtection="0"/>
    <xf numFmtId="0" fontId="25" fillId="0" borderId="0"/>
  </cellStyleXfs>
  <cellXfs count="128">
    <xf numFmtId="0" fontId="0" fillId="0" borderId="0" xfId="0"/>
    <xf numFmtId="0" fontId="14" fillId="0" borderId="0" xfId="0" applyFont="1"/>
    <xf numFmtId="0" fontId="14" fillId="0" borderId="15" xfId="0" applyFont="1" applyBorder="1" applyAlignment="1">
      <alignment horizontal="left" readingOrder="1"/>
    </xf>
    <xf numFmtId="0" fontId="14" fillId="0" borderId="9" xfId="0" applyFont="1" applyBorder="1" applyAlignment="1">
      <alignment horizontal="left" readingOrder="1"/>
    </xf>
    <xf numFmtId="0" fontId="14" fillId="0" borderId="17" xfId="0" applyFont="1" applyBorder="1" applyAlignment="1">
      <alignment horizontal="left" readingOrder="1"/>
    </xf>
    <xf numFmtId="0" fontId="14" fillId="0" borderId="16" xfId="0" applyFont="1" applyBorder="1" applyAlignment="1">
      <alignment horizontal="left" readingOrder="1"/>
    </xf>
    <xf numFmtId="0" fontId="14" fillId="0" borderId="14" xfId="0" applyFont="1" applyBorder="1" applyAlignment="1">
      <alignment horizontal="left" readingOrder="1"/>
    </xf>
    <xf numFmtId="0" fontId="14" fillId="0" borderId="19" xfId="0" applyFont="1" applyBorder="1" applyAlignment="1">
      <alignment horizontal="left" readingOrder="1"/>
    </xf>
    <xf numFmtId="0" fontId="14" fillId="0" borderId="18" xfId="0" applyFont="1" applyBorder="1" applyAlignment="1">
      <alignment horizontal="left" readingOrder="1"/>
    </xf>
    <xf numFmtId="0" fontId="14" fillId="9" borderId="3" xfId="0" applyFont="1" applyFill="1" applyBorder="1" applyAlignment="1">
      <alignment vertical="center"/>
    </xf>
    <xf numFmtId="0" fontId="14" fillId="9" borderId="4" xfId="0" applyFont="1" applyFill="1" applyBorder="1" applyAlignment="1">
      <alignment vertical="center"/>
    </xf>
    <xf numFmtId="0" fontId="14" fillId="9" borderId="5" xfId="0" applyFont="1" applyFill="1" applyBorder="1" applyAlignment="1">
      <alignment vertical="center"/>
    </xf>
    <xf numFmtId="0" fontId="14" fillId="9" borderId="7" xfId="0" applyFont="1" applyFill="1" applyBorder="1" applyAlignment="1">
      <alignment vertical="center"/>
    </xf>
    <xf numFmtId="0" fontId="14" fillId="9" borderId="0" xfId="0" applyFont="1" applyFill="1" applyAlignment="1">
      <alignment vertical="center"/>
    </xf>
    <xf numFmtId="0" fontId="14" fillId="9" borderId="8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1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9" borderId="0" xfId="0" applyFont="1" applyFill="1" applyAlignment="1">
      <alignment horizontal="right" vertical="center"/>
    </xf>
    <xf numFmtId="0" fontId="14" fillId="0" borderId="2" xfId="0" applyFont="1" applyBorder="1" applyAlignment="1">
      <alignment horizontal="left" vertical="center" readingOrder="1"/>
    </xf>
    <xf numFmtId="0" fontId="14" fillId="0" borderId="6" xfId="0" applyFont="1" applyBorder="1" applyAlignment="1">
      <alignment horizontal="left" vertical="center" readingOrder="1"/>
    </xf>
    <xf numFmtId="0" fontId="14" fillId="0" borderId="4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readingOrder="1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 readingOrder="1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Alignment="1">
      <alignment horizontal="left" vertical="center" readingOrder="1"/>
    </xf>
    <xf numFmtId="0" fontId="14" fillId="0" borderId="4" xfId="0" applyFont="1" applyBorder="1" applyAlignment="1">
      <alignment horizontal="left" vertical="center" readingOrder="1"/>
    </xf>
    <xf numFmtId="0" fontId="14" fillId="0" borderId="11" xfId="0" applyFont="1" applyBorder="1" applyAlignment="1">
      <alignment horizontal="left" vertical="center" readingOrder="1"/>
    </xf>
    <xf numFmtId="0" fontId="14" fillId="0" borderId="4" xfId="0" applyFont="1" applyBorder="1" applyAlignment="1">
      <alignment horizontal="left" readingOrder="1"/>
    </xf>
    <xf numFmtId="0" fontId="14" fillId="0" borderId="0" xfId="0" applyFont="1" applyAlignment="1">
      <alignment horizontal="left" readingOrder="1"/>
    </xf>
    <xf numFmtId="0" fontId="14" fillId="0" borderId="11" xfId="0" applyFont="1" applyBorder="1" applyAlignment="1">
      <alignment horizontal="left" readingOrder="1"/>
    </xf>
    <xf numFmtId="0" fontId="14" fillId="0" borderId="22" xfId="0" applyFont="1" applyBorder="1" applyAlignment="1">
      <alignment horizontal="left" vertical="center" readingOrder="1"/>
    </xf>
    <xf numFmtId="0" fontId="15" fillId="0" borderId="0" xfId="0" applyFont="1" applyAlignment="1">
      <alignment vertical="center"/>
    </xf>
    <xf numFmtId="0" fontId="14" fillId="9" borderId="0" xfId="0" applyFont="1" applyFill="1" applyAlignment="1">
      <alignment vertical="center" wrapText="1"/>
    </xf>
    <xf numFmtId="0" fontId="14" fillId="9" borderId="0" xfId="0" applyFont="1" applyFill="1" applyAlignment="1">
      <alignment horizontal="left" vertical="center"/>
    </xf>
    <xf numFmtId="164" fontId="16" fillId="10" borderId="21" xfId="0" applyNumberFormat="1" applyFont="1" applyFill="1" applyBorder="1" applyAlignment="1">
      <alignment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5" fillId="0" borderId="0" xfId="0" applyFont="1"/>
    <xf numFmtId="0" fontId="18" fillId="0" borderId="0" xfId="0" applyFont="1"/>
    <xf numFmtId="0" fontId="14" fillId="0" borderId="20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vertical="center" wrapText="1"/>
    </xf>
    <xf numFmtId="0" fontId="14" fillId="0" borderId="26" xfId="0" applyFont="1" applyBorder="1" applyAlignment="1">
      <alignment horizontal="left" vertical="center" readingOrder="1"/>
    </xf>
    <xf numFmtId="0" fontId="14" fillId="0" borderId="27" xfId="0" applyFont="1" applyBorder="1" applyAlignment="1">
      <alignment horizontal="left" vertical="center" readingOrder="1"/>
    </xf>
    <xf numFmtId="0" fontId="14" fillId="0" borderId="28" xfId="0" applyFont="1" applyBorder="1" applyAlignment="1">
      <alignment horizontal="left" vertical="center" readingOrder="1"/>
    </xf>
    <xf numFmtId="0" fontId="14" fillId="0" borderId="0" xfId="0" applyFont="1" applyAlignment="1">
      <alignment horizontal="center" readingOrder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1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2" fontId="14" fillId="0" borderId="0" xfId="0" applyNumberFormat="1" applyFont="1" applyAlignment="1">
      <alignment wrapText="1"/>
    </xf>
    <xf numFmtId="0" fontId="14" fillId="0" borderId="40" xfId="0" applyFont="1" applyBorder="1" applyAlignment="1">
      <alignment horizontal="left" readingOrder="1"/>
    </xf>
    <xf numFmtId="0" fontId="14" fillId="0" borderId="15" xfId="0" applyFont="1" applyBorder="1" applyAlignment="1">
      <alignment horizontal="left" vertical="center" readingOrder="1"/>
    </xf>
    <xf numFmtId="0" fontId="14" fillId="0" borderId="7" xfId="0" applyFont="1" applyBorder="1" applyAlignment="1">
      <alignment horizontal="left" vertical="center" readingOrder="1"/>
    </xf>
    <xf numFmtId="0" fontId="26" fillId="0" borderId="9" xfId="0" applyFont="1" applyBorder="1" applyAlignment="1">
      <alignment horizontal="left" readingOrder="1"/>
    </xf>
    <xf numFmtId="0" fontId="26" fillId="0" borderId="14" xfId="0" applyFont="1" applyBorder="1" applyAlignment="1">
      <alignment horizontal="left" readingOrder="1"/>
    </xf>
    <xf numFmtId="0" fontId="14" fillId="0" borderId="41" xfId="0" applyFont="1" applyBorder="1" applyAlignment="1">
      <alignment horizontal="left" vertical="center" readingOrder="1"/>
    </xf>
    <xf numFmtId="0" fontId="26" fillId="0" borderId="15" xfId="0" applyFont="1" applyBorder="1" applyAlignment="1">
      <alignment horizontal="left" vertical="center" readingOrder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left" vertical="center" readingOrder="1"/>
    </xf>
    <xf numFmtId="0" fontId="27" fillId="0" borderId="0" xfId="0" applyFont="1" applyAlignment="1">
      <alignment vertical="center"/>
    </xf>
    <xf numFmtId="0" fontId="14" fillId="0" borderId="0" xfId="18" applyFont="1"/>
    <xf numFmtId="0" fontId="14" fillId="0" borderId="23" xfId="18" applyFont="1" applyBorder="1" applyAlignment="1">
      <alignment horizontal="center" vertical="center" wrapText="1"/>
    </xf>
    <xf numFmtId="0" fontId="14" fillId="0" borderId="24" xfId="18" applyFont="1" applyBorder="1" applyAlignment="1">
      <alignment horizontal="center" vertical="center" wrapText="1"/>
    </xf>
    <xf numFmtId="0" fontId="14" fillId="0" borderId="25" xfId="18" applyFont="1" applyBorder="1" applyAlignment="1">
      <alignment horizontal="center" vertical="center" wrapText="1"/>
    </xf>
    <xf numFmtId="0" fontId="14" fillId="0" borderId="36" xfId="18" applyFont="1" applyBorder="1" applyAlignment="1">
      <alignment vertical="center" wrapText="1"/>
    </xf>
    <xf numFmtId="0" fontId="14" fillId="0" borderId="30" xfId="18" applyFont="1" applyBorder="1" applyAlignment="1">
      <alignment horizontal="center" vertical="center" wrapText="1"/>
    </xf>
    <xf numFmtId="0" fontId="14" fillId="0" borderId="31" xfId="18" applyFont="1" applyBorder="1" applyAlignment="1">
      <alignment horizontal="center" vertical="center" wrapText="1"/>
    </xf>
    <xf numFmtId="0" fontId="14" fillId="0" borderId="37" xfId="18" applyFont="1" applyBorder="1" applyAlignment="1">
      <alignment vertical="center" wrapText="1"/>
    </xf>
    <xf numFmtId="0" fontId="14" fillId="12" borderId="31" xfId="18" applyFont="1" applyFill="1" applyBorder="1" applyAlignment="1">
      <alignment horizontal="center" vertical="center" wrapText="1"/>
    </xf>
    <xf numFmtId="0" fontId="14" fillId="12" borderId="30" xfId="18" applyFont="1" applyFill="1" applyBorder="1" applyAlignment="1">
      <alignment horizontal="center" vertical="center" wrapText="1"/>
    </xf>
    <xf numFmtId="0" fontId="14" fillId="0" borderId="35" xfId="18" applyFont="1" applyBorder="1" applyAlignment="1">
      <alignment vertical="center" wrapText="1"/>
    </xf>
    <xf numFmtId="0" fontId="14" fillId="0" borderId="33" xfId="18" applyFont="1" applyBorder="1" applyAlignment="1">
      <alignment horizontal="center" vertical="center" wrapText="1"/>
    </xf>
    <xf numFmtId="0" fontId="14" fillId="12" borderId="33" xfId="18" applyFont="1" applyFill="1" applyBorder="1" applyAlignment="1">
      <alignment horizontal="center" vertical="center" wrapText="1"/>
    </xf>
    <xf numFmtId="0" fontId="14" fillId="12" borderId="34" xfId="18" applyFont="1" applyFill="1" applyBorder="1" applyAlignment="1">
      <alignment horizontal="center" vertical="center" wrapText="1"/>
    </xf>
    <xf numFmtId="0" fontId="21" fillId="11" borderId="32" xfId="18" applyFont="1" applyFill="1" applyBorder="1" applyAlignment="1">
      <alignment wrapText="1"/>
    </xf>
    <xf numFmtId="0" fontId="14" fillId="11" borderId="33" xfId="18" applyFont="1" applyFill="1" applyBorder="1" applyAlignment="1">
      <alignment vertical="center" wrapText="1"/>
    </xf>
    <xf numFmtId="0" fontId="14" fillId="11" borderId="34" xfId="18" applyFont="1" applyFill="1" applyBorder="1" applyAlignment="1">
      <alignment vertical="center" wrapText="1"/>
    </xf>
    <xf numFmtId="0" fontId="14" fillId="0" borderId="29" xfId="18" applyFont="1" applyBorder="1" applyAlignment="1">
      <alignment vertical="center" wrapText="1"/>
    </xf>
    <xf numFmtId="0" fontId="14" fillId="0" borderId="30" xfId="18" applyFont="1" applyBorder="1" applyAlignment="1">
      <alignment vertical="center" wrapText="1"/>
    </xf>
    <xf numFmtId="0" fontId="14" fillId="12" borderId="31" xfId="18" applyFont="1" applyFill="1" applyBorder="1" applyAlignment="1">
      <alignment vertical="center" wrapText="1"/>
    </xf>
    <xf numFmtId="0" fontId="14" fillId="0" borderId="31" xfId="18" applyFont="1" applyBorder="1" applyAlignment="1">
      <alignment vertical="center" wrapText="1"/>
    </xf>
    <xf numFmtId="0" fontId="14" fillId="0" borderId="32" xfId="18" applyFont="1" applyBorder="1" applyAlignment="1">
      <alignment vertical="center" wrapText="1"/>
    </xf>
    <xf numFmtId="0" fontId="14" fillId="0" borderId="33" xfId="18" applyFont="1" applyBorder="1" applyAlignment="1">
      <alignment vertical="center" wrapText="1"/>
    </xf>
    <xf numFmtId="0" fontId="14" fillId="0" borderId="34" xfId="18" applyFont="1" applyBorder="1" applyAlignment="1">
      <alignment vertical="center" wrapText="1"/>
    </xf>
    <xf numFmtId="0" fontId="21" fillId="11" borderId="32" xfId="18" applyFont="1" applyFill="1" applyBorder="1" applyAlignment="1">
      <alignment vertical="center" wrapText="1"/>
    </xf>
    <xf numFmtId="0" fontId="14" fillId="12" borderId="30" xfId="18" applyFont="1" applyFill="1" applyBorder="1" applyAlignment="1">
      <alignment vertical="center" wrapText="1"/>
    </xf>
    <xf numFmtId="16" fontId="14" fillId="0" borderId="30" xfId="18" quotePrefix="1" applyNumberFormat="1" applyFont="1" applyBorder="1" applyAlignment="1">
      <alignment horizontal="center" vertical="center" wrapText="1"/>
    </xf>
    <xf numFmtId="0" fontId="14" fillId="0" borderId="30" xfId="18" quotePrefix="1" applyFont="1" applyBorder="1" applyAlignment="1">
      <alignment horizontal="center" vertical="center" wrapText="1"/>
    </xf>
    <xf numFmtId="0" fontId="14" fillId="0" borderId="38" xfId="18" applyFont="1" applyBorder="1" applyAlignment="1">
      <alignment vertical="center" wrapText="1"/>
    </xf>
    <xf numFmtId="0" fontId="14" fillId="0" borderId="39" xfId="18" applyFont="1" applyBorder="1" applyAlignment="1">
      <alignment vertical="center" wrapText="1"/>
    </xf>
    <xf numFmtId="0" fontId="14" fillId="0" borderId="42" xfId="18" applyFont="1" applyBorder="1" applyAlignment="1">
      <alignment horizontal="center" vertical="center" wrapText="1"/>
    </xf>
    <xf numFmtId="0" fontId="14" fillId="0" borderId="43" xfId="18" applyFont="1" applyBorder="1" applyAlignment="1">
      <alignment vertical="center" wrapText="1"/>
    </xf>
    <xf numFmtId="0" fontId="23" fillId="0" borderId="8" xfId="18" applyFont="1" applyBorder="1" applyAlignment="1">
      <alignment vertical="center" wrapText="1"/>
    </xf>
    <xf numFmtId="0" fontId="23" fillId="0" borderId="39" xfId="18" applyFont="1" applyBorder="1" applyAlignment="1">
      <alignment vertical="center" wrapText="1"/>
    </xf>
    <xf numFmtId="0" fontId="23" fillId="0" borderId="44" xfId="18" applyFont="1" applyBorder="1" applyAlignment="1">
      <alignment vertical="center" wrapText="1"/>
    </xf>
    <xf numFmtId="0" fontId="19" fillId="9" borderId="23" xfId="0" applyFont="1" applyFill="1" applyBorder="1" applyAlignment="1">
      <alignment horizontal="center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5" xfId="0" applyFont="1" applyFill="1" applyBorder="1" applyAlignment="1">
      <alignment horizontal="center" vertical="center" wrapText="1"/>
    </xf>
    <xf numFmtId="0" fontId="21" fillId="11" borderId="38" xfId="18" applyFont="1" applyFill="1" applyBorder="1" applyAlignment="1">
      <alignment horizontal="center" vertical="center" wrapText="1"/>
    </xf>
    <xf numFmtId="0" fontId="21" fillId="11" borderId="35" xfId="18" applyFont="1" applyFill="1" applyBorder="1" applyAlignment="1">
      <alignment horizontal="center" vertical="center" wrapText="1"/>
    </xf>
    <xf numFmtId="0" fontId="21" fillId="11" borderId="23" xfId="18" applyFont="1" applyFill="1" applyBorder="1" applyAlignment="1">
      <alignment horizontal="center" vertical="center" wrapText="1"/>
    </xf>
    <xf numFmtId="0" fontId="21" fillId="11" borderId="24" xfId="18" applyFont="1" applyFill="1" applyBorder="1" applyAlignment="1">
      <alignment horizontal="center" vertical="center" wrapText="1"/>
    </xf>
    <xf numFmtId="0" fontId="21" fillId="11" borderId="25" xfId="18" applyFont="1" applyFill="1" applyBorder="1" applyAlignment="1">
      <alignment horizontal="center" vertical="center" wrapText="1"/>
    </xf>
    <xf numFmtId="0" fontId="24" fillId="17" borderId="23" xfId="18" applyFont="1" applyFill="1" applyBorder="1" applyAlignment="1">
      <alignment horizontal="center" vertical="center" wrapText="1"/>
    </xf>
    <xf numFmtId="0" fontId="24" fillId="17" borderId="25" xfId="18" applyFont="1" applyFill="1" applyBorder="1" applyAlignment="1">
      <alignment horizontal="center" vertical="center" wrapText="1"/>
    </xf>
    <xf numFmtId="0" fontId="15" fillId="14" borderId="23" xfId="18" applyFont="1" applyFill="1" applyBorder="1" applyAlignment="1">
      <alignment horizontal="center" vertical="center" wrapText="1"/>
    </xf>
    <xf numFmtId="0" fontId="15" fillId="14" borderId="24" xfId="18" applyFont="1" applyFill="1" applyBorder="1" applyAlignment="1">
      <alignment horizontal="center" vertical="center" wrapText="1"/>
    </xf>
    <xf numFmtId="0" fontId="15" fillId="14" borderId="25" xfId="18" applyFont="1" applyFill="1" applyBorder="1" applyAlignment="1">
      <alignment horizontal="center" vertical="center" wrapText="1"/>
    </xf>
    <xf numFmtId="0" fontId="14" fillId="9" borderId="38" xfId="18" applyFont="1" applyFill="1" applyBorder="1" applyAlignment="1">
      <alignment horizontal="center" vertical="center" wrapText="1"/>
    </xf>
    <xf numFmtId="0" fontId="14" fillId="9" borderId="35" xfId="18" applyFont="1" applyFill="1" applyBorder="1" applyAlignment="1">
      <alignment horizontal="center" vertical="center" wrapText="1"/>
    </xf>
    <xf numFmtId="0" fontId="14" fillId="11" borderId="23" xfId="18" applyFont="1" applyFill="1" applyBorder="1" applyAlignment="1">
      <alignment horizontal="center" vertical="center" wrapText="1"/>
    </xf>
    <xf numFmtId="0" fontId="14" fillId="11" borderId="24" xfId="18" applyFont="1" applyFill="1" applyBorder="1" applyAlignment="1">
      <alignment horizontal="center" vertical="center" wrapText="1"/>
    </xf>
    <xf numFmtId="0" fontId="14" fillId="11" borderId="25" xfId="18" applyFont="1" applyFill="1" applyBorder="1" applyAlignment="1">
      <alignment horizontal="center" vertical="center" wrapText="1"/>
    </xf>
    <xf numFmtId="0" fontId="15" fillId="13" borderId="23" xfId="18" applyFont="1" applyFill="1" applyBorder="1" applyAlignment="1">
      <alignment horizontal="center" vertical="center" wrapText="1"/>
    </xf>
    <xf numFmtId="0" fontId="15" fillId="13" borderId="24" xfId="18" applyFont="1" applyFill="1" applyBorder="1" applyAlignment="1">
      <alignment horizontal="center" vertical="center" wrapText="1"/>
    </xf>
    <xf numFmtId="0" fontId="15" fillId="13" borderId="25" xfId="18" applyFont="1" applyFill="1" applyBorder="1" applyAlignment="1">
      <alignment horizontal="center" vertical="center" wrapText="1"/>
    </xf>
    <xf numFmtId="0" fontId="15" fillId="15" borderId="23" xfId="18" applyFont="1" applyFill="1" applyBorder="1" applyAlignment="1">
      <alignment horizontal="center" vertical="center"/>
    </xf>
    <xf numFmtId="0" fontId="15" fillId="15" borderId="24" xfId="18" applyFont="1" applyFill="1" applyBorder="1" applyAlignment="1">
      <alignment horizontal="center" vertical="center"/>
    </xf>
    <xf numFmtId="0" fontId="15" fillId="15" borderId="25" xfId="18" applyFont="1" applyFill="1" applyBorder="1" applyAlignment="1">
      <alignment horizontal="center" vertical="center"/>
    </xf>
    <xf numFmtId="0" fontId="15" fillId="16" borderId="23" xfId="18" applyFont="1" applyFill="1" applyBorder="1" applyAlignment="1">
      <alignment horizontal="center" vertical="center"/>
    </xf>
    <xf numFmtId="0" fontId="15" fillId="16" borderId="24" xfId="18" applyFont="1" applyFill="1" applyBorder="1" applyAlignment="1">
      <alignment horizontal="center" vertical="center"/>
    </xf>
    <xf numFmtId="0" fontId="15" fillId="16" borderId="25" xfId="18" applyFont="1" applyFill="1" applyBorder="1" applyAlignment="1">
      <alignment horizontal="center" vertical="center"/>
    </xf>
  </cellXfs>
  <cellStyles count="19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 1" xfId="2"/>
    <cellStyle name="Heading 2" xfId="3"/>
    <cellStyle name="Hyperlink" xfId="7"/>
    <cellStyle name="Neutral" xfId="10"/>
    <cellStyle name="Normal" xfId="0" builtinId="0"/>
    <cellStyle name="Normal 2" xfId="18"/>
    <cellStyle name="Note" xfId="5"/>
    <cellStyle name="Status" xfId="8"/>
    <cellStyle name="Text" xfId="4"/>
    <cellStyle name="Título" xfId="1"/>
    <cellStyle name="Warning" xfId="12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numFmt numFmtId="0" formatCode="General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center" textRotation="0" wrapText="0" indent="0" justifyLastLine="0" shrinkToFit="0" readingOrder="1"/>
      <border diagonalUp="0" diagonalDown="0" outline="0">
        <left style="medium">
          <color auto="1"/>
        </left>
        <right/>
        <top/>
        <bottom/>
      </border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/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 style="thin">
          <color rgb="FFCCCCCC"/>
        </left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left" vertical="bottom" textRotation="0" wrapText="0" indent="0" justifyLastLine="0" shrinkToFit="0" readingOrder="1"/>
      <border diagonalUp="0" diagonalDown="0" outline="0">
        <left/>
        <right style="thin">
          <color rgb="FFCCCCCC"/>
        </right>
        <top style="thin">
          <color rgb="FFCCCCCC"/>
        </top>
        <bottom style="thin">
          <color rgb="FFCCCCCC"/>
        </bottom>
      </border>
    </dxf>
    <dxf>
      <border outline="0">
        <top style="thin">
          <color rgb="FFCCCCCC"/>
        </top>
      </border>
    </dxf>
    <dxf>
      <border outline="0">
        <left style="thin">
          <color auto="1"/>
        </left>
        <right style="thin">
          <color rgb="FFCCCCCC"/>
        </right>
        <top style="thin">
          <color auto="1"/>
        </top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rgb="FFCCCCCC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scheme val="none"/>
      </font>
      <alignment horizontal="left" vertical="center" textRotation="0" wrapText="0" indent="0" justifyLastLine="0" shrinkToFit="0" readingOrder="1"/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numFmt numFmtId="0" formatCode="General"/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rgb="FF000000"/>
        <name val="Verdana"/>
        <scheme val="none"/>
      </font>
      <fill>
        <patternFill patternType="none">
          <bgColor auto="1"/>
        </patternFill>
      </fill>
    </dxf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>
          <bgColor rgb="FFFFFFFF"/>
        </patternFill>
      </fill>
    </dxf>
    <dxf>
      <font>
        <b/>
        <sz val="11"/>
        <color rgb="FFFF0000"/>
        <name val="Calibri"/>
      </font>
      <fill>
        <patternFill>
          <bgColor rgb="FFFFFFFF"/>
        </patternFill>
      </fill>
    </dxf>
    <dxf>
      <font>
        <b/>
        <sz val="11"/>
        <color rgb="FF6AA84F"/>
        <name val="Calibri"/>
      </font>
      <fill>
        <patternFill patternType="none">
          <bgColor auto="1"/>
        </patternFill>
      </fill>
    </dxf>
    <dxf>
      <font>
        <b/>
        <sz val="11"/>
        <color rgb="FFFF0000"/>
        <name val="Calibri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color theme="9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22412</xdr:colOff>
      <xdr:row>0</xdr:row>
      <xdr:rowOff>56029</xdr:rowOff>
    </xdr:from>
    <xdr:to>
      <xdr:col>19</xdr:col>
      <xdr:colOff>60512</xdr:colOff>
      <xdr:row>8</xdr:row>
      <xdr:rowOff>172010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8383" y="56029"/>
          <a:ext cx="4105835" cy="2446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22412</xdr:colOff>
      <xdr:row>8</xdr:row>
      <xdr:rowOff>190500</xdr:rowOff>
    </xdr:from>
    <xdr:to>
      <xdr:col>20</xdr:col>
      <xdr:colOff>98612</xdr:colOff>
      <xdr:row>19</xdr:row>
      <xdr:rowOff>19051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8383" y="2521324"/>
          <a:ext cx="4917141" cy="2506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20</xdr:row>
      <xdr:rowOff>0</xdr:rowOff>
    </xdr:from>
    <xdr:to>
      <xdr:col>20</xdr:col>
      <xdr:colOff>600075</xdr:colOff>
      <xdr:row>29</xdr:row>
      <xdr:rowOff>0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5086350"/>
          <a:ext cx="5429250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30</xdr:row>
      <xdr:rowOff>0</xdr:rowOff>
    </xdr:from>
    <xdr:to>
      <xdr:col>23</xdr:col>
      <xdr:colOff>714375</xdr:colOff>
      <xdr:row>39</xdr:row>
      <xdr:rowOff>47625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7372350"/>
          <a:ext cx="7858125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22</xdr:col>
      <xdr:colOff>38100</xdr:colOff>
      <xdr:row>49</xdr:row>
      <xdr:rowOff>152400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4850" y="10010775"/>
          <a:ext cx="64103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AMBITO_EDAD" displayName="AMBITO_EDAD" ref="L118:O163" totalsRowShown="0" headerRowDxfId="85" dataDxfId="84">
  <tableColumns count="4">
    <tableColumn id="1" name="Àmbit" dataDxfId="83"/>
    <tableColumn id="2" name="Categoria edat" dataDxfId="82"/>
    <tableColumn id="3" name="Categories permeses" dataDxfId="81">
      <calculatedColumnFormula>L119 &amp;  M119</calculatedColumnFormula>
    </tableColumn>
    <tableColumn id="4" name="Permès" dataDxfId="80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id="12" name="PARTICIPANTES" displayName="PARTICIPANTES" ref="L95:M105" totalsRowShown="0" headerRowDxfId="24" dataDxfId="22" headerRowBorderDxfId="23" tableBorderDxfId="21" totalsRowBorderDxfId="20">
  <autoFilter ref="L95:M105"/>
  <tableColumns count="2">
    <tableColumn id="1" name="NumParticipantsText" dataDxfId="19"/>
    <tableColumn id="2" name="NumParticipantsCoeficient" dataDxfId="18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3" name="ANNOS" displayName="ANNOS" ref="L107:M110" totalsRowShown="0" headerRowDxfId="17" dataDxfId="15" headerRowBorderDxfId="16" tableBorderDxfId="14" totalsRowBorderDxfId="13">
  <autoFilter ref="L107:M110"/>
  <tableColumns count="2">
    <tableColumn id="1" name="AnysResultatText" dataDxfId="12"/>
    <tableColumn id="2" name="AnysResultatCoeficient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4" name="Tabla14" displayName="Tabla14" ref="L206:O269" totalsRowShown="0" headerRowDxfId="10" dataDxfId="9" tableBorderDxfId="8">
  <autoFilter ref="L206:O269"/>
  <tableColumns count="4">
    <tableColumn id="1" name="Columna1" dataDxfId="7"/>
    <tableColumn id="2" name="Columna2" dataDxfId="6"/>
    <tableColumn id="3" name="Columna3" dataDxfId="5">
      <calculatedColumnFormula>L207 &amp;  TEXT(M207,"0")</calculatedColumnFormula>
    </tableColumn>
    <tableColumn id="4" name="Columna4" dataDxfId="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4" name="GRUPO1B" displayName="GRUPO1B" ref="L112:M116" totalsRowShown="0" headerRowDxfId="3" dataDxfId="2">
  <autoFilter ref="L112:M116"/>
  <tableColumns count="2">
    <tableColumn id="1" name="ProvaDistanciaOlimpica" dataDxfId="1"/>
    <tableColumn id="2" name="Grup 1B" data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2" name="AMBITO_GRUPO" displayName="AMBITO_GRUPO" ref="L165:O192" totalsRowShown="0" headerRowDxfId="79" dataDxfId="78">
  <tableColumns count="4">
    <tableColumn id="1" name="AmbitNom" dataDxfId="77"/>
    <tableColumn id="2" name="GrupEspecialitat" dataDxfId="76"/>
    <tableColumn id="3" name="Àmbit especialitat" dataDxfId="75">
      <calculatedColumnFormula>L166 &amp; M166</calculatedColumnFormula>
    </tableColumn>
    <tableColumn id="4" name="Comptar països" dataDxfId="74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id="3" name="AMBITO_GRUPO_PARALIMPICO" displayName="AMBITO_GRUPO_PARALIMPICO" ref="L194:P204" totalsRowShown="0" headerRowDxfId="73" dataDxfId="72">
  <tableColumns count="5">
    <tableColumn id="1" name="AmbitNom" dataDxfId="71"/>
    <tableColumn id="6" name="GrupEspecialitat" dataDxfId="70"/>
    <tableColumn id="2" name="Paralímpic" dataDxfId="69"/>
    <tableColumn id="4" name="Àmbit especialitat" dataDxfId="68">
      <calculatedColumnFormula>L195 &amp; " - " &amp; N195 &amp; " - " &amp;#REF!</calculatedColumnFormula>
    </tableColumn>
    <tableColumn id="5" name="Comptar participants" dataDxfId="6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5" name="AMBITO" displayName="AMBITO" ref="L39:M48" totalsRowShown="0" headerRowDxfId="66" dataDxfId="64" headerRowBorderDxfId="65" tableBorderDxfId="63" totalsRowBorderDxfId="62">
  <tableColumns count="2">
    <tableColumn id="1" name="AmbitNom" dataDxfId="61"/>
    <tableColumn id="2" name="AmbitCoeficient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ESPECIALIDAD" displayName="ESPECIALIDAD" ref="L50:M52" totalsRowShown="0" headerRowDxfId="59" dataDxfId="57" headerRowBorderDxfId="58" tableBorderDxfId="56" totalsRowBorderDxfId="55">
  <autoFilter ref="L50:M52"/>
  <tableColumns count="2">
    <tableColumn id="1" name="EspecialitatNom" dataDxfId="54"/>
    <tableColumn id="2" name="EspecialitatCoeficient" dataDxfId="53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id="7" name="EDAD" displayName="EDAD" ref="L54:M59" totalsRowShown="0" headerRowDxfId="52" dataDxfId="50" headerRowBorderDxfId="51" tableBorderDxfId="49" totalsRowBorderDxfId="48">
  <autoFilter ref="L54:M59"/>
  <tableColumns count="2">
    <tableColumn id="1" name="CategoriaEdatNom" dataDxfId="47"/>
    <tableColumn id="2" name="CategoriaEdatCoeficient" dataDxfId="46"/>
  </tableColumns>
  <tableStyleInfo name="TableStyleMedium5" showFirstColumn="0" showLastColumn="0" showRowStripes="1" showColumnStripes="0"/>
</table>
</file>

<file path=xl/tables/table7.xml><?xml version="1.0" encoding="utf-8"?>
<table xmlns="http://schemas.openxmlformats.org/spreadsheetml/2006/main" id="8" name="POSICION" displayName="POSICION" ref="L61:M68" totalsRowShown="0" headerRowDxfId="45" dataDxfId="43" headerRowBorderDxfId="44" tableBorderDxfId="42" totalsRowBorderDxfId="41">
  <autoFilter ref="L61:M68"/>
  <tableColumns count="2">
    <tableColumn id="1" name="PosicioText" dataDxfId="40"/>
    <tableColumn id="2" name="PosicioCoeficient" dataDxfId="3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9" name="EQUIPO" displayName="EQUIPO" ref="L70:M75" totalsRowShown="0" headerRowDxfId="38" dataDxfId="36" headerRowBorderDxfId="37" tableBorderDxfId="35" totalsRowBorderDxfId="34">
  <autoFilter ref="L70:M75"/>
  <tableColumns count="2">
    <tableColumn id="1" name="NumEsportistesText" dataDxfId="33"/>
    <tableColumn id="2" name="NumEsportistesCoeficient" dataDxfId="3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PAISES" displayName="PAISES" ref="L77:M93" totalsRowShown="0" headerRowDxfId="31" dataDxfId="29" headerRowBorderDxfId="30" tableBorderDxfId="28" totalsRowBorderDxfId="27">
  <autoFilter ref="L77:M93"/>
  <tableColumns count="2">
    <tableColumn id="1" name="NumPaisosText" dataDxfId="26"/>
    <tableColumn id="2" name="NumPaisosCoeficient" dataDxfId="2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69"/>
  <sheetViews>
    <sheetView showGridLines="0" tabSelected="1" topLeftCell="A10" zoomScale="85" zoomScaleNormal="85" workbookViewId="0">
      <selection activeCell="E11" sqref="E11"/>
    </sheetView>
  </sheetViews>
  <sheetFormatPr baseColWidth="10" defaultColWidth="9.140625" defaultRowHeight="14.25" x14ac:dyDescent="0.2"/>
  <cols>
    <col min="1" max="1" width="2.85546875" style="1" customWidth="1"/>
    <col min="2" max="2" width="3" style="1" customWidth="1"/>
    <col min="3" max="3" width="62.5703125" style="1" customWidth="1"/>
    <col min="4" max="4" width="3" style="1" customWidth="1"/>
    <col min="5" max="5" width="64" style="1" bestFit="1" customWidth="1"/>
    <col min="6" max="6" width="2.85546875" style="1" customWidth="1"/>
    <col min="7" max="7" width="6.28515625" style="38" hidden="1" customWidth="1"/>
    <col min="8" max="8" width="55.140625" style="39" hidden="1" customWidth="1"/>
    <col min="9" max="9" width="30" style="18" hidden="1" customWidth="1"/>
    <col min="10" max="10" width="43.7109375" style="18" bestFit="1" customWidth="1"/>
    <col min="11" max="11" width="4.42578125" style="18" hidden="1" customWidth="1"/>
    <col min="12" max="13" width="100.42578125" style="1" hidden="1" customWidth="1"/>
    <col min="14" max="14" width="128.7109375" style="1" hidden="1" customWidth="1"/>
    <col min="15" max="15" width="59.7109375" style="1" hidden="1" customWidth="1"/>
    <col min="16" max="16" width="26.140625" style="1" bestFit="1" customWidth="1"/>
    <col min="17" max="1033" width="11.5703125" style="1"/>
    <col min="1034" max="16384" width="9.140625" style="1"/>
  </cols>
  <sheetData>
    <row r="2" spans="2:10" ht="23.25" customHeight="1" x14ac:dyDescent="0.3">
      <c r="B2" s="43" t="s">
        <v>97</v>
      </c>
      <c r="C2" s="43"/>
    </row>
    <row r="3" spans="2:10" ht="12.75" customHeight="1" thickBot="1" x14ac:dyDescent="0.35">
      <c r="B3" s="43"/>
      <c r="C3" s="43"/>
    </row>
    <row r="4" spans="2:10" ht="68.25" customHeight="1" thickBot="1" x14ac:dyDescent="0.35">
      <c r="B4" s="43"/>
      <c r="C4" s="101" t="s">
        <v>58</v>
      </c>
      <c r="D4" s="102"/>
      <c r="E4" s="103"/>
    </row>
    <row r="5" spans="2:10" ht="15" thickBot="1" x14ac:dyDescent="0.25"/>
    <row r="6" spans="2:10" ht="15" thickBot="1" x14ac:dyDescent="0.25">
      <c r="B6" s="9"/>
      <c r="C6" s="10"/>
      <c r="D6" s="10"/>
      <c r="E6" s="10"/>
      <c r="F6" s="11"/>
    </row>
    <row r="7" spans="2:10" ht="30" customHeight="1" thickBot="1" x14ac:dyDescent="0.25">
      <c r="B7" s="12"/>
      <c r="C7" s="13" t="s">
        <v>57</v>
      </c>
      <c r="D7" s="13"/>
      <c r="E7" s="44"/>
      <c r="F7" s="14"/>
      <c r="I7" s="34"/>
      <c r="J7" s="39"/>
    </row>
    <row r="8" spans="2:10" ht="6" customHeight="1" thickBot="1" x14ac:dyDescent="0.25">
      <c r="B8" s="12"/>
      <c r="C8" s="13"/>
      <c r="D8" s="13"/>
      <c r="E8" s="36"/>
      <c r="F8" s="14"/>
      <c r="I8" s="34"/>
      <c r="J8" s="39"/>
    </row>
    <row r="9" spans="2:10" ht="30" customHeight="1" thickBot="1" x14ac:dyDescent="0.25">
      <c r="B9" s="12"/>
      <c r="C9" s="13" t="s">
        <v>89</v>
      </c>
      <c r="D9" s="13"/>
      <c r="E9" s="44"/>
      <c r="F9" s="14"/>
      <c r="I9" s="34"/>
      <c r="J9" s="39"/>
    </row>
    <row r="10" spans="2:10" ht="6" customHeight="1" thickBot="1" x14ac:dyDescent="0.25">
      <c r="B10" s="12"/>
      <c r="C10" s="13"/>
      <c r="D10" s="13"/>
      <c r="E10" s="36"/>
      <c r="F10" s="14"/>
      <c r="I10" s="34"/>
      <c r="J10" s="39"/>
    </row>
    <row r="11" spans="2:10" ht="30" customHeight="1" thickBot="1" x14ac:dyDescent="0.25">
      <c r="B11" s="12"/>
      <c r="C11" s="13" t="s">
        <v>87</v>
      </c>
      <c r="D11" s="13"/>
      <c r="E11" s="44"/>
      <c r="F11" s="14"/>
      <c r="I11" s="34"/>
      <c r="J11" s="39"/>
    </row>
    <row r="12" spans="2:10" ht="6" customHeight="1" thickBot="1" x14ac:dyDescent="0.25">
      <c r="B12" s="12"/>
      <c r="C12" s="13"/>
      <c r="D12" s="13"/>
      <c r="E12" s="36"/>
      <c r="F12" s="14"/>
      <c r="I12" s="34"/>
      <c r="J12" s="39"/>
    </row>
    <row r="13" spans="2:10" ht="30" customHeight="1" thickBot="1" x14ac:dyDescent="0.25">
      <c r="B13" s="12"/>
      <c r="C13" s="35" t="s">
        <v>55</v>
      </c>
      <c r="D13" s="13"/>
      <c r="E13" s="44"/>
      <c r="F13" s="14"/>
      <c r="G13" s="54">
        <f>IF(E13="FEMENÍ",1.1,IF(E13="MASCULÍ",1,0))</f>
        <v>0</v>
      </c>
      <c r="I13" s="34"/>
      <c r="J13" s="39"/>
    </row>
    <row r="14" spans="2:10" ht="6" customHeight="1" thickBot="1" x14ac:dyDescent="0.25">
      <c r="B14" s="12"/>
      <c r="C14" s="13"/>
      <c r="D14" s="13"/>
      <c r="E14" s="36"/>
      <c r="F14" s="14"/>
      <c r="I14" s="34"/>
      <c r="J14" s="39"/>
    </row>
    <row r="15" spans="2:10" ht="30" customHeight="1" thickBot="1" x14ac:dyDescent="0.25">
      <c r="B15" s="12"/>
      <c r="C15" s="35" t="s">
        <v>81</v>
      </c>
      <c r="D15" s="13"/>
      <c r="E15" s="44"/>
      <c r="F15" s="14"/>
      <c r="G15" s="54">
        <f>IFERROR(VLOOKUP(E15,AMBITO[],2,FALSE),0)</f>
        <v>0</v>
      </c>
      <c r="I15" s="34"/>
      <c r="J15" s="39"/>
    </row>
    <row r="16" spans="2:10" ht="6" customHeight="1" thickBot="1" x14ac:dyDescent="0.25">
      <c r="B16" s="12"/>
      <c r="C16" s="13"/>
      <c r="D16" s="13"/>
      <c r="E16" s="36"/>
      <c r="F16" s="14"/>
      <c r="I16" s="34"/>
      <c r="J16" s="39"/>
    </row>
    <row r="17" spans="2:11" ht="30" customHeight="1" thickBot="1" x14ac:dyDescent="0.25">
      <c r="B17" s="12"/>
      <c r="C17" s="35" t="s">
        <v>82</v>
      </c>
      <c r="D17" s="13"/>
      <c r="E17" s="44"/>
      <c r="F17" s="14"/>
      <c r="G17" s="54">
        <f>IFERROR(VLOOKUP(E17,ESPECIALIDAD[],2,FALSE),0)</f>
        <v>0</v>
      </c>
      <c r="H17" s="38">
        <f>IF(AND(E17="NO OLÍMPICA / NO PARALÍMPICA",LEFT(E21,2)&lt;&gt;"NO"),"GRUP 1B",E17)</f>
        <v>0</v>
      </c>
      <c r="I17" s="34"/>
      <c r="J17" s="39"/>
    </row>
    <row r="18" spans="2:11" ht="6" customHeight="1" thickBot="1" x14ac:dyDescent="0.25">
      <c r="B18" s="12"/>
      <c r="C18" s="13"/>
      <c r="D18" s="13"/>
      <c r="E18" s="36"/>
      <c r="F18" s="14"/>
      <c r="I18" s="34"/>
      <c r="J18" s="39"/>
    </row>
    <row r="19" spans="2:11" ht="30" customHeight="1" thickBot="1" x14ac:dyDescent="0.25">
      <c r="B19" s="12"/>
      <c r="C19" s="35" t="s">
        <v>90</v>
      </c>
      <c r="D19" s="13"/>
      <c r="E19" s="44"/>
      <c r="F19" s="14"/>
      <c r="I19" s="34"/>
      <c r="J19" s="39"/>
    </row>
    <row r="20" spans="2:11" ht="6" customHeight="1" thickBot="1" x14ac:dyDescent="0.25">
      <c r="B20" s="12"/>
      <c r="C20" s="13"/>
      <c r="D20" s="13"/>
      <c r="E20" s="36"/>
      <c r="F20" s="14"/>
      <c r="I20" s="34"/>
      <c r="J20" s="39"/>
    </row>
    <row r="21" spans="2:11" ht="30" customHeight="1" thickBot="1" x14ac:dyDescent="0.25">
      <c r="B21" s="12"/>
      <c r="C21" s="35" t="s">
        <v>41</v>
      </c>
      <c r="D21" s="13"/>
      <c r="E21" s="44"/>
      <c r="F21" s="14"/>
      <c r="G21" s="54">
        <f>IF(E17="GRUP 2",IFERROR(VLOOKUP(E21,GRUPO1B[],2,FALSE),1),1)</f>
        <v>1</v>
      </c>
      <c r="I21" s="34"/>
      <c r="J21" s="39"/>
    </row>
    <row r="22" spans="2:11" ht="6" customHeight="1" thickBot="1" x14ac:dyDescent="0.25">
      <c r="B22" s="12"/>
      <c r="C22" s="13"/>
      <c r="D22" s="13"/>
      <c r="E22" s="36"/>
      <c r="F22" s="14"/>
      <c r="I22" s="65" t="s">
        <v>107</v>
      </c>
      <c r="J22" s="39"/>
    </row>
    <row r="23" spans="2:11" ht="30" customHeight="1" thickBot="1" x14ac:dyDescent="0.25">
      <c r="B23" s="12"/>
      <c r="C23" s="35" t="s">
        <v>83</v>
      </c>
      <c r="D23" s="13"/>
      <c r="E23" s="44"/>
      <c r="F23" s="14"/>
      <c r="G23" s="54">
        <f>IFERROR(VLOOKUP(E23,EDAD[],2,FALSE),0)</f>
        <v>0</v>
      </c>
      <c r="H23" s="39" t="str">
        <f>E15&amp;E23</f>
        <v/>
      </c>
      <c r="I23" s="34" t="str">
        <f>IFERROR(VLOOKUP(H23,AMBITO_EDAD[[Categories permeses]:[Permès]],2,FALSE),"ERROR")</f>
        <v>ERROR</v>
      </c>
      <c r="J23" s="41" t="str">
        <f>IF(I23="NO","CATEGORIA D'EDAT NO PERMESA A L'ÀMBIT INDICAT","")</f>
        <v/>
      </c>
      <c r="K23" s="41"/>
    </row>
    <row r="24" spans="2:11" ht="6" customHeight="1" thickBot="1" x14ac:dyDescent="0.25">
      <c r="B24" s="12"/>
      <c r="C24" s="13"/>
      <c r="D24" s="13"/>
      <c r="E24" s="36"/>
      <c r="F24" s="14"/>
      <c r="H24" s="1"/>
      <c r="I24" s="1" t="s">
        <v>106</v>
      </c>
      <c r="J24" s="38"/>
      <c r="K24" s="1"/>
    </row>
    <row r="25" spans="2:11" ht="30" customHeight="1" thickBot="1" x14ac:dyDescent="0.25">
      <c r="B25" s="12"/>
      <c r="C25" s="13" t="s">
        <v>47</v>
      </c>
      <c r="D25" s="13"/>
      <c r="E25" s="44"/>
      <c r="F25" s="14"/>
      <c r="G25" s="54">
        <f>IFERROR(VLOOKUP(E25,POSICION[],2,FALSE),0)</f>
        <v>0</v>
      </c>
      <c r="H25" s="1" t="str">
        <f>E15&amp;E25</f>
        <v/>
      </c>
      <c r="I25" s="42" t="str">
        <f>IFERROR(VLOOKUP(H25,Tabla14[[Columna3]:[Columna4]],2,FALSE),"")</f>
        <v/>
      </c>
      <c r="J25" s="41" t="str">
        <f>IF(I25="NO","POSICIÓ NO PERMESA A L'ÀMBIT INDICAT","")</f>
        <v/>
      </c>
      <c r="K25" s="41"/>
    </row>
    <row r="26" spans="2:11" ht="6" customHeight="1" thickBot="1" x14ac:dyDescent="0.25">
      <c r="B26" s="12"/>
      <c r="C26" s="13"/>
      <c r="D26" s="13"/>
      <c r="E26" s="36"/>
      <c r="F26" s="14"/>
      <c r="I26" s="34"/>
      <c r="J26" s="39"/>
    </row>
    <row r="27" spans="2:11" ht="30" customHeight="1" thickBot="1" x14ac:dyDescent="0.25">
      <c r="B27" s="12"/>
      <c r="C27" s="35" t="s">
        <v>91</v>
      </c>
      <c r="D27" s="13"/>
      <c r="E27" s="44"/>
      <c r="F27" s="14"/>
      <c r="G27" s="54">
        <f>IFERROR(VLOOKUP(E27,EQUIPO[],2,FALSE),0)</f>
        <v>0</v>
      </c>
      <c r="I27" s="34"/>
      <c r="J27" s="39"/>
    </row>
    <row r="28" spans="2:11" ht="6" customHeight="1" thickBot="1" x14ac:dyDescent="0.25">
      <c r="B28" s="12"/>
      <c r="C28" s="13"/>
      <c r="D28" s="13"/>
      <c r="E28" s="36"/>
      <c r="F28" s="14"/>
      <c r="I28" s="18" t="s">
        <v>108</v>
      </c>
      <c r="J28" s="39"/>
    </row>
    <row r="29" spans="2:11" ht="30" customHeight="1" thickBot="1" x14ac:dyDescent="0.25">
      <c r="B29" s="12"/>
      <c r="C29" s="35" t="s">
        <v>92</v>
      </c>
      <c r="D29" s="13"/>
      <c r="E29" s="44"/>
      <c r="F29" s="14"/>
      <c r="G29" s="54">
        <f>IFERROR(VLOOKUP(E29,PAISES[],2,FALSE),0)</f>
        <v>0</v>
      </c>
      <c r="H29" s="39" t="str">
        <f>E15&amp;H17</f>
        <v>0</v>
      </c>
      <c r="I29" s="34" t="str">
        <f>IFERROR(VLOOKUP(H29,AMBITO_GRUPO[[Àmbit especialitat]:[Comptar països]],2,FALSE),"")</f>
        <v/>
      </c>
      <c r="J29" s="41" t="str">
        <f>IF(AND(I29="SI",E29="NO ÉS NECESSARI INDICAR"),"HA D'INDICAR NÚMERO DE PAÏSOS","")</f>
        <v/>
      </c>
      <c r="K29" s="40"/>
    </row>
    <row r="30" spans="2:11" ht="6" customHeight="1" thickBot="1" x14ac:dyDescent="0.25">
      <c r="B30" s="12"/>
      <c r="C30" s="13"/>
      <c r="D30" s="13"/>
      <c r="E30" s="36"/>
      <c r="F30" s="14"/>
      <c r="I30" s="18" t="s">
        <v>56</v>
      </c>
      <c r="J30" s="39"/>
    </row>
    <row r="31" spans="2:11" ht="30" customHeight="1" thickBot="1" x14ac:dyDescent="0.25">
      <c r="B31" s="12"/>
      <c r="C31" s="35" t="s">
        <v>93</v>
      </c>
      <c r="D31" s="13"/>
      <c r="E31" s="44"/>
      <c r="F31" s="14"/>
      <c r="G31" s="54">
        <f>IFERROR(VLOOKUP(E31,PARTICIPANTES[],2,FALSE),0)</f>
        <v>0</v>
      </c>
      <c r="H31" s="39" t="str">
        <f>E15&amp;H17&amp;E19</f>
        <v>0</v>
      </c>
      <c r="I31" s="34" t="str">
        <f>IFERROR(VLOOKUP(H31,AMBITO_GRUPO_PARALIMPICO[[#All],[Àmbit especialitat]:[Comptar participants]],2,FALSE),"SI")</f>
        <v>SI</v>
      </c>
      <c r="J31" s="41" t="str">
        <f>IF(AND(I31="SI",E31="NO ÉS NECESSARI INDICAR"),"HA D'INDICAR NÚMERO DE PARTICIPANTS","")</f>
        <v/>
      </c>
    </row>
    <row r="32" spans="2:11" ht="6" customHeight="1" thickBot="1" x14ac:dyDescent="0.25">
      <c r="B32" s="12"/>
      <c r="C32" s="13"/>
      <c r="D32" s="13"/>
      <c r="E32" s="36"/>
      <c r="F32" s="14"/>
      <c r="J32" s="39"/>
    </row>
    <row r="33" spans="2:15" ht="30" customHeight="1" thickBot="1" x14ac:dyDescent="0.25">
      <c r="B33" s="12"/>
      <c r="C33" s="13" t="s">
        <v>31</v>
      </c>
      <c r="D33" s="13"/>
      <c r="E33" s="44"/>
      <c r="F33" s="14"/>
      <c r="G33" s="54">
        <f>IFERROR(VLOOKUP(E33,ANNOS[],2,FALSE),0)</f>
        <v>0</v>
      </c>
      <c r="J33" s="39"/>
    </row>
    <row r="34" spans="2:15" ht="6" customHeight="1" thickBot="1" x14ac:dyDescent="0.25">
      <c r="B34" s="12"/>
      <c r="C34" s="13"/>
      <c r="D34" s="13"/>
      <c r="E34" s="36"/>
      <c r="F34" s="14"/>
      <c r="J34" s="39"/>
    </row>
    <row r="35" spans="2:15" ht="42" customHeight="1" thickBot="1" x14ac:dyDescent="0.25">
      <c r="B35" s="12"/>
      <c r="C35" s="19" t="s">
        <v>32</v>
      </c>
      <c r="D35" s="13"/>
      <c r="E35" s="37">
        <f>IF(J36&lt;&gt;29,"NO POTS PUNTUAR",100*G13*G15*G17*G21*G23*G25*G27*IF(I29="SI",G29,1)*G33*IF(I31="SI",G31,1))</f>
        <v>0</v>
      </c>
      <c r="F35" s="14"/>
      <c r="J35" s="39"/>
    </row>
    <row r="36" spans="2:15" ht="6" customHeight="1" thickBot="1" x14ac:dyDescent="0.25">
      <c r="B36" s="15"/>
      <c r="C36" s="16"/>
      <c r="D36" s="16"/>
      <c r="E36" s="16"/>
      <c r="F36" s="17"/>
      <c r="J36" s="45">
        <f>COUNTBLANK(J7:J35)</f>
        <v>29</v>
      </c>
    </row>
    <row r="37" spans="2:15" ht="45" customHeight="1" x14ac:dyDescent="0.2">
      <c r="J37" s="41" t="str">
        <f>IF(E35&lt;5,"PER PODER PRESENTAR EL RESULTAT, LA PUNTUACIÓ HA DE SER IGUAL O SUPERIOR A 5 PUNTS","")</f>
        <v>PER PODER PRESENTAR EL RESULTAT, LA PUNTUACIÓ HA DE SER IGUAL O SUPERIOR A 5 PUNTS</v>
      </c>
    </row>
    <row r="39" spans="2:15" x14ac:dyDescent="0.2">
      <c r="L39" s="2" t="s">
        <v>1</v>
      </c>
      <c r="M39" s="5" t="s">
        <v>2</v>
      </c>
      <c r="N39" s="31"/>
    </row>
    <row r="40" spans="2:15" x14ac:dyDescent="0.2">
      <c r="L40" s="3" t="s">
        <v>33</v>
      </c>
      <c r="M40" s="6">
        <v>1</v>
      </c>
      <c r="N40" s="31"/>
    </row>
    <row r="41" spans="2:15" x14ac:dyDescent="0.2">
      <c r="L41" s="3" t="s">
        <v>96</v>
      </c>
      <c r="M41" s="6">
        <v>0.6</v>
      </c>
      <c r="N41" s="31"/>
    </row>
    <row r="42" spans="2:15" x14ac:dyDescent="0.2">
      <c r="L42" s="3" t="s">
        <v>34</v>
      </c>
      <c r="M42" s="6">
        <v>0.6</v>
      </c>
      <c r="N42" s="31"/>
    </row>
    <row r="43" spans="2:15" x14ac:dyDescent="0.2">
      <c r="L43" s="3" t="s">
        <v>98</v>
      </c>
      <c r="M43" s="6">
        <v>0.45</v>
      </c>
      <c r="N43" s="31"/>
    </row>
    <row r="44" spans="2:15" x14ac:dyDescent="0.2">
      <c r="L44" s="3" t="s">
        <v>35</v>
      </c>
      <c r="M44" s="6">
        <v>0.45</v>
      </c>
      <c r="N44" s="31"/>
    </row>
    <row r="45" spans="2:15" x14ac:dyDescent="0.2">
      <c r="L45" s="3" t="s">
        <v>36</v>
      </c>
      <c r="M45" s="6">
        <v>0.35</v>
      </c>
      <c r="N45" s="31"/>
      <c r="O45" s="31"/>
    </row>
    <row r="46" spans="2:15" x14ac:dyDescent="0.2">
      <c r="L46" s="3" t="s">
        <v>37</v>
      </c>
      <c r="M46" s="55">
        <v>0.25</v>
      </c>
      <c r="N46" s="31"/>
      <c r="O46" s="31"/>
    </row>
    <row r="47" spans="2:15" x14ac:dyDescent="0.2">
      <c r="L47" s="3" t="s">
        <v>99</v>
      </c>
      <c r="M47" s="55">
        <v>0.2</v>
      </c>
      <c r="N47" s="31"/>
      <c r="O47" s="31"/>
    </row>
    <row r="48" spans="2:15" x14ac:dyDescent="0.2">
      <c r="L48" s="4" t="s">
        <v>100</v>
      </c>
      <c r="M48" s="8">
        <v>0.12</v>
      </c>
      <c r="N48" s="31"/>
    </row>
    <row r="49" spans="12:17" x14ac:dyDescent="0.2">
      <c r="L49" s="3"/>
      <c r="M49" s="6"/>
      <c r="N49" s="49"/>
      <c r="O49" s="49"/>
      <c r="P49" s="31"/>
    </row>
    <row r="50" spans="12:17" x14ac:dyDescent="0.2">
      <c r="L50" s="2" t="s">
        <v>84</v>
      </c>
      <c r="M50" s="5" t="s">
        <v>85</v>
      </c>
      <c r="N50" s="49"/>
      <c r="O50" s="49"/>
      <c r="P50" s="31"/>
    </row>
    <row r="51" spans="12:17" x14ac:dyDescent="0.2">
      <c r="L51" s="3" t="s">
        <v>94</v>
      </c>
      <c r="M51" s="6">
        <v>1</v>
      </c>
      <c r="N51" s="49"/>
      <c r="O51" s="49"/>
      <c r="P51" s="31"/>
    </row>
    <row r="52" spans="12:17" x14ac:dyDescent="0.2">
      <c r="L52" s="7" t="s">
        <v>95</v>
      </c>
      <c r="M52" s="6">
        <v>0.6</v>
      </c>
      <c r="N52" s="49"/>
      <c r="O52" s="49"/>
      <c r="P52" s="31"/>
    </row>
    <row r="53" spans="12:17" x14ac:dyDescent="0.2">
      <c r="L53" s="2"/>
      <c r="M53" s="5"/>
      <c r="N53" s="49"/>
      <c r="O53" s="49"/>
      <c r="P53" s="31"/>
    </row>
    <row r="54" spans="12:17" x14ac:dyDescent="0.2">
      <c r="L54" s="2" t="s">
        <v>12</v>
      </c>
      <c r="M54" s="5" t="s">
        <v>13</v>
      </c>
      <c r="N54" s="49"/>
      <c r="O54" s="49"/>
      <c r="P54" s="31"/>
    </row>
    <row r="55" spans="12:17" x14ac:dyDescent="0.2">
      <c r="L55" s="3" t="s">
        <v>49</v>
      </c>
      <c r="M55" s="6">
        <v>1</v>
      </c>
      <c r="N55" s="49"/>
      <c r="O55" s="49"/>
      <c r="P55" s="31"/>
    </row>
    <row r="56" spans="12:17" x14ac:dyDescent="0.2">
      <c r="L56" s="3" t="s">
        <v>50</v>
      </c>
      <c r="M56" s="6">
        <v>0.7</v>
      </c>
      <c r="N56" s="49"/>
      <c r="O56" s="49"/>
      <c r="P56" s="31"/>
    </row>
    <row r="57" spans="12:17" x14ac:dyDescent="0.2">
      <c r="L57" s="3" t="s">
        <v>51</v>
      </c>
      <c r="M57" s="6">
        <v>0.5</v>
      </c>
      <c r="N57" s="49"/>
      <c r="O57" s="49"/>
      <c r="P57" s="31"/>
    </row>
    <row r="58" spans="12:17" x14ac:dyDescent="0.2">
      <c r="L58" s="4" t="s">
        <v>52</v>
      </c>
      <c r="M58" s="8">
        <v>0.3</v>
      </c>
      <c r="N58" s="49"/>
      <c r="O58" s="49"/>
      <c r="P58" s="31"/>
    </row>
    <row r="59" spans="12:17" x14ac:dyDescent="0.2">
      <c r="L59" s="4" t="s">
        <v>80</v>
      </c>
      <c r="M59" s="8">
        <v>0.3</v>
      </c>
      <c r="N59" s="49"/>
      <c r="O59" s="49"/>
      <c r="P59" s="31"/>
    </row>
    <row r="60" spans="12:17" x14ac:dyDescent="0.2">
      <c r="L60" s="3"/>
      <c r="M60" s="6"/>
      <c r="N60" s="49"/>
      <c r="O60" s="49"/>
      <c r="P60" s="31"/>
    </row>
    <row r="61" spans="12:17" x14ac:dyDescent="0.2">
      <c r="L61" s="2" t="s">
        <v>15</v>
      </c>
      <c r="M61" s="5" t="s">
        <v>16</v>
      </c>
      <c r="N61" s="49"/>
      <c r="O61" s="49"/>
      <c r="P61" s="31"/>
    </row>
    <row r="62" spans="12:17" x14ac:dyDescent="0.2">
      <c r="L62" s="3">
        <v>1</v>
      </c>
      <c r="M62" s="6">
        <v>1</v>
      </c>
      <c r="N62" s="49"/>
      <c r="O62" s="49"/>
      <c r="P62" s="31"/>
    </row>
    <row r="63" spans="12:17" x14ac:dyDescent="0.2">
      <c r="L63" s="3">
        <v>2</v>
      </c>
      <c r="M63" s="6">
        <v>0.95</v>
      </c>
      <c r="N63" s="49"/>
      <c r="O63" s="49"/>
      <c r="P63" s="31"/>
    </row>
    <row r="64" spans="12:17" x14ac:dyDescent="0.2">
      <c r="L64" s="3">
        <v>3</v>
      </c>
      <c r="M64" s="6">
        <v>0.9</v>
      </c>
      <c r="N64" s="49"/>
      <c r="O64" s="49"/>
      <c r="P64" s="31"/>
      <c r="Q64" s="31"/>
    </row>
    <row r="65" spans="12:17" x14ac:dyDescent="0.2">
      <c r="L65" s="3" t="s">
        <v>20</v>
      </c>
      <c r="M65" s="6">
        <v>0.75</v>
      </c>
      <c r="N65" s="49"/>
      <c r="O65" s="49"/>
      <c r="P65" s="31"/>
      <c r="Q65" s="31"/>
    </row>
    <row r="66" spans="12:17" x14ac:dyDescent="0.2">
      <c r="L66" s="3" t="s">
        <v>21</v>
      </c>
      <c r="M66" s="6">
        <v>0.5</v>
      </c>
      <c r="N66" s="49"/>
      <c r="O66" s="49"/>
      <c r="P66" s="31"/>
      <c r="Q66" s="31"/>
    </row>
    <row r="67" spans="12:17" x14ac:dyDescent="0.2">
      <c r="L67" s="3" t="s">
        <v>22</v>
      </c>
      <c r="M67" s="6">
        <v>0.25</v>
      </c>
      <c r="N67" s="49"/>
      <c r="O67" s="49"/>
      <c r="P67" s="31"/>
      <c r="Q67" s="31"/>
    </row>
    <row r="68" spans="12:17" x14ac:dyDescent="0.2">
      <c r="L68" s="4" t="s">
        <v>38</v>
      </c>
      <c r="M68" s="8">
        <v>0.15</v>
      </c>
      <c r="N68" s="49"/>
      <c r="O68" s="49"/>
      <c r="P68" s="31"/>
      <c r="Q68" s="31"/>
    </row>
    <row r="70" spans="12:17" x14ac:dyDescent="0.2">
      <c r="L70" s="2" t="s">
        <v>3</v>
      </c>
      <c r="M70" s="5" t="s">
        <v>4</v>
      </c>
    </row>
    <row r="71" spans="12:17" x14ac:dyDescent="0.2">
      <c r="L71" s="3" t="s">
        <v>39</v>
      </c>
      <c r="M71" s="6">
        <v>1</v>
      </c>
    </row>
    <row r="72" spans="12:17" x14ac:dyDescent="0.2">
      <c r="L72" s="3">
        <v>2</v>
      </c>
      <c r="M72" s="6">
        <v>0.85</v>
      </c>
    </row>
    <row r="73" spans="12:17" x14ac:dyDescent="0.2">
      <c r="L73" s="3">
        <v>3</v>
      </c>
      <c r="M73" s="6">
        <v>0.7</v>
      </c>
    </row>
    <row r="74" spans="12:17" x14ac:dyDescent="0.2">
      <c r="L74" s="3">
        <v>4</v>
      </c>
      <c r="M74" s="6">
        <v>0.6</v>
      </c>
    </row>
    <row r="75" spans="12:17" x14ac:dyDescent="0.2">
      <c r="L75" s="4" t="s">
        <v>7</v>
      </c>
      <c r="M75" s="8">
        <v>0.5</v>
      </c>
    </row>
    <row r="77" spans="12:17" x14ac:dyDescent="0.2">
      <c r="L77" s="2" t="s">
        <v>8</v>
      </c>
      <c r="M77" s="5" t="s">
        <v>9</v>
      </c>
    </row>
    <row r="78" spans="12:17" x14ac:dyDescent="0.2">
      <c r="L78" s="3" t="s">
        <v>54</v>
      </c>
      <c r="M78" s="6">
        <v>1</v>
      </c>
    </row>
    <row r="79" spans="12:17" x14ac:dyDescent="0.2">
      <c r="L79" s="58" t="s">
        <v>48</v>
      </c>
      <c r="M79" s="59">
        <v>0</v>
      </c>
    </row>
    <row r="80" spans="12:17" x14ac:dyDescent="0.2">
      <c r="L80" s="3" t="s">
        <v>122</v>
      </c>
      <c r="M80" s="6">
        <v>0.35</v>
      </c>
    </row>
    <row r="81" spans="12:13" x14ac:dyDescent="0.2">
      <c r="L81" s="3">
        <v>4</v>
      </c>
      <c r="M81" s="6">
        <v>0.4</v>
      </c>
    </row>
    <row r="82" spans="12:13" x14ac:dyDescent="0.2">
      <c r="L82" s="3">
        <v>5</v>
      </c>
      <c r="M82" s="6">
        <v>0.45</v>
      </c>
    </row>
    <row r="83" spans="12:13" x14ac:dyDescent="0.2">
      <c r="L83" s="3">
        <v>6</v>
      </c>
      <c r="M83" s="6">
        <v>0.5</v>
      </c>
    </row>
    <row r="84" spans="12:13" x14ac:dyDescent="0.2">
      <c r="L84" s="3">
        <v>7</v>
      </c>
      <c r="M84" s="6">
        <v>0.55000000000000004</v>
      </c>
    </row>
    <row r="85" spans="12:13" x14ac:dyDescent="0.2">
      <c r="L85" s="3">
        <v>8</v>
      </c>
      <c r="M85" s="6">
        <v>0.6</v>
      </c>
    </row>
    <row r="86" spans="12:13" x14ac:dyDescent="0.2">
      <c r="L86" s="3">
        <v>9</v>
      </c>
      <c r="M86" s="6">
        <v>0.65</v>
      </c>
    </row>
    <row r="87" spans="12:13" x14ac:dyDescent="0.2">
      <c r="L87" s="3">
        <v>10</v>
      </c>
      <c r="M87" s="6">
        <v>0.7</v>
      </c>
    </row>
    <row r="88" spans="12:13" x14ac:dyDescent="0.2">
      <c r="L88" s="3">
        <v>11</v>
      </c>
      <c r="M88" s="6">
        <v>0.75</v>
      </c>
    </row>
    <row r="89" spans="12:13" x14ac:dyDescent="0.2">
      <c r="L89" s="3">
        <v>12</v>
      </c>
      <c r="M89" s="6">
        <v>0.8</v>
      </c>
    </row>
    <row r="90" spans="12:13" x14ac:dyDescent="0.2">
      <c r="L90" s="3">
        <v>13</v>
      </c>
      <c r="M90" s="6">
        <v>0.85</v>
      </c>
    </row>
    <row r="91" spans="12:13" x14ac:dyDescent="0.2">
      <c r="L91" s="3">
        <v>14</v>
      </c>
      <c r="M91" s="6">
        <v>0.9</v>
      </c>
    </row>
    <row r="92" spans="12:13" x14ac:dyDescent="0.2">
      <c r="L92" s="3">
        <v>15</v>
      </c>
      <c r="M92" s="6">
        <v>0.95</v>
      </c>
    </row>
    <row r="93" spans="12:13" x14ac:dyDescent="0.2">
      <c r="L93" s="4" t="s">
        <v>19</v>
      </c>
      <c r="M93" s="8">
        <v>1</v>
      </c>
    </row>
    <row r="95" spans="12:13" x14ac:dyDescent="0.2">
      <c r="L95" s="2" t="s">
        <v>10</v>
      </c>
      <c r="M95" s="5" t="s">
        <v>11</v>
      </c>
    </row>
    <row r="96" spans="12:13" x14ac:dyDescent="0.2">
      <c r="L96" s="3" t="s">
        <v>54</v>
      </c>
      <c r="M96" s="6">
        <v>1</v>
      </c>
    </row>
    <row r="97" spans="12:13" x14ac:dyDescent="0.2">
      <c r="L97" s="3" t="s">
        <v>40</v>
      </c>
      <c r="M97" s="59">
        <v>0</v>
      </c>
    </row>
    <row r="98" spans="12:13" x14ac:dyDescent="0.2">
      <c r="L98" s="3" t="s">
        <v>122</v>
      </c>
      <c r="M98" s="6">
        <v>0.3</v>
      </c>
    </row>
    <row r="99" spans="12:13" x14ac:dyDescent="0.2">
      <c r="L99" s="3">
        <v>4</v>
      </c>
      <c r="M99" s="6">
        <v>0.4</v>
      </c>
    </row>
    <row r="100" spans="12:13" x14ac:dyDescent="0.2">
      <c r="L100" s="3">
        <v>5</v>
      </c>
      <c r="M100" s="6">
        <v>0.5</v>
      </c>
    </row>
    <row r="101" spans="12:13" x14ac:dyDescent="0.2">
      <c r="L101" s="3">
        <v>6</v>
      </c>
      <c r="M101" s="6">
        <v>0.6</v>
      </c>
    </row>
    <row r="102" spans="12:13" x14ac:dyDescent="0.2">
      <c r="L102" s="3">
        <v>7</v>
      </c>
      <c r="M102" s="6">
        <v>0.7</v>
      </c>
    </row>
    <row r="103" spans="12:13" x14ac:dyDescent="0.2">
      <c r="L103" s="3">
        <v>8</v>
      </c>
      <c r="M103" s="6">
        <v>0.8</v>
      </c>
    </row>
    <row r="104" spans="12:13" x14ac:dyDescent="0.2">
      <c r="L104" s="3">
        <v>9</v>
      </c>
      <c r="M104" s="6">
        <v>0.9</v>
      </c>
    </row>
    <row r="105" spans="12:13" x14ac:dyDescent="0.2">
      <c r="L105" s="4" t="s">
        <v>14</v>
      </c>
      <c r="M105" s="8">
        <v>1</v>
      </c>
    </row>
    <row r="106" spans="12:13" x14ac:dyDescent="0.2">
      <c r="L106" s="3"/>
      <c r="M106" s="6"/>
    </row>
    <row r="107" spans="12:13" x14ac:dyDescent="0.2">
      <c r="L107" s="2" t="s">
        <v>17</v>
      </c>
      <c r="M107" s="5" t="s">
        <v>18</v>
      </c>
    </row>
    <row r="108" spans="12:13" x14ac:dyDescent="0.2">
      <c r="L108" s="3">
        <v>2024</v>
      </c>
      <c r="M108" s="6">
        <v>1</v>
      </c>
    </row>
    <row r="109" spans="12:13" x14ac:dyDescent="0.2">
      <c r="L109" s="3">
        <v>2023</v>
      </c>
      <c r="M109" s="6">
        <v>0.5</v>
      </c>
    </row>
    <row r="110" spans="12:13" x14ac:dyDescent="0.2">
      <c r="L110" s="4">
        <v>2022</v>
      </c>
      <c r="M110" s="8">
        <v>0.25</v>
      </c>
    </row>
    <row r="112" spans="12:13" x14ac:dyDescent="0.2">
      <c r="L112" s="1" t="s">
        <v>46</v>
      </c>
      <c r="M112" s="1" t="s">
        <v>53</v>
      </c>
    </row>
    <row r="113" spans="12:15" x14ac:dyDescent="0.2">
      <c r="L113" s="1" t="s">
        <v>42</v>
      </c>
      <c r="M113" s="1">
        <v>1</v>
      </c>
    </row>
    <row r="114" spans="12:15" x14ac:dyDescent="0.2">
      <c r="L114" s="1" t="s">
        <v>43</v>
      </c>
      <c r="M114" s="1">
        <v>1</v>
      </c>
    </row>
    <row r="115" spans="12:15" x14ac:dyDescent="0.2">
      <c r="L115" s="1" t="s">
        <v>44</v>
      </c>
      <c r="M115" s="1">
        <v>1.3</v>
      </c>
    </row>
    <row r="116" spans="12:15" x14ac:dyDescent="0.2">
      <c r="L116" s="1" t="s">
        <v>45</v>
      </c>
      <c r="M116" s="1">
        <v>1.3</v>
      </c>
    </row>
    <row r="118" spans="12:15" x14ac:dyDescent="0.2">
      <c r="L118" s="18" t="s">
        <v>0</v>
      </c>
      <c r="M118" s="18" t="s">
        <v>24</v>
      </c>
      <c r="N118" s="18" t="s">
        <v>25</v>
      </c>
      <c r="O118" s="50" t="s">
        <v>26</v>
      </c>
    </row>
    <row r="119" spans="12:15" x14ac:dyDescent="0.2">
      <c r="L119" s="27" t="s">
        <v>33</v>
      </c>
      <c r="M119" s="27" t="s">
        <v>49</v>
      </c>
      <c r="N119" s="18" t="str">
        <f t="shared" ref="N119:N163" si="0">L119 &amp;  M119</f>
        <v>MUNDIALMàxima categoria: ABSOLUT, ELIT, SÈNIOR, etc.</v>
      </c>
      <c r="O119" s="50" t="s">
        <v>6</v>
      </c>
    </row>
    <row r="120" spans="12:15" x14ac:dyDescent="0.2">
      <c r="L120" s="27" t="s">
        <v>33</v>
      </c>
      <c r="M120" s="27" t="s">
        <v>50</v>
      </c>
      <c r="N120" s="18" t="str">
        <f t="shared" si="0"/>
        <v>MUNDIALCategoria d'edat 20 a 23 anys: PROMESA, ABSOLUT JOVE, SUB-20, SUB-21, SUB-23, etc.</v>
      </c>
      <c r="O120" s="50" t="s">
        <v>6</v>
      </c>
    </row>
    <row r="121" spans="12:15" x14ac:dyDescent="0.2">
      <c r="L121" s="27" t="s">
        <v>33</v>
      </c>
      <c r="M121" s="27" t="s">
        <v>51</v>
      </c>
      <c r="N121" s="18" t="str">
        <f t="shared" si="0"/>
        <v>MUNDIALCategoria d'edat 18 a 19 anys: JUNIOR, JUVENIL, JOVES, SUB-18, SUB-19, etc.</v>
      </c>
      <c r="O121" s="50" t="s">
        <v>6</v>
      </c>
    </row>
    <row r="122" spans="12:15" x14ac:dyDescent="0.2">
      <c r="L122" s="27" t="s">
        <v>33</v>
      </c>
      <c r="M122" s="27" t="s">
        <v>52</v>
      </c>
      <c r="N122" s="18" t="str">
        <f t="shared" si="0"/>
        <v>MUNDIALCategoria d'edat 16 a 17 anys: JUVENIL, CADET, SUB-17, SUB-16, etc.</v>
      </c>
      <c r="O122" s="50" t="s">
        <v>6</v>
      </c>
    </row>
    <row r="123" spans="12:15" ht="15" thickBot="1" x14ac:dyDescent="0.25">
      <c r="L123" s="27" t="s">
        <v>33</v>
      </c>
      <c r="M123" s="27" t="s">
        <v>80</v>
      </c>
      <c r="N123" s="18" t="str">
        <f>L123 &amp;  M123</f>
        <v>MUNDIALMàster o veterà</v>
      </c>
      <c r="O123" s="50" t="s">
        <v>6</v>
      </c>
    </row>
    <row r="124" spans="12:15" x14ac:dyDescent="0.2">
      <c r="L124" s="28" t="s">
        <v>96</v>
      </c>
      <c r="M124" s="28" t="s">
        <v>49</v>
      </c>
      <c r="N124" s="52" t="str">
        <f t="shared" ref="N124:N128" si="1">L124 &amp;  M124</f>
        <v>PROVA MUNDIALMàxima categoria: ABSOLUT, ELIT, SÈNIOR, etc.</v>
      </c>
      <c r="O124" s="50" t="s">
        <v>6</v>
      </c>
    </row>
    <row r="125" spans="12:15" x14ac:dyDescent="0.2">
      <c r="L125" s="27" t="s">
        <v>96</v>
      </c>
      <c r="M125" s="27" t="s">
        <v>50</v>
      </c>
      <c r="N125" s="18" t="str">
        <f t="shared" si="1"/>
        <v>PROVA MUNDIALCategoria d'edat 20 a 23 anys: PROMESA, ABSOLUT JOVE, SUB-20, SUB-21, SUB-23, etc.</v>
      </c>
      <c r="O125" s="50" t="s">
        <v>6</v>
      </c>
    </row>
    <row r="126" spans="12:15" x14ac:dyDescent="0.2">
      <c r="L126" s="27" t="s">
        <v>96</v>
      </c>
      <c r="M126" s="27" t="s">
        <v>51</v>
      </c>
      <c r="N126" s="18" t="str">
        <f t="shared" si="1"/>
        <v>PROVA MUNDIALCategoria d'edat 18 a 19 anys: JUNIOR, JUVENIL, JOVES, SUB-18, SUB-19, etc.</v>
      </c>
      <c r="O126" s="50" t="s">
        <v>6</v>
      </c>
    </row>
    <row r="127" spans="12:15" x14ac:dyDescent="0.2">
      <c r="L127" s="27" t="s">
        <v>96</v>
      </c>
      <c r="M127" s="27" t="s">
        <v>52</v>
      </c>
      <c r="N127" s="18" t="str">
        <f t="shared" si="1"/>
        <v>PROVA MUNDIALCategoria d'edat 16 a 17 anys: JUVENIL, CADET, SUB-17, SUB-16, etc.</v>
      </c>
      <c r="O127" s="50" t="s">
        <v>6</v>
      </c>
    </row>
    <row r="128" spans="12:15" ht="15" thickBot="1" x14ac:dyDescent="0.25">
      <c r="L128" s="27" t="s">
        <v>96</v>
      </c>
      <c r="M128" s="27" t="s">
        <v>80</v>
      </c>
      <c r="N128" s="18" t="str">
        <f t="shared" si="1"/>
        <v>PROVA MUNDIALMàster o veterà</v>
      </c>
      <c r="O128" s="50" t="s">
        <v>5</v>
      </c>
    </row>
    <row r="129" spans="12:15" x14ac:dyDescent="0.2">
      <c r="L129" s="28" t="s">
        <v>34</v>
      </c>
      <c r="M129" s="28" t="s">
        <v>49</v>
      </c>
      <c r="N129" s="52" t="str">
        <f t="shared" si="0"/>
        <v>EUROPEUMàxima categoria: ABSOLUT, ELIT, SÈNIOR, etc.</v>
      </c>
      <c r="O129" s="53" t="s">
        <v>6</v>
      </c>
    </row>
    <row r="130" spans="12:15" x14ac:dyDescent="0.2">
      <c r="L130" s="27" t="s">
        <v>34</v>
      </c>
      <c r="M130" s="27" t="s">
        <v>50</v>
      </c>
      <c r="N130" s="18" t="str">
        <f t="shared" si="0"/>
        <v>EUROPEUCategoria d'edat 20 a 23 anys: PROMESA, ABSOLUT JOVE, SUB-20, SUB-21, SUB-23, etc.</v>
      </c>
      <c r="O130" s="50" t="s">
        <v>6</v>
      </c>
    </row>
    <row r="131" spans="12:15" x14ac:dyDescent="0.2">
      <c r="L131" s="27" t="s">
        <v>34</v>
      </c>
      <c r="M131" s="27" t="s">
        <v>51</v>
      </c>
      <c r="N131" s="18" t="str">
        <f t="shared" si="0"/>
        <v>EUROPEUCategoria d'edat 18 a 19 anys: JUNIOR, JUVENIL, JOVES, SUB-18, SUB-19, etc.</v>
      </c>
      <c r="O131" s="50" t="s">
        <v>6</v>
      </c>
    </row>
    <row r="132" spans="12:15" x14ac:dyDescent="0.2">
      <c r="L132" s="27" t="s">
        <v>34</v>
      </c>
      <c r="M132" s="27" t="s">
        <v>52</v>
      </c>
      <c r="N132" s="18" t="str">
        <f t="shared" si="0"/>
        <v>EUROPEUCategoria d'edat 16 a 17 anys: JUVENIL, CADET, SUB-17, SUB-16, etc.</v>
      </c>
      <c r="O132" s="50" t="s">
        <v>6</v>
      </c>
    </row>
    <row r="133" spans="12:15" ht="15" thickBot="1" x14ac:dyDescent="0.25">
      <c r="L133" s="27" t="s">
        <v>34</v>
      </c>
      <c r="M133" s="27" t="s">
        <v>80</v>
      </c>
      <c r="N133" s="18" t="str">
        <f>L133 &amp;  M133</f>
        <v>EUROPEUMàster o veterà</v>
      </c>
      <c r="O133" s="50" t="s">
        <v>5</v>
      </c>
    </row>
    <row r="134" spans="12:15" x14ac:dyDescent="0.2">
      <c r="L134" s="28" t="s">
        <v>98</v>
      </c>
      <c r="M134" s="28" t="s">
        <v>49</v>
      </c>
      <c r="N134" s="18" t="str">
        <f t="shared" ref="N134:N138" si="2">L134 &amp;  M134</f>
        <v>PROVA EUROPEUMàxima categoria: ABSOLUT, ELIT, SÈNIOR, etc.</v>
      </c>
      <c r="O134" s="50" t="s">
        <v>6</v>
      </c>
    </row>
    <row r="135" spans="12:15" x14ac:dyDescent="0.2">
      <c r="L135" s="27" t="s">
        <v>98</v>
      </c>
      <c r="M135" s="27" t="s">
        <v>50</v>
      </c>
      <c r="N135" s="18" t="str">
        <f t="shared" si="2"/>
        <v>PROVA EUROPEUCategoria d'edat 20 a 23 anys: PROMESA, ABSOLUT JOVE, SUB-20, SUB-21, SUB-23, etc.</v>
      </c>
      <c r="O135" s="50" t="s">
        <v>6</v>
      </c>
    </row>
    <row r="136" spans="12:15" x14ac:dyDescent="0.2">
      <c r="L136" s="27" t="s">
        <v>98</v>
      </c>
      <c r="M136" s="27" t="s">
        <v>51</v>
      </c>
      <c r="N136" s="18" t="str">
        <f t="shared" si="2"/>
        <v>PROVA EUROPEUCategoria d'edat 18 a 19 anys: JUNIOR, JUVENIL, JOVES, SUB-18, SUB-19, etc.</v>
      </c>
      <c r="O136" s="50" t="s">
        <v>6</v>
      </c>
    </row>
    <row r="137" spans="12:15" x14ac:dyDescent="0.2">
      <c r="L137" s="27" t="s">
        <v>98</v>
      </c>
      <c r="M137" s="27" t="s">
        <v>52</v>
      </c>
      <c r="N137" s="18" t="str">
        <f t="shared" si="2"/>
        <v>PROVA EUROPEUCategoria d'edat 16 a 17 anys: JUVENIL, CADET, SUB-17, SUB-16, etc.</v>
      </c>
      <c r="O137" s="50" t="s">
        <v>5</v>
      </c>
    </row>
    <row r="138" spans="12:15" ht="15" thickBot="1" x14ac:dyDescent="0.25">
      <c r="L138" s="27" t="s">
        <v>98</v>
      </c>
      <c r="M138" s="27" t="s">
        <v>80</v>
      </c>
      <c r="N138" s="18" t="str">
        <f t="shared" si="2"/>
        <v>PROVA EUROPEUMàster o veterà</v>
      </c>
      <c r="O138" s="50" t="s">
        <v>5</v>
      </c>
    </row>
    <row r="139" spans="12:15" x14ac:dyDescent="0.2">
      <c r="L139" s="28" t="s">
        <v>35</v>
      </c>
      <c r="M139" s="28" t="s">
        <v>49</v>
      </c>
      <c r="N139" s="52" t="str">
        <f t="shared" si="0"/>
        <v>INTERNACIONAL NIVELL 1Màxima categoria: ABSOLUT, ELIT, SÈNIOR, etc.</v>
      </c>
      <c r="O139" s="53" t="s">
        <v>6</v>
      </c>
    </row>
    <row r="140" spans="12:15" x14ac:dyDescent="0.2">
      <c r="L140" s="27" t="s">
        <v>35</v>
      </c>
      <c r="M140" s="27" t="s">
        <v>50</v>
      </c>
      <c r="N140" s="18" t="str">
        <f t="shared" si="0"/>
        <v>INTERNACIONAL NIVELL 1Categoria d'edat 20 a 23 anys: PROMESA, ABSOLUT JOVE, SUB-20, SUB-21, SUB-23, etc.</v>
      </c>
      <c r="O140" s="50" t="s">
        <v>6</v>
      </c>
    </row>
    <row r="141" spans="12:15" x14ac:dyDescent="0.2">
      <c r="L141" s="27" t="s">
        <v>35</v>
      </c>
      <c r="M141" s="27" t="s">
        <v>51</v>
      </c>
      <c r="N141" s="18" t="str">
        <f t="shared" si="0"/>
        <v>INTERNACIONAL NIVELL 1Categoria d'edat 18 a 19 anys: JUNIOR, JUVENIL, JOVES, SUB-18, SUB-19, etc.</v>
      </c>
      <c r="O141" s="50" t="s">
        <v>6</v>
      </c>
    </row>
    <row r="142" spans="12:15" x14ac:dyDescent="0.2">
      <c r="L142" s="27" t="s">
        <v>35</v>
      </c>
      <c r="M142" s="27" t="s">
        <v>52</v>
      </c>
      <c r="N142" s="18" t="str">
        <f t="shared" si="0"/>
        <v>INTERNACIONAL NIVELL 1Categoria d'edat 16 a 17 anys: JUVENIL, CADET, SUB-17, SUB-16, etc.</v>
      </c>
      <c r="O142" s="50" t="s">
        <v>5</v>
      </c>
    </row>
    <row r="143" spans="12:15" ht="15" thickBot="1" x14ac:dyDescent="0.25">
      <c r="L143" s="27" t="s">
        <v>35</v>
      </c>
      <c r="M143" s="27" t="s">
        <v>80</v>
      </c>
      <c r="N143" s="18" t="str">
        <f>L143 &amp;  M143</f>
        <v>INTERNACIONAL NIVELL 1Màster o veterà</v>
      </c>
      <c r="O143" s="50" t="s">
        <v>5</v>
      </c>
    </row>
    <row r="144" spans="12:15" x14ac:dyDescent="0.2">
      <c r="L144" s="28" t="s">
        <v>36</v>
      </c>
      <c r="M144" s="28" t="s">
        <v>49</v>
      </c>
      <c r="N144" s="52" t="str">
        <f t="shared" si="0"/>
        <v>INTERNACIONAL NIVELL 2Màxima categoria: ABSOLUT, ELIT, SÈNIOR, etc.</v>
      </c>
      <c r="O144" s="53" t="s">
        <v>6</v>
      </c>
    </row>
    <row r="145" spans="12:15" x14ac:dyDescent="0.2">
      <c r="L145" s="27" t="s">
        <v>36</v>
      </c>
      <c r="M145" s="27" t="s">
        <v>50</v>
      </c>
      <c r="N145" s="18" t="str">
        <f t="shared" si="0"/>
        <v>INTERNACIONAL NIVELL 2Categoria d'edat 20 a 23 anys: PROMESA, ABSOLUT JOVE, SUB-20, SUB-21, SUB-23, etc.</v>
      </c>
      <c r="O145" s="50" t="s">
        <v>6</v>
      </c>
    </row>
    <row r="146" spans="12:15" x14ac:dyDescent="0.2">
      <c r="L146" s="27" t="s">
        <v>36</v>
      </c>
      <c r="M146" s="27" t="s">
        <v>51</v>
      </c>
      <c r="N146" s="18" t="str">
        <f t="shared" si="0"/>
        <v>INTERNACIONAL NIVELL 2Categoria d'edat 18 a 19 anys: JUNIOR, JUVENIL, JOVES, SUB-18, SUB-19, etc.</v>
      </c>
      <c r="O146" s="50" t="s">
        <v>6</v>
      </c>
    </row>
    <row r="147" spans="12:15" x14ac:dyDescent="0.2">
      <c r="L147" s="27" t="s">
        <v>36</v>
      </c>
      <c r="M147" s="27" t="s">
        <v>52</v>
      </c>
      <c r="N147" s="18" t="str">
        <f t="shared" si="0"/>
        <v>INTERNACIONAL NIVELL 2Categoria d'edat 16 a 17 anys: JUVENIL, CADET, SUB-17, SUB-16, etc.</v>
      </c>
      <c r="O147" s="50" t="s">
        <v>5</v>
      </c>
    </row>
    <row r="148" spans="12:15" ht="15" thickBot="1" x14ac:dyDescent="0.25">
      <c r="L148" s="27" t="s">
        <v>36</v>
      </c>
      <c r="M148" s="27" t="s">
        <v>80</v>
      </c>
      <c r="N148" s="18" t="str">
        <f>L148 &amp;  M148</f>
        <v>INTERNACIONAL NIVELL 2Màster o veterà</v>
      </c>
      <c r="O148" s="50" t="s">
        <v>5</v>
      </c>
    </row>
    <row r="149" spans="12:15" x14ac:dyDescent="0.2">
      <c r="L149" s="28" t="s">
        <v>37</v>
      </c>
      <c r="M149" s="28" t="s">
        <v>49</v>
      </c>
      <c r="N149" s="52" t="str">
        <f t="shared" si="0"/>
        <v>INTERNACIONAL NIVELL 3Màxima categoria: ABSOLUT, ELIT, SÈNIOR, etc.</v>
      </c>
      <c r="O149" s="53" t="s">
        <v>6</v>
      </c>
    </row>
    <row r="150" spans="12:15" x14ac:dyDescent="0.2">
      <c r="L150" s="27" t="s">
        <v>37</v>
      </c>
      <c r="M150" s="27" t="s">
        <v>50</v>
      </c>
      <c r="N150" s="18" t="str">
        <f t="shared" si="0"/>
        <v>INTERNACIONAL NIVELL 3Categoria d'edat 20 a 23 anys: PROMESA, ABSOLUT JOVE, SUB-20, SUB-21, SUB-23, etc.</v>
      </c>
      <c r="O150" s="50" t="s">
        <v>6</v>
      </c>
    </row>
    <row r="151" spans="12:15" x14ac:dyDescent="0.2">
      <c r="L151" s="27" t="s">
        <v>37</v>
      </c>
      <c r="M151" s="27" t="s">
        <v>51</v>
      </c>
      <c r="N151" s="18" t="str">
        <f t="shared" si="0"/>
        <v>INTERNACIONAL NIVELL 3Categoria d'edat 18 a 19 anys: JUNIOR, JUVENIL, JOVES, SUB-18, SUB-19, etc.</v>
      </c>
      <c r="O151" s="50" t="s">
        <v>5</v>
      </c>
    </row>
    <row r="152" spans="12:15" x14ac:dyDescent="0.2">
      <c r="L152" s="27" t="s">
        <v>37</v>
      </c>
      <c r="M152" s="27" t="s">
        <v>52</v>
      </c>
      <c r="N152" s="18" t="str">
        <f t="shared" si="0"/>
        <v>INTERNACIONAL NIVELL 3Categoria d'edat 16 a 17 anys: JUVENIL, CADET, SUB-17, SUB-16, etc.</v>
      </c>
      <c r="O152" s="50" t="s">
        <v>5</v>
      </c>
    </row>
    <row r="153" spans="12:15" ht="15" thickBot="1" x14ac:dyDescent="0.25">
      <c r="L153" s="27" t="s">
        <v>37</v>
      </c>
      <c r="M153" s="27" t="s">
        <v>80</v>
      </c>
      <c r="N153" s="18" t="str">
        <f>L153 &amp;  M153</f>
        <v>INTERNACIONAL NIVELL 3Màster o veterà</v>
      </c>
      <c r="O153" s="50" t="s">
        <v>5</v>
      </c>
    </row>
    <row r="154" spans="12:15" x14ac:dyDescent="0.2">
      <c r="L154" s="28" t="s">
        <v>99</v>
      </c>
      <c r="M154" s="28" t="s">
        <v>49</v>
      </c>
      <c r="N154" s="52" t="str">
        <f t="shared" si="0"/>
        <v>NACIONALMàxima categoria: ABSOLUT, ELIT, SÈNIOR, etc.</v>
      </c>
      <c r="O154" s="53" t="s">
        <v>6</v>
      </c>
    </row>
    <row r="155" spans="12:15" x14ac:dyDescent="0.2">
      <c r="L155" s="27" t="s">
        <v>99</v>
      </c>
      <c r="M155" s="27" t="s">
        <v>50</v>
      </c>
      <c r="N155" s="18" t="str">
        <f t="shared" si="0"/>
        <v>NACIONALCategoria d'edat 20 a 23 anys: PROMESA, ABSOLUT JOVE, SUB-20, SUB-21, SUB-23, etc.</v>
      </c>
      <c r="O155" s="50" t="s">
        <v>6</v>
      </c>
    </row>
    <row r="156" spans="12:15" x14ac:dyDescent="0.2">
      <c r="L156" s="27" t="s">
        <v>99</v>
      </c>
      <c r="M156" s="27" t="s">
        <v>51</v>
      </c>
      <c r="N156" s="18" t="str">
        <f t="shared" si="0"/>
        <v>NACIONALCategoria d'edat 18 a 19 anys: JUNIOR, JUVENIL, JOVES, SUB-18, SUB-19, etc.</v>
      </c>
      <c r="O156" s="50" t="s">
        <v>6</v>
      </c>
    </row>
    <row r="157" spans="12:15" x14ac:dyDescent="0.2">
      <c r="L157" s="27" t="s">
        <v>99</v>
      </c>
      <c r="M157" s="27" t="s">
        <v>52</v>
      </c>
      <c r="N157" s="18" t="str">
        <f t="shared" si="0"/>
        <v>NACIONALCategoria d'edat 16 a 17 anys: JUVENIL, CADET, SUB-17, SUB-16, etc.</v>
      </c>
      <c r="O157" s="50" t="s">
        <v>5</v>
      </c>
    </row>
    <row r="158" spans="12:15" ht="15" thickBot="1" x14ac:dyDescent="0.25">
      <c r="L158" s="27" t="s">
        <v>99</v>
      </c>
      <c r="M158" s="27" t="s">
        <v>80</v>
      </c>
      <c r="N158" s="18" t="str">
        <f>L158 &amp;  M158</f>
        <v>NACIONALMàster o veterà</v>
      </c>
      <c r="O158" s="50" t="s">
        <v>5</v>
      </c>
    </row>
    <row r="159" spans="12:15" x14ac:dyDescent="0.2">
      <c r="L159" s="28" t="s">
        <v>100</v>
      </c>
      <c r="M159" s="28" t="s">
        <v>49</v>
      </c>
      <c r="N159" s="52" t="str">
        <f t="shared" si="0"/>
        <v>PROVA NACIONALMàxima categoria: ABSOLUT, ELIT, SÈNIOR, etc.</v>
      </c>
      <c r="O159" s="53" t="s">
        <v>6</v>
      </c>
    </row>
    <row r="160" spans="12:15" x14ac:dyDescent="0.2">
      <c r="L160" s="27" t="s">
        <v>100</v>
      </c>
      <c r="M160" s="27" t="s">
        <v>50</v>
      </c>
      <c r="N160" s="18" t="str">
        <f t="shared" si="0"/>
        <v>PROVA NACIONALCategoria d'edat 20 a 23 anys: PROMESA, ABSOLUT JOVE, SUB-20, SUB-21, SUB-23, etc.</v>
      </c>
      <c r="O160" s="50" t="s">
        <v>6</v>
      </c>
    </row>
    <row r="161" spans="12:15" x14ac:dyDescent="0.2">
      <c r="L161" s="27" t="s">
        <v>100</v>
      </c>
      <c r="M161" s="27" t="s">
        <v>51</v>
      </c>
      <c r="N161" s="18" t="str">
        <f t="shared" si="0"/>
        <v>PROVA NACIONALCategoria d'edat 18 a 19 anys: JUNIOR, JUVENIL, JOVES, SUB-18, SUB-19, etc.</v>
      </c>
      <c r="O161" s="50" t="s">
        <v>5</v>
      </c>
    </row>
    <row r="162" spans="12:15" x14ac:dyDescent="0.2">
      <c r="L162" s="27" t="s">
        <v>100</v>
      </c>
      <c r="M162" s="27" t="s">
        <v>52</v>
      </c>
      <c r="N162" s="18" t="str">
        <f>L162 &amp;  M162</f>
        <v>PROVA NACIONALCategoria d'edat 16 a 17 anys: JUVENIL, CADET, SUB-17, SUB-16, etc.</v>
      </c>
      <c r="O162" s="50" t="s">
        <v>5</v>
      </c>
    </row>
    <row r="163" spans="12:15" x14ac:dyDescent="0.2">
      <c r="L163" s="27" t="s">
        <v>100</v>
      </c>
      <c r="M163" s="27" t="s">
        <v>80</v>
      </c>
      <c r="N163" s="18" t="str">
        <f t="shared" si="0"/>
        <v>PROVA NACIONALMàster o veterà</v>
      </c>
      <c r="O163" s="50" t="s">
        <v>5</v>
      </c>
    </row>
    <row r="165" spans="12:15" ht="15" thickBot="1" x14ac:dyDescent="0.25">
      <c r="L165" s="20" t="s">
        <v>1</v>
      </c>
      <c r="M165" s="33" t="s">
        <v>86</v>
      </c>
      <c r="N165" s="27" t="s">
        <v>88</v>
      </c>
      <c r="O165" s="51" t="s">
        <v>27</v>
      </c>
    </row>
    <row r="166" spans="12:15" x14ac:dyDescent="0.2">
      <c r="L166" s="21" t="s">
        <v>33</v>
      </c>
      <c r="M166" s="3" t="s">
        <v>94</v>
      </c>
      <c r="N166" s="24" t="str">
        <f t="shared" ref="N166:N192" si="3">L166 &amp; M166</f>
        <v>MUNDIALESPECIALITAT OLÍMPICA / PARALÍMPICA</v>
      </c>
      <c r="O166" s="50" t="s">
        <v>5</v>
      </c>
    </row>
    <row r="167" spans="12:15" x14ac:dyDescent="0.2">
      <c r="L167" s="56" t="s">
        <v>96</v>
      </c>
      <c r="M167" s="3" t="s">
        <v>94</v>
      </c>
      <c r="N167" s="24" t="str">
        <f>L167 &amp; M167</f>
        <v>PROVA MUNDIALESPECIALITAT OLÍMPICA / PARALÍMPICA</v>
      </c>
      <c r="O167" s="50" t="s">
        <v>6</v>
      </c>
    </row>
    <row r="168" spans="12:15" x14ac:dyDescent="0.2">
      <c r="L168" s="23" t="s">
        <v>34</v>
      </c>
      <c r="M168" s="3" t="s">
        <v>94</v>
      </c>
      <c r="N168" s="24" t="str">
        <f t="shared" si="3"/>
        <v>EUROPEUESPECIALITAT OLÍMPICA / PARALÍMPICA</v>
      </c>
      <c r="O168" s="50" t="s">
        <v>5</v>
      </c>
    </row>
    <row r="169" spans="12:15" x14ac:dyDescent="0.2">
      <c r="L169" s="23" t="s">
        <v>98</v>
      </c>
      <c r="M169" s="3" t="s">
        <v>94</v>
      </c>
      <c r="N169" s="24" t="str">
        <f>L169 &amp; M169</f>
        <v>PROVA EUROPEUESPECIALITAT OLÍMPICA / PARALÍMPICA</v>
      </c>
      <c r="O169" s="50" t="s">
        <v>6</v>
      </c>
    </row>
    <row r="170" spans="12:15" x14ac:dyDescent="0.2">
      <c r="L170" s="23" t="s">
        <v>35</v>
      </c>
      <c r="M170" s="3" t="s">
        <v>94</v>
      </c>
      <c r="N170" s="24" t="str">
        <f t="shared" si="3"/>
        <v>INTERNACIONAL NIVELL 1ESPECIALITAT OLÍMPICA / PARALÍMPICA</v>
      </c>
      <c r="O170" s="50" t="s">
        <v>6</v>
      </c>
    </row>
    <row r="171" spans="12:15" x14ac:dyDescent="0.2">
      <c r="L171" s="23" t="s">
        <v>36</v>
      </c>
      <c r="M171" s="3" t="s">
        <v>94</v>
      </c>
      <c r="N171" s="24" t="str">
        <f t="shared" si="3"/>
        <v>INTERNACIONAL NIVELL 2ESPECIALITAT OLÍMPICA / PARALÍMPICA</v>
      </c>
      <c r="O171" s="50" t="s">
        <v>6</v>
      </c>
    </row>
    <row r="172" spans="12:15" x14ac:dyDescent="0.2">
      <c r="L172" s="23" t="s">
        <v>37</v>
      </c>
      <c r="M172" s="3" t="s">
        <v>94</v>
      </c>
      <c r="N172" s="24" t="str">
        <f t="shared" si="3"/>
        <v>INTERNACIONAL NIVELL 3ESPECIALITAT OLÍMPICA / PARALÍMPICA</v>
      </c>
      <c r="O172" s="50" t="s">
        <v>6</v>
      </c>
    </row>
    <row r="173" spans="12:15" x14ac:dyDescent="0.2">
      <c r="L173" s="23" t="s">
        <v>99</v>
      </c>
      <c r="M173" s="3" t="s">
        <v>94</v>
      </c>
      <c r="N173" s="24" t="str">
        <f t="shared" si="3"/>
        <v>NACIONALESPECIALITAT OLÍMPICA / PARALÍMPICA</v>
      </c>
      <c r="O173" s="50" t="s">
        <v>5</v>
      </c>
    </row>
    <row r="174" spans="12:15" ht="15" thickBot="1" x14ac:dyDescent="0.25">
      <c r="L174" s="25" t="s">
        <v>100</v>
      </c>
      <c r="M174" s="3" t="s">
        <v>94</v>
      </c>
      <c r="N174" s="24" t="str">
        <f t="shared" si="3"/>
        <v>PROVA NACIONALESPECIALITAT OLÍMPICA / PARALÍMPICA</v>
      </c>
      <c r="O174" s="50" t="s">
        <v>5</v>
      </c>
    </row>
    <row r="175" spans="12:15" x14ac:dyDescent="0.2">
      <c r="L175" s="21" t="s">
        <v>33</v>
      </c>
      <c r="M175" s="46" t="s">
        <v>30</v>
      </c>
      <c r="N175" s="24" t="str">
        <f t="shared" si="3"/>
        <v>MUNDIALGRUP 1B</v>
      </c>
      <c r="O175" s="50" t="s">
        <v>5</v>
      </c>
    </row>
    <row r="176" spans="12:15" x14ac:dyDescent="0.2">
      <c r="L176" s="61" t="s">
        <v>96</v>
      </c>
      <c r="M176" s="47" t="s">
        <v>30</v>
      </c>
      <c r="N176" s="62" t="str">
        <f>L176 &amp; M176</f>
        <v>PROVA MUNDIALGRUP 1B</v>
      </c>
      <c r="O176" s="63" t="s">
        <v>6</v>
      </c>
    </row>
    <row r="177" spans="12:15" x14ac:dyDescent="0.2">
      <c r="L177" s="23" t="s">
        <v>34</v>
      </c>
      <c r="M177" s="47" t="s">
        <v>30</v>
      </c>
      <c r="N177" s="24" t="str">
        <f t="shared" si="3"/>
        <v>EUROPEUGRUP 1B</v>
      </c>
      <c r="O177" s="50" t="s">
        <v>5</v>
      </c>
    </row>
    <row r="178" spans="12:15" x14ac:dyDescent="0.2">
      <c r="L178" s="64" t="s">
        <v>98</v>
      </c>
      <c r="M178" s="47" t="s">
        <v>30</v>
      </c>
      <c r="N178" s="62" t="str">
        <f>L178 &amp; M178</f>
        <v>PROVA EUROPEUGRUP 1B</v>
      </c>
      <c r="O178" s="63" t="s">
        <v>6</v>
      </c>
    </row>
    <row r="179" spans="12:15" x14ac:dyDescent="0.2">
      <c r="L179" s="23" t="s">
        <v>35</v>
      </c>
      <c r="M179" s="47" t="s">
        <v>30</v>
      </c>
      <c r="N179" s="24" t="str">
        <f t="shared" si="3"/>
        <v>INTERNACIONAL NIVELL 1GRUP 1B</v>
      </c>
      <c r="O179" s="50" t="s">
        <v>6</v>
      </c>
    </row>
    <row r="180" spans="12:15" x14ac:dyDescent="0.2">
      <c r="L180" s="23" t="s">
        <v>36</v>
      </c>
      <c r="M180" s="47" t="s">
        <v>30</v>
      </c>
      <c r="N180" s="24" t="str">
        <f t="shared" si="3"/>
        <v>INTERNACIONAL NIVELL 2GRUP 1B</v>
      </c>
      <c r="O180" s="50" t="s">
        <v>6</v>
      </c>
    </row>
    <row r="181" spans="12:15" x14ac:dyDescent="0.2">
      <c r="L181" s="23" t="s">
        <v>37</v>
      </c>
      <c r="M181" s="47" t="s">
        <v>30</v>
      </c>
      <c r="N181" s="24" t="str">
        <f t="shared" si="3"/>
        <v>INTERNACIONAL NIVELL 3GRUP 1B</v>
      </c>
      <c r="O181" s="50" t="s">
        <v>6</v>
      </c>
    </row>
    <row r="182" spans="12:15" x14ac:dyDescent="0.2">
      <c r="L182" s="23" t="s">
        <v>99</v>
      </c>
      <c r="M182" s="47" t="s">
        <v>30</v>
      </c>
      <c r="N182" s="24" t="str">
        <f t="shared" si="3"/>
        <v>NACIONALGRUP 1B</v>
      </c>
      <c r="O182" s="50" t="s">
        <v>5</v>
      </c>
    </row>
    <row r="183" spans="12:15" ht="15" thickBot="1" x14ac:dyDescent="0.25">
      <c r="L183" s="25" t="s">
        <v>100</v>
      </c>
      <c r="M183" s="48" t="s">
        <v>30</v>
      </c>
      <c r="N183" s="24" t="str">
        <f t="shared" si="3"/>
        <v>PROVA NACIONALGRUP 1B</v>
      </c>
      <c r="O183" s="50" t="s">
        <v>5</v>
      </c>
    </row>
    <row r="184" spans="12:15" x14ac:dyDescent="0.2">
      <c r="L184" s="21" t="s">
        <v>33</v>
      </c>
      <c r="M184" s="22" t="s">
        <v>95</v>
      </c>
      <c r="N184" s="24" t="str">
        <f t="shared" si="3"/>
        <v>MUNDIALNO OLÍMPICA / NO PARALÍMPICA</v>
      </c>
      <c r="O184" s="50" t="s">
        <v>6</v>
      </c>
    </row>
    <row r="185" spans="12:15" x14ac:dyDescent="0.2">
      <c r="L185" s="60" t="s">
        <v>101</v>
      </c>
      <c r="M185" s="24" t="s">
        <v>95</v>
      </c>
      <c r="N185" s="24" t="str">
        <f>L185 &amp; M185</f>
        <v>PROVA MUNDIAL NO OLÍMPICA / NO PARALÍMPICA</v>
      </c>
      <c r="O185" s="50" t="s">
        <v>6</v>
      </c>
    </row>
    <row r="186" spans="12:15" x14ac:dyDescent="0.2">
      <c r="L186" s="23" t="s">
        <v>34</v>
      </c>
      <c r="M186" s="24" t="s">
        <v>95</v>
      </c>
      <c r="N186" s="24" t="str">
        <f t="shared" si="3"/>
        <v>EUROPEUNO OLÍMPICA / NO PARALÍMPICA</v>
      </c>
      <c r="O186" s="50" t="s">
        <v>6</v>
      </c>
    </row>
    <row r="187" spans="12:15" x14ac:dyDescent="0.2">
      <c r="L187" s="47" t="s">
        <v>98</v>
      </c>
      <c r="M187" s="24" t="s">
        <v>95</v>
      </c>
      <c r="N187" s="24" t="str">
        <f>L187 &amp; M187</f>
        <v>PROVA EUROPEUNO OLÍMPICA / NO PARALÍMPICA</v>
      </c>
      <c r="O187" s="50" t="s">
        <v>6</v>
      </c>
    </row>
    <row r="188" spans="12:15" x14ac:dyDescent="0.2">
      <c r="L188" s="23" t="s">
        <v>35</v>
      </c>
      <c r="M188" s="24" t="s">
        <v>95</v>
      </c>
      <c r="N188" s="24" t="str">
        <f t="shared" si="3"/>
        <v>INTERNACIONAL NIVELL 1NO OLÍMPICA / NO PARALÍMPICA</v>
      </c>
      <c r="O188" s="50" t="s">
        <v>6</v>
      </c>
    </row>
    <row r="189" spans="12:15" x14ac:dyDescent="0.2">
      <c r="L189" s="23" t="s">
        <v>36</v>
      </c>
      <c r="M189" s="24" t="s">
        <v>95</v>
      </c>
      <c r="N189" s="24" t="str">
        <f t="shared" si="3"/>
        <v>INTERNACIONAL NIVELL 2NO OLÍMPICA / NO PARALÍMPICA</v>
      </c>
      <c r="O189" s="50" t="s">
        <v>6</v>
      </c>
    </row>
    <row r="190" spans="12:15" x14ac:dyDescent="0.2">
      <c r="L190" s="23" t="s">
        <v>37</v>
      </c>
      <c r="M190" s="24" t="s">
        <v>95</v>
      </c>
      <c r="N190" s="24" t="str">
        <f t="shared" si="3"/>
        <v>INTERNACIONAL NIVELL 3NO OLÍMPICA / NO PARALÍMPICA</v>
      </c>
      <c r="O190" s="50" t="s">
        <v>6</v>
      </c>
    </row>
    <row r="191" spans="12:15" x14ac:dyDescent="0.2">
      <c r="L191" s="23" t="s">
        <v>99</v>
      </c>
      <c r="M191" s="24" t="s">
        <v>95</v>
      </c>
      <c r="N191" s="24" t="str">
        <f t="shared" si="3"/>
        <v>NACIONALNO OLÍMPICA / NO PARALÍMPICA</v>
      </c>
      <c r="O191" s="50" t="s">
        <v>5</v>
      </c>
    </row>
    <row r="192" spans="12:15" ht="15" thickBot="1" x14ac:dyDescent="0.25">
      <c r="L192" s="25" t="s">
        <v>100</v>
      </c>
      <c r="M192" s="26" t="s">
        <v>95</v>
      </c>
      <c r="N192" s="24" t="str">
        <f t="shared" si="3"/>
        <v>PROVA NACIONALNO OLÍMPICA / NO PARALÍMPICA</v>
      </c>
      <c r="O192" s="50" t="s">
        <v>5</v>
      </c>
    </row>
    <row r="194" spans="12:17" ht="15" thickBot="1" x14ac:dyDescent="0.25">
      <c r="L194" s="27" t="s">
        <v>1</v>
      </c>
      <c r="M194" s="27" t="s">
        <v>86</v>
      </c>
      <c r="N194" s="51" t="s">
        <v>28</v>
      </c>
      <c r="O194" s="27" t="s">
        <v>88</v>
      </c>
      <c r="P194" s="51" t="s">
        <v>29</v>
      </c>
      <c r="Q194" s="38"/>
    </row>
    <row r="195" spans="12:17" x14ac:dyDescent="0.2">
      <c r="L195" s="28" t="s">
        <v>33</v>
      </c>
      <c r="M195" s="28" t="s">
        <v>94</v>
      </c>
      <c r="N195" s="50" t="s">
        <v>5</v>
      </c>
      <c r="O195" s="24" t="str">
        <f>AMBITO_GRUPO_PARALIMPICO[[#This Row],[AmbitNom]]&amp;AMBITO_GRUPO_PARALIMPICO[[#This Row],[GrupEspecialitat]]&amp;AMBITO_GRUPO_PARALIMPICO[[#This Row],[Paralímpic]]</f>
        <v>MUNDIALESPECIALITAT OLÍMPICA / PARALÍMPICANO</v>
      </c>
      <c r="P195" s="50" t="s">
        <v>5</v>
      </c>
      <c r="Q195" s="38"/>
    </row>
    <row r="196" spans="12:17" x14ac:dyDescent="0.2">
      <c r="L196" s="27" t="s">
        <v>34</v>
      </c>
      <c r="M196" s="27" t="s">
        <v>94</v>
      </c>
      <c r="N196" s="50" t="s">
        <v>5</v>
      </c>
      <c r="O196" s="24" t="str">
        <f>AMBITO_GRUPO_PARALIMPICO[[#This Row],[AmbitNom]]&amp;AMBITO_GRUPO_PARALIMPICO[[#This Row],[GrupEspecialitat]]&amp;AMBITO_GRUPO_PARALIMPICO[[#This Row],[Paralímpic]]</f>
        <v>EUROPEUESPECIALITAT OLÍMPICA / PARALÍMPICANO</v>
      </c>
      <c r="P196" s="50" t="s">
        <v>5</v>
      </c>
      <c r="Q196" s="38"/>
    </row>
    <row r="197" spans="12:17" ht="15" thickBot="1" x14ac:dyDescent="0.25">
      <c r="L197" s="29" t="s">
        <v>99</v>
      </c>
      <c r="M197" s="29" t="s">
        <v>94</v>
      </c>
      <c r="N197" s="50" t="s">
        <v>5</v>
      </c>
      <c r="O197" s="24" t="str">
        <f>AMBITO_GRUPO_PARALIMPICO[[#This Row],[AmbitNom]]&amp;AMBITO_GRUPO_PARALIMPICO[[#This Row],[GrupEspecialitat]]&amp;AMBITO_GRUPO_PARALIMPICO[[#This Row],[Paralímpic]]</f>
        <v>NACIONALESPECIALITAT OLÍMPICA / PARALÍMPICANO</v>
      </c>
      <c r="P197" s="50" t="s">
        <v>5</v>
      </c>
      <c r="Q197" s="38"/>
    </row>
    <row r="198" spans="12:17" x14ac:dyDescent="0.2">
      <c r="L198" s="28" t="s">
        <v>33</v>
      </c>
      <c r="M198" s="28" t="s">
        <v>30</v>
      </c>
      <c r="N198" s="50" t="s">
        <v>5</v>
      </c>
      <c r="O198" s="24" t="str">
        <f>AMBITO_GRUPO_PARALIMPICO[[#This Row],[AmbitNom]]&amp;AMBITO_GRUPO_PARALIMPICO[[#This Row],[GrupEspecialitat]]&amp;AMBITO_GRUPO_PARALIMPICO[[#This Row],[Paralímpic]]</f>
        <v>MUNDIALGRUP 1BNO</v>
      </c>
      <c r="P198" s="50" t="s">
        <v>5</v>
      </c>
    </row>
    <row r="199" spans="12:17" x14ac:dyDescent="0.2">
      <c r="L199" s="27" t="s">
        <v>34</v>
      </c>
      <c r="M199" s="27" t="s">
        <v>30</v>
      </c>
      <c r="N199" s="50" t="s">
        <v>5</v>
      </c>
      <c r="O199" s="24" t="str">
        <f>AMBITO_GRUPO_PARALIMPICO[[#This Row],[AmbitNom]]&amp;AMBITO_GRUPO_PARALIMPICO[[#This Row],[GrupEspecialitat]]&amp;AMBITO_GRUPO_PARALIMPICO[[#This Row],[Paralímpic]]</f>
        <v>EUROPEUGRUP 1BNO</v>
      </c>
      <c r="P199" s="50" t="s">
        <v>5</v>
      </c>
    </row>
    <row r="200" spans="12:17" ht="15" thickBot="1" x14ac:dyDescent="0.25">
      <c r="L200" s="29" t="s">
        <v>99</v>
      </c>
      <c r="M200" s="29" t="s">
        <v>30</v>
      </c>
      <c r="N200" s="50" t="s">
        <v>5</v>
      </c>
      <c r="O200" s="24" t="str">
        <f>AMBITO_GRUPO_PARALIMPICO[[#This Row],[AmbitNom]]&amp;AMBITO_GRUPO_PARALIMPICO[[#This Row],[GrupEspecialitat]]&amp;AMBITO_GRUPO_PARALIMPICO[[#This Row],[Paralímpic]]</f>
        <v>NACIONALGRUP 1BNO</v>
      </c>
      <c r="P200" s="50" t="s">
        <v>5</v>
      </c>
    </row>
    <row r="201" spans="12:17" x14ac:dyDescent="0.2">
      <c r="L201" s="28" t="s">
        <v>33</v>
      </c>
      <c r="M201" s="28" t="s">
        <v>94</v>
      </c>
      <c r="N201" s="50" t="s">
        <v>6</v>
      </c>
      <c r="O201" s="24" t="str">
        <f>AMBITO_GRUPO_PARALIMPICO[[#This Row],[AmbitNom]]&amp;AMBITO_GRUPO_PARALIMPICO[[#This Row],[GrupEspecialitat]]&amp;AMBITO_GRUPO_PARALIMPICO[[#This Row],[Paralímpic]]</f>
        <v>MUNDIALESPECIALITAT OLÍMPICA / PARALÍMPICASI</v>
      </c>
      <c r="P201" s="50" t="s">
        <v>5</v>
      </c>
    </row>
    <row r="202" spans="12:17" ht="15" thickBot="1" x14ac:dyDescent="0.25">
      <c r="L202" s="27" t="s">
        <v>34</v>
      </c>
      <c r="M202" s="27" t="s">
        <v>94</v>
      </c>
      <c r="N202" s="50" t="s">
        <v>6</v>
      </c>
      <c r="O202" s="24" t="str">
        <f>AMBITO_GRUPO_PARALIMPICO[[#This Row],[AmbitNom]]&amp;AMBITO_GRUPO_PARALIMPICO[[#This Row],[GrupEspecialitat]]&amp;AMBITO_GRUPO_PARALIMPICO[[#This Row],[Paralímpic]]</f>
        <v>EUROPEUESPECIALITAT OLÍMPICA / PARALÍMPICASI</v>
      </c>
      <c r="P202" s="50" t="s">
        <v>5</v>
      </c>
    </row>
    <row r="203" spans="12:17" x14ac:dyDescent="0.2">
      <c r="L203" s="28" t="s">
        <v>33</v>
      </c>
      <c r="M203" s="28" t="s">
        <v>30</v>
      </c>
      <c r="N203" s="50" t="s">
        <v>6</v>
      </c>
      <c r="O203" s="24" t="str">
        <f>AMBITO_GRUPO_PARALIMPICO[[#This Row],[AmbitNom]]&amp;AMBITO_GRUPO_PARALIMPICO[[#This Row],[GrupEspecialitat]]&amp;AMBITO_GRUPO_PARALIMPICO[[#This Row],[Paralímpic]]</f>
        <v>MUNDIALGRUP 1BSI</v>
      </c>
      <c r="P203" s="50" t="s">
        <v>5</v>
      </c>
    </row>
    <row r="204" spans="12:17" x14ac:dyDescent="0.2">
      <c r="L204" s="27" t="s">
        <v>34</v>
      </c>
      <c r="M204" s="27" t="s">
        <v>30</v>
      </c>
      <c r="N204" s="50" t="s">
        <v>6</v>
      </c>
      <c r="O204" s="24" t="str">
        <f>AMBITO_GRUPO_PARALIMPICO[[#This Row],[AmbitNom]]&amp;AMBITO_GRUPO_PARALIMPICO[[#This Row],[GrupEspecialitat]]&amp;AMBITO_GRUPO_PARALIMPICO[[#This Row],[Paralímpic]]</f>
        <v>EUROPEUGRUP 1BSI</v>
      </c>
      <c r="P204" s="50" t="s">
        <v>5</v>
      </c>
    </row>
    <row r="206" spans="12:17" x14ac:dyDescent="0.2">
      <c r="L206" s="1" t="s">
        <v>102</v>
      </c>
      <c r="M206" s="1" t="s">
        <v>103</v>
      </c>
      <c r="N206" s="1" t="s">
        <v>104</v>
      </c>
      <c r="O206" s="1" t="s">
        <v>105</v>
      </c>
    </row>
    <row r="207" spans="12:17" x14ac:dyDescent="0.2">
      <c r="L207" s="28" t="s">
        <v>33</v>
      </c>
      <c r="M207" s="30">
        <v>1</v>
      </c>
      <c r="N207" s="18" t="str">
        <f t="shared" ref="N207:N252" si="4">L207 &amp;  TEXT(M207,"0")</f>
        <v>MUNDIAL1</v>
      </c>
      <c r="O207" s="50" t="s">
        <v>6</v>
      </c>
    </row>
    <row r="208" spans="12:17" x14ac:dyDescent="0.2">
      <c r="L208" s="27" t="s">
        <v>33</v>
      </c>
      <c r="M208" s="31">
        <v>2</v>
      </c>
      <c r="N208" s="18" t="str">
        <f t="shared" si="4"/>
        <v>MUNDIAL2</v>
      </c>
      <c r="O208" s="50" t="s">
        <v>6</v>
      </c>
    </row>
    <row r="209" spans="12:15" x14ac:dyDescent="0.2">
      <c r="L209" s="27" t="s">
        <v>33</v>
      </c>
      <c r="M209" s="31">
        <v>3</v>
      </c>
      <c r="N209" s="18" t="str">
        <f t="shared" si="4"/>
        <v>MUNDIAL3</v>
      </c>
      <c r="O209" s="50" t="s">
        <v>6</v>
      </c>
    </row>
    <row r="210" spans="12:15" x14ac:dyDescent="0.2">
      <c r="L210" s="27" t="s">
        <v>33</v>
      </c>
      <c r="M210" s="31" t="s">
        <v>20</v>
      </c>
      <c r="N210" s="18" t="str">
        <f t="shared" si="4"/>
        <v>MUNDIAL4 a 8</v>
      </c>
      <c r="O210" s="50" t="s">
        <v>6</v>
      </c>
    </row>
    <row r="211" spans="12:15" x14ac:dyDescent="0.2">
      <c r="L211" s="27" t="s">
        <v>33</v>
      </c>
      <c r="M211" s="31" t="s">
        <v>21</v>
      </c>
      <c r="N211" s="18" t="str">
        <f t="shared" si="4"/>
        <v>MUNDIAL9 a 12</v>
      </c>
      <c r="O211" s="50" t="s">
        <v>6</v>
      </c>
    </row>
    <row r="212" spans="12:15" x14ac:dyDescent="0.2">
      <c r="L212" s="27" t="s">
        <v>33</v>
      </c>
      <c r="M212" s="31" t="s">
        <v>22</v>
      </c>
      <c r="N212" s="18" t="str">
        <f t="shared" si="4"/>
        <v>MUNDIAL13 a 24</v>
      </c>
      <c r="O212" s="50" t="s">
        <v>6</v>
      </c>
    </row>
    <row r="213" spans="12:15" ht="15" thickBot="1" x14ac:dyDescent="0.25">
      <c r="L213" s="29" t="s">
        <v>33</v>
      </c>
      <c r="M213" s="31" t="s">
        <v>23</v>
      </c>
      <c r="N213" s="18" t="str">
        <f t="shared" si="4"/>
        <v>MUNDIALParticipació</v>
      </c>
      <c r="O213" s="50" t="s">
        <v>6</v>
      </c>
    </row>
    <row r="214" spans="12:15" x14ac:dyDescent="0.2">
      <c r="L214" s="57" t="s">
        <v>96</v>
      </c>
      <c r="M214" s="30">
        <v>1</v>
      </c>
      <c r="N214" s="52" t="str">
        <f t="shared" ref="N214:N220" si="5">L214 &amp;  TEXT(M214,"0")</f>
        <v>PROVA MUNDIAL1</v>
      </c>
      <c r="O214" s="53" t="s">
        <v>6</v>
      </c>
    </row>
    <row r="215" spans="12:15" x14ac:dyDescent="0.2">
      <c r="L215" s="57" t="s">
        <v>96</v>
      </c>
      <c r="M215" s="31">
        <v>2</v>
      </c>
      <c r="N215" s="18" t="str">
        <f t="shared" si="5"/>
        <v>PROVA MUNDIAL2</v>
      </c>
      <c r="O215" s="50" t="s">
        <v>6</v>
      </c>
    </row>
    <row r="216" spans="12:15" x14ac:dyDescent="0.2">
      <c r="L216" s="57" t="s">
        <v>96</v>
      </c>
      <c r="M216" s="31">
        <v>3</v>
      </c>
      <c r="N216" s="18" t="str">
        <f t="shared" si="5"/>
        <v>PROVA MUNDIAL3</v>
      </c>
      <c r="O216" s="50" t="s">
        <v>6</v>
      </c>
    </row>
    <row r="217" spans="12:15" x14ac:dyDescent="0.2">
      <c r="L217" s="57" t="s">
        <v>96</v>
      </c>
      <c r="M217" s="31" t="s">
        <v>20</v>
      </c>
      <c r="N217" s="18" t="str">
        <f t="shared" si="5"/>
        <v>PROVA MUNDIAL4 a 8</v>
      </c>
      <c r="O217" s="50" t="s">
        <v>6</v>
      </c>
    </row>
    <row r="218" spans="12:15" x14ac:dyDescent="0.2">
      <c r="L218" s="57" t="s">
        <v>96</v>
      </c>
      <c r="M218" s="31" t="s">
        <v>21</v>
      </c>
      <c r="N218" s="18" t="str">
        <f t="shared" si="5"/>
        <v>PROVA MUNDIAL9 a 12</v>
      </c>
      <c r="O218" s="50" t="s">
        <v>6</v>
      </c>
    </row>
    <row r="219" spans="12:15" x14ac:dyDescent="0.2">
      <c r="L219" s="57" t="s">
        <v>96</v>
      </c>
      <c r="M219" s="31" t="s">
        <v>22</v>
      </c>
      <c r="N219" s="18" t="str">
        <f t="shared" si="5"/>
        <v>PROVA MUNDIAL13 a 24</v>
      </c>
      <c r="O219" s="50" t="s">
        <v>6</v>
      </c>
    </row>
    <row r="220" spans="12:15" ht="15" thickBot="1" x14ac:dyDescent="0.25">
      <c r="L220" s="57" t="s">
        <v>96</v>
      </c>
      <c r="M220" s="31" t="s">
        <v>23</v>
      </c>
      <c r="N220" s="18" t="str">
        <f t="shared" si="5"/>
        <v>PROVA MUNDIALParticipació</v>
      </c>
      <c r="O220" s="50" t="s">
        <v>5</v>
      </c>
    </row>
    <row r="221" spans="12:15" x14ac:dyDescent="0.2">
      <c r="L221" s="28" t="s">
        <v>34</v>
      </c>
      <c r="M221" s="30">
        <v>1</v>
      </c>
      <c r="N221" s="52" t="str">
        <f t="shared" si="4"/>
        <v>EUROPEU1</v>
      </c>
      <c r="O221" s="53" t="s">
        <v>6</v>
      </c>
    </row>
    <row r="222" spans="12:15" x14ac:dyDescent="0.2">
      <c r="L222" s="27" t="s">
        <v>34</v>
      </c>
      <c r="M222" s="31">
        <v>2</v>
      </c>
      <c r="N222" s="18" t="str">
        <f t="shared" si="4"/>
        <v>EUROPEU2</v>
      </c>
      <c r="O222" s="50" t="s">
        <v>6</v>
      </c>
    </row>
    <row r="223" spans="12:15" x14ac:dyDescent="0.2">
      <c r="L223" s="27" t="s">
        <v>34</v>
      </c>
      <c r="M223" s="31">
        <v>3</v>
      </c>
      <c r="N223" s="18" t="str">
        <f t="shared" si="4"/>
        <v>EUROPEU3</v>
      </c>
      <c r="O223" s="50" t="s">
        <v>6</v>
      </c>
    </row>
    <row r="224" spans="12:15" x14ac:dyDescent="0.2">
      <c r="L224" s="27" t="s">
        <v>34</v>
      </c>
      <c r="M224" s="31" t="s">
        <v>20</v>
      </c>
      <c r="N224" s="18" t="str">
        <f t="shared" si="4"/>
        <v>EUROPEU4 a 8</v>
      </c>
      <c r="O224" s="50" t="s">
        <v>6</v>
      </c>
    </row>
    <row r="225" spans="12:15" x14ac:dyDescent="0.2">
      <c r="L225" s="27" t="s">
        <v>34</v>
      </c>
      <c r="M225" s="31" t="s">
        <v>21</v>
      </c>
      <c r="N225" s="18" t="str">
        <f t="shared" si="4"/>
        <v>EUROPEU9 a 12</v>
      </c>
      <c r="O225" s="50" t="s">
        <v>6</v>
      </c>
    </row>
    <row r="226" spans="12:15" x14ac:dyDescent="0.2">
      <c r="L226" s="27" t="s">
        <v>34</v>
      </c>
      <c r="M226" s="31" t="s">
        <v>22</v>
      </c>
      <c r="N226" s="18" t="str">
        <f t="shared" si="4"/>
        <v>EUROPEU13 a 24</v>
      </c>
      <c r="O226" s="50" t="s">
        <v>6</v>
      </c>
    </row>
    <row r="227" spans="12:15" ht="15" thickBot="1" x14ac:dyDescent="0.25">
      <c r="L227" s="29" t="s">
        <v>34</v>
      </c>
      <c r="M227" s="32" t="s">
        <v>23</v>
      </c>
      <c r="N227" s="18" t="str">
        <f t="shared" si="4"/>
        <v>EUROPEUParticipació</v>
      </c>
      <c r="O227" s="50" t="s">
        <v>5</v>
      </c>
    </row>
    <row r="228" spans="12:15" x14ac:dyDescent="0.2">
      <c r="L228" s="57" t="s">
        <v>98</v>
      </c>
      <c r="M228" s="30">
        <v>1</v>
      </c>
      <c r="N228" s="52" t="str">
        <f t="shared" ref="N228:N234" si="6">L228 &amp;  TEXT(M228,"0")</f>
        <v>PROVA EUROPEU1</v>
      </c>
      <c r="O228" s="53" t="s">
        <v>6</v>
      </c>
    </row>
    <row r="229" spans="12:15" x14ac:dyDescent="0.2">
      <c r="L229" s="57" t="s">
        <v>98</v>
      </c>
      <c r="M229" s="31">
        <v>2</v>
      </c>
      <c r="N229" s="18" t="str">
        <f t="shared" si="6"/>
        <v>PROVA EUROPEU2</v>
      </c>
      <c r="O229" s="50" t="s">
        <v>6</v>
      </c>
    </row>
    <row r="230" spans="12:15" x14ac:dyDescent="0.2">
      <c r="L230" s="57" t="s">
        <v>98</v>
      </c>
      <c r="M230" s="31">
        <v>3</v>
      </c>
      <c r="N230" s="18" t="str">
        <f t="shared" si="6"/>
        <v>PROVA EUROPEU3</v>
      </c>
      <c r="O230" s="50" t="s">
        <v>6</v>
      </c>
    </row>
    <row r="231" spans="12:15" x14ac:dyDescent="0.2">
      <c r="L231" s="57" t="s">
        <v>98</v>
      </c>
      <c r="M231" s="31" t="s">
        <v>20</v>
      </c>
      <c r="N231" s="18" t="str">
        <f t="shared" si="6"/>
        <v>PROVA EUROPEU4 a 8</v>
      </c>
      <c r="O231" s="50" t="s">
        <v>6</v>
      </c>
    </row>
    <row r="232" spans="12:15" x14ac:dyDescent="0.2">
      <c r="L232" s="57" t="s">
        <v>98</v>
      </c>
      <c r="M232" s="31" t="s">
        <v>21</v>
      </c>
      <c r="N232" s="18" t="str">
        <f t="shared" si="6"/>
        <v>PROVA EUROPEU9 a 12</v>
      </c>
      <c r="O232" s="50" t="s">
        <v>6</v>
      </c>
    </row>
    <row r="233" spans="12:15" x14ac:dyDescent="0.2">
      <c r="L233" s="57" t="s">
        <v>98</v>
      </c>
      <c r="M233" s="31" t="s">
        <v>22</v>
      </c>
      <c r="N233" s="18" t="str">
        <f t="shared" si="6"/>
        <v>PROVA EUROPEU13 a 24</v>
      </c>
      <c r="O233" s="50" t="s">
        <v>5</v>
      </c>
    </row>
    <row r="234" spans="12:15" ht="15" thickBot="1" x14ac:dyDescent="0.25">
      <c r="L234" s="57" t="s">
        <v>98</v>
      </c>
      <c r="M234" s="32" t="s">
        <v>23</v>
      </c>
      <c r="N234" s="18" t="str">
        <f t="shared" si="6"/>
        <v>PROVA EUROPEUParticipació</v>
      </c>
      <c r="O234" s="50" t="s">
        <v>5</v>
      </c>
    </row>
    <row r="235" spans="12:15" x14ac:dyDescent="0.2">
      <c r="L235" s="28" t="s">
        <v>35</v>
      </c>
      <c r="M235" s="30">
        <v>1</v>
      </c>
      <c r="N235" s="52" t="str">
        <f t="shared" si="4"/>
        <v>INTERNACIONAL NIVELL 11</v>
      </c>
      <c r="O235" s="53" t="s">
        <v>6</v>
      </c>
    </row>
    <row r="236" spans="12:15" x14ac:dyDescent="0.2">
      <c r="L236" s="27" t="s">
        <v>35</v>
      </c>
      <c r="M236" s="31">
        <v>2</v>
      </c>
      <c r="N236" s="18" t="str">
        <f t="shared" si="4"/>
        <v>INTERNACIONAL NIVELL 12</v>
      </c>
      <c r="O236" s="50" t="s">
        <v>6</v>
      </c>
    </row>
    <row r="237" spans="12:15" x14ac:dyDescent="0.2">
      <c r="L237" s="27" t="s">
        <v>35</v>
      </c>
      <c r="M237" s="31">
        <v>3</v>
      </c>
      <c r="N237" s="18" t="str">
        <f t="shared" si="4"/>
        <v>INTERNACIONAL NIVELL 13</v>
      </c>
      <c r="O237" s="50" t="s">
        <v>6</v>
      </c>
    </row>
    <row r="238" spans="12:15" x14ac:dyDescent="0.2">
      <c r="L238" s="27" t="s">
        <v>35</v>
      </c>
      <c r="M238" s="31" t="s">
        <v>20</v>
      </c>
      <c r="N238" s="18" t="str">
        <f t="shared" si="4"/>
        <v>INTERNACIONAL NIVELL 14 a 8</v>
      </c>
      <c r="O238" s="50" t="s">
        <v>6</v>
      </c>
    </row>
    <row r="239" spans="12:15" x14ac:dyDescent="0.2">
      <c r="L239" s="27" t="s">
        <v>35</v>
      </c>
      <c r="M239" s="31" t="s">
        <v>21</v>
      </c>
      <c r="N239" s="18" t="str">
        <f t="shared" si="4"/>
        <v>INTERNACIONAL NIVELL 19 a 12</v>
      </c>
      <c r="O239" s="50" t="s">
        <v>6</v>
      </c>
    </row>
    <row r="240" spans="12:15" x14ac:dyDescent="0.2">
      <c r="L240" s="27" t="s">
        <v>35</v>
      </c>
      <c r="M240" s="31" t="s">
        <v>22</v>
      </c>
      <c r="N240" s="18" t="str">
        <f t="shared" si="4"/>
        <v>INTERNACIONAL NIVELL 113 a 24</v>
      </c>
      <c r="O240" s="50" t="s">
        <v>5</v>
      </c>
    </row>
    <row r="241" spans="12:15" ht="15" thickBot="1" x14ac:dyDescent="0.25">
      <c r="L241" s="29" t="s">
        <v>35</v>
      </c>
      <c r="M241" s="32" t="s">
        <v>23</v>
      </c>
      <c r="N241" s="18" t="str">
        <f t="shared" si="4"/>
        <v>INTERNACIONAL NIVELL 1Participació</v>
      </c>
      <c r="O241" s="50" t="s">
        <v>5</v>
      </c>
    </row>
    <row r="242" spans="12:15" x14ac:dyDescent="0.2">
      <c r="L242" s="28" t="s">
        <v>36</v>
      </c>
      <c r="M242" s="30">
        <v>1</v>
      </c>
      <c r="N242" s="52" t="str">
        <f t="shared" si="4"/>
        <v>INTERNACIONAL NIVELL 21</v>
      </c>
      <c r="O242" s="53" t="s">
        <v>6</v>
      </c>
    </row>
    <row r="243" spans="12:15" x14ac:dyDescent="0.2">
      <c r="L243" s="27" t="s">
        <v>36</v>
      </c>
      <c r="M243" s="31">
        <v>2</v>
      </c>
      <c r="N243" s="18" t="str">
        <f t="shared" si="4"/>
        <v>INTERNACIONAL NIVELL 22</v>
      </c>
      <c r="O243" s="50" t="s">
        <v>6</v>
      </c>
    </row>
    <row r="244" spans="12:15" x14ac:dyDescent="0.2">
      <c r="L244" s="27" t="s">
        <v>36</v>
      </c>
      <c r="M244" s="31">
        <v>3</v>
      </c>
      <c r="N244" s="18" t="str">
        <f t="shared" si="4"/>
        <v>INTERNACIONAL NIVELL 23</v>
      </c>
      <c r="O244" s="50" t="s">
        <v>6</v>
      </c>
    </row>
    <row r="245" spans="12:15" x14ac:dyDescent="0.2">
      <c r="L245" s="27" t="s">
        <v>36</v>
      </c>
      <c r="M245" s="31" t="s">
        <v>20</v>
      </c>
      <c r="N245" s="18" t="str">
        <f t="shared" si="4"/>
        <v>INTERNACIONAL NIVELL 24 a 8</v>
      </c>
      <c r="O245" s="50" t="s">
        <v>6</v>
      </c>
    </row>
    <row r="246" spans="12:15" x14ac:dyDescent="0.2">
      <c r="L246" s="27" t="s">
        <v>36</v>
      </c>
      <c r="M246" s="31" t="s">
        <v>21</v>
      </c>
      <c r="N246" s="18" t="str">
        <f t="shared" si="4"/>
        <v>INTERNACIONAL NIVELL 29 a 12</v>
      </c>
      <c r="O246" s="50" t="s">
        <v>5</v>
      </c>
    </row>
    <row r="247" spans="12:15" x14ac:dyDescent="0.2">
      <c r="L247" s="27" t="s">
        <v>36</v>
      </c>
      <c r="M247" s="31" t="s">
        <v>22</v>
      </c>
      <c r="N247" s="18" t="str">
        <f t="shared" si="4"/>
        <v>INTERNACIONAL NIVELL 213 a 24</v>
      </c>
      <c r="O247" s="50" t="s">
        <v>5</v>
      </c>
    </row>
    <row r="248" spans="12:15" ht="15" thickBot="1" x14ac:dyDescent="0.25">
      <c r="L248" s="29" t="s">
        <v>36</v>
      </c>
      <c r="M248" s="32" t="s">
        <v>23</v>
      </c>
      <c r="N248" s="18" t="str">
        <f t="shared" si="4"/>
        <v>INTERNACIONAL NIVELL 2Participació</v>
      </c>
      <c r="O248" s="50" t="s">
        <v>5</v>
      </c>
    </row>
    <row r="249" spans="12:15" x14ac:dyDescent="0.2">
      <c r="L249" s="28" t="s">
        <v>37</v>
      </c>
      <c r="M249" s="30">
        <v>1</v>
      </c>
      <c r="N249" s="52" t="str">
        <f t="shared" si="4"/>
        <v>INTERNACIONAL NIVELL 31</v>
      </c>
      <c r="O249" s="53" t="s">
        <v>6</v>
      </c>
    </row>
    <row r="250" spans="12:15" x14ac:dyDescent="0.2">
      <c r="L250" s="27" t="s">
        <v>37</v>
      </c>
      <c r="M250" s="31">
        <v>2</v>
      </c>
      <c r="N250" s="18" t="str">
        <f t="shared" si="4"/>
        <v>INTERNACIONAL NIVELL 32</v>
      </c>
      <c r="O250" s="50" t="s">
        <v>6</v>
      </c>
    </row>
    <row r="251" spans="12:15" x14ac:dyDescent="0.2">
      <c r="L251" s="27" t="s">
        <v>37</v>
      </c>
      <c r="M251" s="31">
        <v>3</v>
      </c>
      <c r="N251" s="18" t="str">
        <f t="shared" si="4"/>
        <v>INTERNACIONAL NIVELL 33</v>
      </c>
      <c r="O251" s="50" t="s">
        <v>6</v>
      </c>
    </row>
    <row r="252" spans="12:15" x14ac:dyDescent="0.2">
      <c r="L252" s="27" t="s">
        <v>37</v>
      </c>
      <c r="M252" s="31" t="s">
        <v>20</v>
      </c>
      <c r="N252" s="18" t="str">
        <f t="shared" si="4"/>
        <v>INTERNACIONAL NIVELL 34 a 8</v>
      </c>
      <c r="O252" s="50" t="s">
        <v>5</v>
      </c>
    </row>
    <row r="253" spans="12:15" x14ac:dyDescent="0.2">
      <c r="L253" s="27" t="s">
        <v>37</v>
      </c>
      <c r="M253" s="31" t="s">
        <v>21</v>
      </c>
      <c r="N253" s="18" t="str">
        <f t="shared" ref="N253:N269" si="7">L253 &amp;  TEXT(M253,"0")</f>
        <v>INTERNACIONAL NIVELL 39 a 12</v>
      </c>
      <c r="O253" s="50" t="s">
        <v>5</v>
      </c>
    </row>
    <row r="254" spans="12:15" x14ac:dyDescent="0.2">
      <c r="L254" s="27" t="s">
        <v>37</v>
      </c>
      <c r="M254" s="31" t="s">
        <v>22</v>
      </c>
      <c r="N254" s="18" t="str">
        <f t="shared" si="7"/>
        <v>INTERNACIONAL NIVELL 313 a 24</v>
      </c>
      <c r="O254" s="50" t="s">
        <v>5</v>
      </c>
    </row>
    <row r="255" spans="12:15" ht="15" thickBot="1" x14ac:dyDescent="0.25">
      <c r="L255" s="29" t="s">
        <v>37</v>
      </c>
      <c r="M255" s="32" t="s">
        <v>23</v>
      </c>
      <c r="N255" s="18" t="str">
        <f t="shared" si="7"/>
        <v>INTERNACIONAL NIVELL 3Participació</v>
      </c>
      <c r="O255" s="50" t="s">
        <v>5</v>
      </c>
    </row>
    <row r="256" spans="12:15" x14ac:dyDescent="0.2">
      <c r="L256" s="28" t="s">
        <v>99</v>
      </c>
      <c r="M256" s="30">
        <v>1</v>
      </c>
      <c r="N256" s="52" t="str">
        <f t="shared" si="7"/>
        <v>NACIONAL1</v>
      </c>
      <c r="O256" s="53" t="s">
        <v>6</v>
      </c>
    </row>
    <row r="257" spans="12:15" x14ac:dyDescent="0.2">
      <c r="L257" s="27" t="s">
        <v>99</v>
      </c>
      <c r="M257" s="31">
        <v>2</v>
      </c>
      <c r="N257" s="18" t="str">
        <f t="shared" si="7"/>
        <v>NACIONAL2</v>
      </c>
      <c r="O257" s="50" t="s">
        <v>6</v>
      </c>
    </row>
    <row r="258" spans="12:15" x14ac:dyDescent="0.2">
      <c r="L258" s="27" t="s">
        <v>99</v>
      </c>
      <c r="M258" s="31">
        <v>3</v>
      </c>
      <c r="N258" s="18" t="str">
        <f t="shared" si="7"/>
        <v>NACIONAL3</v>
      </c>
      <c r="O258" s="50" t="s">
        <v>6</v>
      </c>
    </row>
    <row r="259" spans="12:15" x14ac:dyDescent="0.2">
      <c r="L259" s="27" t="s">
        <v>99</v>
      </c>
      <c r="M259" s="31" t="s">
        <v>20</v>
      </c>
      <c r="N259" s="18" t="str">
        <f t="shared" si="7"/>
        <v>NACIONAL4 a 8</v>
      </c>
      <c r="O259" s="50" t="s">
        <v>6</v>
      </c>
    </row>
    <row r="260" spans="12:15" x14ac:dyDescent="0.2">
      <c r="L260" s="27" t="s">
        <v>99</v>
      </c>
      <c r="M260" s="31" t="s">
        <v>21</v>
      </c>
      <c r="N260" s="18" t="str">
        <f t="shared" si="7"/>
        <v>NACIONAL9 a 12</v>
      </c>
      <c r="O260" s="50" t="s">
        <v>5</v>
      </c>
    </row>
    <row r="261" spans="12:15" x14ac:dyDescent="0.2">
      <c r="L261" s="27" t="s">
        <v>99</v>
      </c>
      <c r="M261" s="31" t="s">
        <v>22</v>
      </c>
      <c r="N261" s="18" t="str">
        <f t="shared" si="7"/>
        <v>NACIONAL13 a 24</v>
      </c>
      <c r="O261" s="50" t="s">
        <v>5</v>
      </c>
    </row>
    <row r="262" spans="12:15" ht="15" thickBot="1" x14ac:dyDescent="0.25">
      <c r="L262" s="27" t="s">
        <v>99</v>
      </c>
      <c r="M262" s="32" t="s">
        <v>23</v>
      </c>
      <c r="N262" s="18" t="str">
        <f t="shared" si="7"/>
        <v>NACIONALParticipació</v>
      </c>
      <c r="O262" s="50" t="s">
        <v>5</v>
      </c>
    </row>
    <row r="263" spans="12:15" ht="15" thickBot="1" x14ac:dyDescent="0.25">
      <c r="L263" s="28" t="s">
        <v>100</v>
      </c>
      <c r="M263" s="30">
        <v>1</v>
      </c>
      <c r="N263" s="52" t="str">
        <f t="shared" si="7"/>
        <v>PROVA NACIONAL1</v>
      </c>
      <c r="O263" s="53" t="s">
        <v>6</v>
      </c>
    </row>
    <row r="264" spans="12:15" ht="15" thickBot="1" x14ac:dyDescent="0.25">
      <c r="L264" s="28" t="s">
        <v>100</v>
      </c>
      <c r="M264" s="31">
        <v>2</v>
      </c>
      <c r="N264" s="18" t="str">
        <f t="shared" si="7"/>
        <v>PROVA NACIONAL2</v>
      </c>
      <c r="O264" s="50" t="s">
        <v>6</v>
      </c>
    </row>
    <row r="265" spans="12:15" ht="15" thickBot="1" x14ac:dyDescent="0.25">
      <c r="L265" s="28" t="s">
        <v>100</v>
      </c>
      <c r="M265" s="31">
        <v>3</v>
      </c>
      <c r="N265" s="18" t="str">
        <f t="shared" si="7"/>
        <v>PROVA NACIONAL3</v>
      </c>
      <c r="O265" s="50" t="s">
        <v>6</v>
      </c>
    </row>
    <row r="266" spans="12:15" ht="15" thickBot="1" x14ac:dyDescent="0.25">
      <c r="L266" s="28" t="s">
        <v>100</v>
      </c>
      <c r="M266" s="31" t="s">
        <v>20</v>
      </c>
      <c r="N266" s="18" t="str">
        <f t="shared" si="7"/>
        <v>PROVA NACIONAL4 a 8</v>
      </c>
      <c r="O266" s="50" t="s">
        <v>5</v>
      </c>
    </row>
    <row r="267" spans="12:15" ht="15" thickBot="1" x14ac:dyDescent="0.25">
      <c r="L267" s="28" t="s">
        <v>100</v>
      </c>
      <c r="M267" s="31" t="s">
        <v>21</v>
      </c>
      <c r="N267" s="18" t="str">
        <f t="shared" si="7"/>
        <v>PROVA NACIONAL9 a 12</v>
      </c>
      <c r="O267" s="50" t="s">
        <v>5</v>
      </c>
    </row>
    <row r="268" spans="12:15" ht="15" thickBot="1" x14ac:dyDescent="0.25">
      <c r="L268" s="28" t="s">
        <v>100</v>
      </c>
      <c r="M268" s="31" t="s">
        <v>22</v>
      </c>
      <c r="N268" s="18" t="str">
        <f t="shared" si="7"/>
        <v>PROVA NACIONAL13 a 24</v>
      </c>
      <c r="O268" s="50" t="s">
        <v>5</v>
      </c>
    </row>
    <row r="269" spans="12:15" x14ac:dyDescent="0.2">
      <c r="L269" s="28" t="s">
        <v>100</v>
      </c>
      <c r="M269" s="31" t="s">
        <v>23</v>
      </c>
      <c r="N269" s="18" t="str">
        <f t="shared" si="7"/>
        <v>PROVA NACIONALParticipació</v>
      </c>
      <c r="O269" s="50" t="s">
        <v>5</v>
      </c>
    </row>
  </sheetData>
  <sheetProtection algorithmName="SHA-512" hashValue="xi6KCH3fMT+TXM1VN8kzEgsoZiI5PPSl0QxWTiqFtaMK5XmmdYi5ms3nb5lb8Ms21muIYs5uidXEIQEJuPmJwQ==" saltValue="sNsAAmWnrke1iDyiZqGozw==" spinCount="100000" sheet="1" objects="1" scenarios="1" selectLockedCells="1"/>
  <mergeCells count="1">
    <mergeCell ref="C4:E4"/>
  </mergeCells>
  <phoneticPr fontId="22" type="noConversion"/>
  <conditionalFormatting sqref="E35">
    <cfRule type="cellIs" dxfId="93" priority="1" operator="greaterThanOrEqual">
      <formula>5</formula>
    </cfRule>
    <cfRule type="cellIs" dxfId="92" priority="2" operator="lessThan">
      <formula>5</formula>
    </cfRule>
  </conditionalFormatting>
  <conditionalFormatting sqref="O119:O163">
    <cfRule type="cellIs" dxfId="91" priority="9" operator="equal">
      <formula>"NO"</formula>
    </cfRule>
    <cfRule type="containsText" dxfId="90" priority="10" operator="containsText" text="SI">
      <formula>NOT(ISERROR(SEARCH("SI",O119)))</formula>
    </cfRule>
  </conditionalFormatting>
  <conditionalFormatting sqref="O166:O192 P195:P204">
    <cfRule type="cellIs" dxfId="89" priority="7" operator="equal">
      <formula>"NO"</formula>
    </cfRule>
    <cfRule type="containsText" dxfId="88" priority="8" operator="containsText" text="SI">
      <formula>NOT(ISERROR(SEARCH("SI",O166)))</formula>
    </cfRule>
  </conditionalFormatting>
  <conditionalFormatting sqref="O207:O269">
    <cfRule type="cellIs" dxfId="87" priority="3" operator="equal">
      <formula>"NO"</formula>
    </cfRule>
    <cfRule type="containsText" dxfId="86" priority="4" operator="containsText" text="SI">
      <formula>NOT(ISERROR(SEARCH("SI",O207)))</formula>
    </cfRule>
  </conditionalFormatting>
  <dataValidations count="13">
    <dataValidation type="list" operator="equal" showErrorMessage="1" sqref="E14 E16">
      <formula1>$L$40:$L$48</formula1>
      <formula2>0</formula2>
    </dataValidation>
    <dataValidation type="list" allowBlank="1" showInputMessage="1" showErrorMessage="1" sqref="E25">
      <formula1>$L$62:$L$68</formula1>
    </dataValidation>
    <dataValidation type="list" allowBlank="1" showInputMessage="1" showErrorMessage="1" sqref="E27">
      <formula1>$L$71:$L$75</formula1>
    </dataValidation>
    <dataValidation type="list" allowBlank="1" showInputMessage="1" showErrorMessage="1" sqref="E23">
      <formula1>$L$55:$L$59</formula1>
    </dataValidation>
    <dataValidation type="list" allowBlank="1" showInputMessage="1" showErrorMessage="1" sqref="E21">
      <formula1>$L$113:$L$116</formula1>
    </dataValidation>
    <dataValidation type="list" allowBlank="1" showInputMessage="1" showErrorMessage="1" sqref="E29">
      <formula1>$L$78:$L$93</formula1>
    </dataValidation>
    <dataValidation type="list" allowBlank="1" showInputMessage="1" showErrorMessage="1" sqref="E31">
      <formula1>$L$96:$L$105</formula1>
    </dataValidation>
    <dataValidation type="list" allowBlank="1" showInputMessage="1" showErrorMessage="1" sqref="E33">
      <formula1>$L$108:$L$110</formula1>
    </dataValidation>
    <dataValidation type="list" allowBlank="1" showInputMessage="1" showErrorMessage="1" sqref="E19">
      <formula1>"SI,NO"</formula1>
    </dataValidation>
    <dataValidation type="list" operator="equal" showErrorMessage="1" sqref="E13">
      <formula1>"FEMENÍ,MASCULÍ"</formula1>
    </dataValidation>
    <dataValidation type="list" operator="equal" showErrorMessage="1" sqref="E18">
      <formula1>$L$51:$L$52</formula1>
      <formula2>0</formula2>
    </dataValidation>
    <dataValidation type="list" operator="equal" showErrorMessage="1" sqref="E17">
      <formula1>$L$51:$L$52</formula1>
    </dataValidation>
    <dataValidation type="list" operator="equal" showErrorMessage="1" sqref="E15">
      <formula1>$L$40:$L$48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portrait" horizontalDpi="300" verticalDpi="300" r:id="rId1"/>
  <headerFooter>
    <oddHeader>&amp;C&amp;"Arial,Normal"&amp;10&amp;A</oddHeader>
    <oddFooter>&amp;C&amp;"Arial,Normal"&amp;10Page &amp;P</oddFooter>
  </headerFooter>
  <ignoredErrors>
    <ignoredError sqref="O195:O196 O197:O199 O200:O202 O203:O204" calculatedColumn="1"/>
  </ignoredErrors>
  <drawing r:id="rId2"/>
  <tableParts count="13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0"/>
  <sheetViews>
    <sheetView showGridLines="0" topLeftCell="I10" workbookViewId="0">
      <selection activeCell="Z57" sqref="Y57:Z57"/>
    </sheetView>
  </sheetViews>
  <sheetFormatPr baseColWidth="10" defaultColWidth="11.42578125" defaultRowHeight="14.25" x14ac:dyDescent="0.2"/>
  <cols>
    <col min="1" max="1" width="11.42578125" style="66"/>
    <col min="2" max="2" width="23.28515625" style="66" customWidth="1"/>
    <col min="3" max="3" width="10.5703125" style="66" customWidth="1"/>
    <col min="4" max="6" width="9.140625" style="66" customWidth="1"/>
    <col min="7" max="8" width="11.42578125" style="66"/>
    <col min="9" max="9" width="24.28515625" style="66" bestFit="1" customWidth="1"/>
    <col min="10" max="10" width="28.85546875" style="66" customWidth="1"/>
    <col min="11" max="11" width="28.140625" style="66" bestFit="1" customWidth="1"/>
    <col min="12" max="12" width="11.42578125" style="66"/>
    <col min="13" max="13" width="24.28515625" style="66" bestFit="1" customWidth="1"/>
    <col min="14" max="14" width="27.28515625" style="66" bestFit="1" customWidth="1"/>
    <col min="15" max="15" width="33.140625" style="66" customWidth="1"/>
    <col min="16" max="16" width="33" style="66" customWidth="1"/>
    <col min="17" max="17" width="11.42578125" style="66"/>
    <col min="18" max="18" width="28.42578125" style="66" customWidth="1"/>
    <col min="19" max="19" width="8" style="66" bestFit="1" customWidth="1"/>
    <col min="20" max="20" width="7.7109375" style="66" bestFit="1" customWidth="1"/>
    <col min="21" max="21" width="6.85546875" style="66" bestFit="1" customWidth="1"/>
    <col min="22" max="22" width="8" style="66" customWidth="1"/>
    <col min="23" max="23" width="14.42578125" style="66" customWidth="1"/>
    <col min="24" max="24" width="11.42578125" style="66"/>
    <col min="25" max="25" width="31.5703125" style="66" customWidth="1"/>
    <col min="26" max="26" width="64.42578125" style="66" customWidth="1"/>
    <col min="27" max="16384" width="11.42578125" style="66"/>
  </cols>
  <sheetData>
    <row r="1" spans="2:11" ht="15" thickBot="1" x14ac:dyDescent="0.25"/>
    <row r="2" spans="2:11" ht="33.75" customHeight="1" thickBot="1" x14ac:dyDescent="0.25">
      <c r="B2" s="111" t="s">
        <v>76</v>
      </c>
      <c r="C2" s="112"/>
      <c r="D2" s="112"/>
      <c r="E2" s="112"/>
      <c r="F2" s="113"/>
    </row>
    <row r="3" spans="2:11" ht="15" thickBot="1" x14ac:dyDescent="0.25">
      <c r="B3" s="114" t="s">
        <v>59</v>
      </c>
      <c r="C3" s="116" t="s">
        <v>60</v>
      </c>
      <c r="D3" s="117"/>
      <c r="E3" s="117"/>
      <c r="F3" s="118"/>
    </row>
    <row r="4" spans="2:11" ht="15" thickBot="1" x14ac:dyDescent="0.25">
      <c r="B4" s="115"/>
      <c r="C4" s="67" t="s">
        <v>66</v>
      </c>
      <c r="D4" s="68" t="s">
        <v>67</v>
      </c>
      <c r="E4" s="68" t="s">
        <v>68</v>
      </c>
      <c r="F4" s="69" t="s">
        <v>69</v>
      </c>
    </row>
    <row r="5" spans="2:11" x14ac:dyDescent="0.2">
      <c r="B5" s="70" t="s">
        <v>61</v>
      </c>
      <c r="C5" s="71" t="s">
        <v>6</v>
      </c>
      <c r="D5" s="71" t="s">
        <v>6</v>
      </c>
      <c r="E5" s="71" t="s">
        <v>6</v>
      </c>
      <c r="F5" s="72" t="s">
        <v>6</v>
      </c>
    </row>
    <row r="6" spans="2:11" x14ac:dyDescent="0.2">
      <c r="B6" s="73" t="s">
        <v>110</v>
      </c>
      <c r="C6" s="71" t="s">
        <v>6</v>
      </c>
      <c r="D6" s="71" t="s">
        <v>6</v>
      </c>
      <c r="E6" s="71" t="s">
        <v>6</v>
      </c>
      <c r="F6" s="72" t="s">
        <v>6</v>
      </c>
    </row>
    <row r="7" spans="2:11" x14ac:dyDescent="0.2">
      <c r="B7" s="73" t="s">
        <v>62</v>
      </c>
      <c r="C7" s="71" t="s">
        <v>6</v>
      </c>
      <c r="D7" s="71" t="s">
        <v>6</v>
      </c>
      <c r="E7" s="71" t="s">
        <v>6</v>
      </c>
      <c r="F7" s="72" t="s">
        <v>6</v>
      </c>
    </row>
    <row r="8" spans="2:11" x14ac:dyDescent="0.2">
      <c r="B8" s="73" t="s">
        <v>111</v>
      </c>
      <c r="C8" s="71" t="s">
        <v>6</v>
      </c>
      <c r="D8" s="71" t="s">
        <v>6</v>
      </c>
      <c r="E8" s="71" t="s">
        <v>6</v>
      </c>
      <c r="F8" s="74" t="s">
        <v>5</v>
      </c>
    </row>
    <row r="9" spans="2:11" x14ac:dyDescent="0.2">
      <c r="B9" s="73" t="s">
        <v>63</v>
      </c>
      <c r="C9" s="71" t="s">
        <v>6</v>
      </c>
      <c r="D9" s="71" t="s">
        <v>6</v>
      </c>
      <c r="E9" s="71" t="s">
        <v>6</v>
      </c>
      <c r="F9" s="74" t="s">
        <v>5</v>
      </c>
    </row>
    <row r="10" spans="2:11" x14ac:dyDescent="0.2">
      <c r="B10" s="73" t="s">
        <v>64</v>
      </c>
      <c r="C10" s="71" t="s">
        <v>6</v>
      </c>
      <c r="D10" s="71" t="s">
        <v>6</v>
      </c>
      <c r="E10" s="71" t="s">
        <v>6</v>
      </c>
      <c r="F10" s="74" t="s">
        <v>5</v>
      </c>
    </row>
    <row r="11" spans="2:11" x14ac:dyDescent="0.2">
      <c r="B11" s="73" t="s">
        <v>65</v>
      </c>
      <c r="C11" s="71" t="s">
        <v>6</v>
      </c>
      <c r="D11" s="71" t="s">
        <v>6</v>
      </c>
      <c r="E11" s="75" t="s">
        <v>5</v>
      </c>
      <c r="F11" s="74" t="s">
        <v>5</v>
      </c>
    </row>
    <row r="12" spans="2:11" x14ac:dyDescent="0.2">
      <c r="B12" s="73" t="s">
        <v>112</v>
      </c>
      <c r="C12" s="71" t="s">
        <v>6</v>
      </c>
      <c r="D12" s="71" t="s">
        <v>6</v>
      </c>
      <c r="E12" s="71" t="s">
        <v>6</v>
      </c>
      <c r="F12" s="74" t="s">
        <v>5</v>
      </c>
    </row>
    <row r="13" spans="2:11" ht="15" thickBot="1" x14ac:dyDescent="0.25">
      <c r="B13" s="76" t="s">
        <v>113</v>
      </c>
      <c r="C13" s="77" t="s">
        <v>6</v>
      </c>
      <c r="D13" s="96" t="s">
        <v>6</v>
      </c>
      <c r="E13" s="78" t="s">
        <v>5</v>
      </c>
      <c r="F13" s="79" t="s">
        <v>5</v>
      </c>
    </row>
    <row r="14" spans="2:11" ht="29.25" customHeight="1" thickBot="1" x14ac:dyDescent="0.25">
      <c r="I14" s="119" t="s">
        <v>77</v>
      </c>
      <c r="J14" s="120"/>
      <c r="K14" s="121"/>
    </row>
    <row r="15" spans="2:11" ht="43.5" thickBot="1" x14ac:dyDescent="0.25">
      <c r="I15" s="80" t="s">
        <v>59</v>
      </c>
      <c r="J15" s="81" t="s">
        <v>117</v>
      </c>
      <c r="K15" s="82" t="s">
        <v>119</v>
      </c>
    </row>
    <row r="16" spans="2:11" x14ac:dyDescent="0.2">
      <c r="I16" s="83" t="s">
        <v>61</v>
      </c>
      <c r="J16" s="84" t="s">
        <v>27</v>
      </c>
      <c r="K16" s="85" t="s">
        <v>70</v>
      </c>
    </row>
    <row r="17" spans="9:16" x14ac:dyDescent="0.2">
      <c r="I17" s="83" t="s">
        <v>110</v>
      </c>
      <c r="J17" s="84" t="s">
        <v>27</v>
      </c>
      <c r="K17" s="97" t="s">
        <v>27</v>
      </c>
    </row>
    <row r="18" spans="9:16" x14ac:dyDescent="0.2">
      <c r="I18" s="83" t="s">
        <v>62</v>
      </c>
      <c r="J18" s="84" t="s">
        <v>27</v>
      </c>
      <c r="K18" s="85" t="s">
        <v>70</v>
      </c>
    </row>
    <row r="19" spans="9:16" x14ac:dyDescent="0.2">
      <c r="I19" s="83" t="s">
        <v>111</v>
      </c>
      <c r="J19" s="84" t="s">
        <v>27</v>
      </c>
      <c r="K19" s="86" t="s">
        <v>27</v>
      </c>
    </row>
    <row r="20" spans="9:16" x14ac:dyDescent="0.2">
      <c r="I20" s="83" t="s">
        <v>63</v>
      </c>
      <c r="J20" s="84" t="s">
        <v>27</v>
      </c>
      <c r="K20" s="86" t="s">
        <v>27</v>
      </c>
    </row>
    <row r="21" spans="9:16" x14ac:dyDescent="0.2">
      <c r="I21" s="83" t="s">
        <v>64</v>
      </c>
      <c r="J21" s="84" t="s">
        <v>27</v>
      </c>
      <c r="K21" s="86" t="s">
        <v>27</v>
      </c>
    </row>
    <row r="22" spans="9:16" ht="15" thickBot="1" x14ac:dyDescent="0.25">
      <c r="I22" s="87" t="s">
        <v>65</v>
      </c>
      <c r="J22" s="88" t="s">
        <v>27</v>
      </c>
      <c r="K22" s="89" t="s">
        <v>27</v>
      </c>
    </row>
    <row r="23" spans="9:16" ht="24" customHeight="1" thickBot="1" x14ac:dyDescent="0.25">
      <c r="M23" s="122" t="s">
        <v>78</v>
      </c>
      <c r="N23" s="123"/>
      <c r="O23" s="123"/>
      <c r="P23" s="124"/>
    </row>
    <row r="24" spans="9:16" ht="43.5" thickBot="1" x14ac:dyDescent="0.25">
      <c r="M24" s="90" t="s">
        <v>59</v>
      </c>
      <c r="N24" s="81" t="s">
        <v>117</v>
      </c>
      <c r="O24" s="81" t="s">
        <v>116</v>
      </c>
      <c r="P24" s="82" t="s">
        <v>115</v>
      </c>
    </row>
    <row r="25" spans="9:16" x14ac:dyDescent="0.2">
      <c r="M25" s="83" t="s">
        <v>61</v>
      </c>
      <c r="N25" s="84" t="s">
        <v>29</v>
      </c>
      <c r="O25" s="91" t="s">
        <v>70</v>
      </c>
      <c r="P25" s="85" t="s">
        <v>70</v>
      </c>
    </row>
    <row r="26" spans="9:16" x14ac:dyDescent="0.2">
      <c r="M26" s="83" t="s">
        <v>110</v>
      </c>
      <c r="N26" s="84" t="s">
        <v>29</v>
      </c>
      <c r="O26" s="84" t="s">
        <v>29</v>
      </c>
      <c r="P26" s="97" t="s">
        <v>29</v>
      </c>
    </row>
    <row r="27" spans="9:16" x14ac:dyDescent="0.2">
      <c r="M27" s="83" t="s">
        <v>62</v>
      </c>
      <c r="N27" s="84" t="s">
        <v>29</v>
      </c>
      <c r="O27" s="91" t="s">
        <v>70</v>
      </c>
      <c r="P27" s="85" t="s">
        <v>70</v>
      </c>
    </row>
    <row r="28" spans="9:16" x14ac:dyDescent="0.2">
      <c r="M28" s="83" t="s">
        <v>111</v>
      </c>
      <c r="N28" s="84" t="s">
        <v>29</v>
      </c>
      <c r="O28" s="84" t="s">
        <v>29</v>
      </c>
      <c r="P28" s="86" t="s">
        <v>29</v>
      </c>
    </row>
    <row r="29" spans="9:16" x14ac:dyDescent="0.2">
      <c r="M29" s="83" t="s">
        <v>63</v>
      </c>
      <c r="N29" s="84" t="s">
        <v>29</v>
      </c>
      <c r="O29" s="84" t="s">
        <v>29</v>
      </c>
      <c r="P29" s="86" t="s">
        <v>29</v>
      </c>
    </row>
    <row r="30" spans="9:16" x14ac:dyDescent="0.2">
      <c r="M30" s="83" t="s">
        <v>64</v>
      </c>
      <c r="N30" s="84" t="s">
        <v>29</v>
      </c>
      <c r="O30" s="84" t="s">
        <v>29</v>
      </c>
      <c r="P30" s="86" t="s">
        <v>29</v>
      </c>
    </row>
    <row r="31" spans="9:16" x14ac:dyDescent="0.2">
      <c r="M31" s="83" t="s">
        <v>65</v>
      </c>
      <c r="N31" s="84" t="s">
        <v>29</v>
      </c>
      <c r="O31" s="84" t="s">
        <v>29</v>
      </c>
      <c r="P31" s="86" t="s">
        <v>29</v>
      </c>
    </row>
    <row r="32" spans="9:16" x14ac:dyDescent="0.2">
      <c r="M32" s="83" t="s">
        <v>114</v>
      </c>
      <c r="N32" s="84" t="s">
        <v>29</v>
      </c>
      <c r="O32" s="84" t="s">
        <v>29</v>
      </c>
      <c r="P32" s="85" t="s">
        <v>70</v>
      </c>
    </row>
    <row r="33" spans="13:26" ht="15" thickBot="1" x14ac:dyDescent="0.25">
      <c r="M33" s="87" t="s">
        <v>113</v>
      </c>
      <c r="N33" s="88" t="s">
        <v>29</v>
      </c>
      <c r="O33" s="88" t="s">
        <v>29</v>
      </c>
      <c r="P33" s="89" t="s">
        <v>29</v>
      </c>
    </row>
    <row r="34" spans="13:26" ht="15" thickBot="1" x14ac:dyDescent="0.25"/>
    <row r="35" spans="13:26" ht="22.5" customHeight="1" thickBot="1" x14ac:dyDescent="0.25">
      <c r="R35" s="125" t="s">
        <v>79</v>
      </c>
      <c r="S35" s="126"/>
      <c r="T35" s="126"/>
      <c r="U35" s="126"/>
      <c r="V35" s="126"/>
      <c r="W35" s="127"/>
    </row>
    <row r="36" spans="13:26" ht="15" thickBot="1" x14ac:dyDescent="0.25">
      <c r="R36" s="104" t="s">
        <v>59</v>
      </c>
      <c r="S36" s="106" t="s">
        <v>71</v>
      </c>
      <c r="T36" s="107"/>
      <c r="U36" s="107"/>
      <c r="V36" s="107"/>
      <c r="W36" s="108"/>
    </row>
    <row r="37" spans="13:26" ht="15" thickBot="1" x14ac:dyDescent="0.25">
      <c r="R37" s="105"/>
      <c r="S37" s="92" t="s">
        <v>73</v>
      </c>
      <c r="T37" s="92" t="s">
        <v>74</v>
      </c>
      <c r="U37" s="92" t="s">
        <v>75</v>
      </c>
      <c r="V37" s="93" t="s">
        <v>72</v>
      </c>
      <c r="W37" s="72" t="s">
        <v>23</v>
      </c>
    </row>
    <row r="38" spans="13:26" x14ac:dyDescent="0.2">
      <c r="R38" s="94" t="s">
        <v>61</v>
      </c>
      <c r="S38" s="71" t="s">
        <v>6</v>
      </c>
      <c r="T38" s="71" t="s">
        <v>6</v>
      </c>
      <c r="U38" s="71" t="s">
        <v>6</v>
      </c>
      <c r="V38" s="71" t="s">
        <v>6</v>
      </c>
      <c r="W38" s="72" t="s">
        <v>6</v>
      </c>
    </row>
    <row r="39" spans="13:26" x14ac:dyDescent="0.2">
      <c r="R39" s="95" t="s">
        <v>110</v>
      </c>
      <c r="S39" s="71" t="s">
        <v>6</v>
      </c>
      <c r="T39" s="71" t="s">
        <v>6</v>
      </c>
      <c r="U39" s="71" t="s">
        <v>6</v>
      </c>
      <c r="V39" s="71" t="s">
        <v>6</v>
      </c>
      <c r="W39" s="74" t="s">
        <v>5</v>
      </c>
    </row>
    <row r="40" spans="13:26" x14ac:dyDescent="0.2">
      <c r="R40" s="95" t="s">
        <v>62</v>
      </c>
      <c r="S40" s="71" t="s">
        <v>6</v>
      </c>
      <c r="T40" s="71" t="s">
        <v>6</v>
      </c>
      <c r="U40" s="71" t="s">
        <v>6</v>
      </c>
      <c r="V40" s="71" t="s">
        <v>6</v>
      </c>
      <c r="W40" s="74" t="s">
        <v>5</v>
      </c>
    </row>
    <row r="41" spans="13:26" x14ac:dyDescent="0.2">
      <c r="R41" s="95" t="s">
        <v>111</v>
      </c>
      <c r="S41" s="71" t="s">
        <v>6</v>
      </c>
      <c r="T41" s="71" t="s">
        <v>6</v>
      </c>
      <c r="U41" s="71" t="s">
        <v>6</v>
      </c>
      <c r="V41" s="75" t="s">
        <v>5</v>
      </c>
      <c r="W41" s="74" t="s">
        <v>5</v>
      </c>
    </row>
    <row r="42" spans="13:26" x14ac:dyDescent="0.2">
      <c r="R42" s="95" t="s">
        <v>63</v>
      </c>
      <c r="S42" s="71" t="s">
        <v>6</v>
      </c>
      <c r="T42" s="71" t="s">
        <v>6</v>
      </c>
      <c r="U42" s="71" t="s">
        <v>6</v>
      </c>
      <c r="V42" s="75" t="s">
        <v>5</v>
      </c>
      <c r="W42" s="74" t="s">
        <v>5</v>
      </c>
    </row>
    <row r="43" spans="13:26" x14ac:dyDescent="0.2">
      <c r="R43" s="95" t="s">
        <v>64</v>
      </c>
      <c r="S43" s="71" t="s">
        <v>6</v>
      </c>
      <c r="T43" s="71" t="s">
        <v>6</v>
      </c>
      <c r="U43" s="75" t="s">
        <v>5</v>
      </c>
      <c r="V43" s="75" t="s">
        <v>5</v>
      </c>
      <c r="W43" s="74" t="s">
        <v>5</v>
      </c>
    </row>
    <row r="44" spans="13:26" x14ac:dyDescent="0.2">
      <c r="R44" s="95" t="s">
        <v>65</v>
      </c>
      <c r="S44" s="71" t="s">
        <v>6</v>
      </c>
      <c r="T44" s="75" t="s">
        <v>5</v>
      </c>
      <c r="U44" s="75" t="s">
        <v>5</v>
      </c>
      <c r="V44" s="75" t="s">
        <v>5</v>
      </c>
      <c r="W44" s="74" t="s">
        <v>5</v>
      </c>
    </row>
    <row r="45" spans="13:26" x14ac:dyDescent="0.2">
      <c r="R45" s="95" t="s">
        <v>118</v>
      </c>
      <c r="S45" s="71" t="s">
        <v>6</v>
      </c>
      <c r="T45" s="71" t="s">
        <v>6</v>
      </c>
      <c r="U45" s="75" t="s">
        <v>5</v>
      </c>
      <c r="V45" s="75" t="s">
        <v>5</v>
      </c>
      <c r="W45" s="74" t="s">
        <v>5</v>
      </c>
    </row>
    <row r="46" spans="13:26" ht="15" thickBot="1" x14ac:dyDescent="0.25">
      <c r="R46" s="76" t="s">
        <v>113</v>
      </c>
      <c r="S46" s="77" t="s">
        <v>6</v>
      </c>
      <c r="T46" s="78" t="s">
        <v>5</v>
      </c>
      <c r="U46" s="78" t="s">
        <v>5</v>
      </c>
      <c r="V46" s="78" t="s">
        <v>5</v>
      </c>
      <c r="W46" s="79" t="s">
        <v>5</v>
      </c>
    </row>
    <row r="47" spans="13:26" ht="15" thickBot="1" x14ac:dyDescent="0.25"/>
    <row r="48" spans="13:26" ht="21.75" customHeight="1" thickBot="1" x14ac:dyDescent="0.25">
      <c r="Y48" s="109" t="s">
        <v>109</v>
      </c>
      <c r="Z48" s="110"/>
    </row>
    <row r="49" spans="25:26" ht="50.25" thickBot="1" x14ac:dyDescent="0.25">
      <c r="Y49" s="99" t="s">
        <v>94</v>
      </c>
      <c r="Z49" s="98" t="s">
        <v>120</v>
      </c>
    </row>
    <row r="50" spans="25:26" ht="67.5" thickTop="1" thickBot="1" x14ac:dyDescent="0.25">
      <c r="Y50" s="100" t="s">
        <v>95</v>
      </c>
      <c r="Z50" s="100" t="s">
        <v>121</v>
      </c>
    </row>
  </sheetData>
  <mergeCells count="9">
    <mergeCell ref="R36:R37"/>
    <mergeCell ref="S36:W36"/>
    <mergeCell ref="Y48:Z48"/>
    <mergeCell ref="B2:F2"/>
    <mergeCell ref="B3:B4"/>
    <mergeCell ref="C3:F3"/>
    <mergeCell ref="I14:K14"/>
    <mergeCell ref="M23:P23"/>
    <mergeCell ref="R35:W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Autoavaluació resultat</vt:lpstr>
      <vt:lpstr>ajuda</vt:lpstr>
      <vt:lpstr>AMBITO_POSICION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Grigelmo</dc:creator>
  <dc:description/>
  <cp:lastModifiedBy>Joan Guiscafre</cp:lastModifiedBy>
  <cp:revision>2</cp:revision>
  <dcterms:created xsi:type="dcterms:W3CDTF">2023-03-23T12:18:19Z</dcterms:created>
  <dcterms:modified xsi:type="dcterms:W3CDTF">2025-03-27T09:52:17Z</dcterms:modified>
  <dc:language>es-ES</dc:language>
</cp:coreProperties>
</file>