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5525" yWindow="-405" windowWidth="29040" windowHeight="13170" tabRatio="500"/>
  </bookViews>
  <sheets>
    <sheet name="PLA EMPRESARIAL" sheetId="2" r:id="rId1"/>
    <sheet name="Hoja1" sheetId="4" state="hidden" r:id="rId2"/>
  </sheets>
  <definedNames>
    <definedName name="_xlnm._FilterDatabase" localSheetId="0" hidden="1">'PLA EMPRESARIAL'!$AG$1:$AG$571</definedName>
    <definedName name="_xlnm.Print_Area" localSheetId="0">'PLA EMPRESARIAL'!$A$1:$R$341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142" i="2"/>
  <c r="W143"/>
  <c r="W144"/>
  <c r="W145"/>
  <c r="W146"/>
  <c r="W141"/>
  <c r="X142"/>
  <c r="X143"/>
  <c r="X144"/>
  <c r="X145"/>
  <c r="X141"/>
  <c r="V142"/>
  <c r="V143"/>
  <c r="V144"/>
  <c r="V145"/>
  <c r="V146"/>
  <c r="V141"/>
  <c r="U142"/>
  <c r="U143"/>
  <c r="U144"/>
  <c r="U145"/>
  <c r="U146"/>
  <c r="U141"/>
  <c r="T142"/>
  <c r="T143"/>
  <c r="T144"/>
  <c r="T145"/>
  <c r="T146"/>
  <c r="T141"/>
  <c r="S142"/>
  <c r="S143"/>
  <c r="S144"/>
  <c r="S145"/>
  <c r="S146"/>
  <c r="S141"/>
  <c r="T121"/>
  <c r="T122"/>
  <c r="T123"/>
  <c r="T124"/>
  <c r="T125"/>
  <c r="T126"/>
  <c r="T127"/>
  <c r="T128"/>
  <c r="T129"/>
  <c r="T130"/>
  <c r="T131"/>
  <c r="T132"/>
  <c r="T133"/>
  <c r="T134"/>
  <c r="T135"/>
  <c r="S121"/>
  <c r="S122"/>
  <c r="S123"/>
  <c r="S124"/>
  <c r="S125"/>
  <c r="S126"/>
  <c r="S127"/>
  <c r="S128"/>
  <c r="S129"/>
  <c r="S130"/>
  <c r="S131"/>
  <c r="S132"/>
  <c r="S133"/>
  <c r="S134"/>
  <c r="S135"/>
  <c r="V120"/>
  <c r="U120"/>
  <c r="T120"/>
  <c r="S120"/>
  <c r="W120"/>
  <c r="L300"/>
  <c r="N297"/>
  <c r="N296"/>
  <c r="W129"/>
  <c r="AP129" s="1"/>
  <c r="W130"/>
  <c r="AQ130" s="1"/>
  <c r="W131"/>
  <c r="AO131" s="1"/>
  <c r="W132"/>
  <c r="AR132" s="1"/>
  <c r="W133"/>
  <c r="AP133" s="1"/>
  <c r="W134"/>
  <c r="AR134" s="1"/>
  <c r="W135"/>
  <c r="AP135" s="1"/>
  <c r="W137"/>
  <c r="W138"/>
  <c r="W139"/>
  <c r="W140"/>
  <c r="V129"/>
  <c r="O129" s="1"/>
  <c r="V130"/>
  <c r="O130" s="1"/>
  <c r="V131"/>
  <c r="V132"/>
  <c r="V133"/>
  <c r="O133" s="1"/>
  <c r="V134"/>
  <c r="V135"/>
  <c r="V137"/>
  <c r="U129"/>
  <c r="N129" s="1"/>
  <c r="U130"/>
  <c r="N130" s="1"/>
  <c r="U131"/>
  <c r="N131" s="1"/>
  <c r="U132"/>
  <c r="N132" s="1"/>
  <c r="U133"/>
  <c r="O131"/>
  <c r="O132"/>
  <c r="O134"/>
  <c r="L126"/>
  <c r="L127"/>
  <c r="L128"/>
  <c r="L129"/>
  <c r="L130"/>
  <c r="L131"/>
  <c r="L132"/>
  <c r="L133"/>
  <c r="L134"/>
  <c r="L135"/>
  <c r="K126"/>
  <c r="K127"/>
  <c r="K128"/>
  <c r="K129"/>
  <c r="K130"/>
  <c r="K131"/>
  <c r="K132"/>
  <c r="K133"/>
  <c r="K134"/>
  <c r="K135"/>
  <c r="J126"/>
  <c r="J127"/>
  <c r="J128"/>
  <c r="J129"/>
  <c r="J130"/>
  <c r="J131"/>
  <c r="J132"/>
  <c r="J133"/>
  <c r="J134"/>
  <c r="J135"/>
  <c r="I126"/>
  <c r="I127"/>
  <c r="I128"/>
  <c r="I129"/>
  <c r="I130"/>
  <c r="I131"/>
  <c r="I132"/>
  <c r="I133"/>
  <c r="I134"/>
  <c r="I135"/>
  <c r="AP130" l="1"/>
  <c r="AR129"/>
  <c r="AR130"/>
  <c r="AR135"/>
  <c r="AQ132"/>
  <c r="AQ131"/>
  <c r="AR131"/>
  <c r="AQ133"/>
  <c r="AP131"/>
  <c r="AQ134"/>
  <c r="AR133"/>
  <c r="AQ135"/>
  <c r="AQ129"/>
  <c r="AO132"/>
  <c r="AO133"/>
  <c r="AO134"/>
  <c r="AP132"/>
  <c r="AP134"/>
  <c r="AP120"/>
  <c r="AO135"/>
  <c r="AO129"/>
  <c r="AO130"/>
  <c r="AO120"/>
  <c r="AQ120" s="1"/>
  <c r="N142"/>
  <c r="L122"/>
  <c r="L123"/>
  <c r="L124"/>
  <c r="L125"/>
  <c r="K122"/>
  <c r="K123"/>
  <c r="K124"/>
  <c r="K125"/>
  <c r="J122"/>
  <c r="J123"/>
  <c r="J124"/>
  <c r="J125"/>
  <c r="I122"/>
  <c r="I123"/>
  <c r="I124"/>
  <c r="I125"/>
  <c r="BB284"/>
  <c r="W310"/>
  <c r="V310"/>
  <c r="S308"/>
  <c r="BB308"/>
  <c r="BB310"/>
  <c r="W121"/>
  <c r="W122"/>
  <c r="W123"/>
  <c r="W124"/>
  <c r="W125"/>
  <c r="W126"/>
  <c r="W127"/>
  <c r="W128"/>
  <c r="O312"/>
  <c r="S310"/>
  <c r="O303"/>
  <c r="BB285"/>
  <c r="V121"/>
  <c r="V122"/>
  <c r="V123"/>
  <c r="V124"/>
  <c r="V125"/>
  <c r="V126"/>
  <c r="V127"/>
  <c r="V128"/>
  <c r="U121"/>
  <c r="U122"/>
  <c r="U123"/>
  <c r="U124"/>
  <c r="U125"/>
  <c r="U126"/>
  <c r="U127"/>
  <c r="U128"/>
  <c r="U134"/>
  <c r="N134" s="1"/>
  <c r="U135"/>
  <c r="N135" s="1"/>
  <c r="J121"/>
  <c r="J120"/>
  <c r="I121"/>
  <c r="I120"/>
  <c r="J274"/>
  <c r="M136"/>
  <c r="AU122" s="1"/>
  <c r="H136"/>
  <c r="K120" s="1"/>
  <c r="O135"/>
  <c r="N133"/>
  <c r="M147"/>
  <c r="I147"/>
  <c r="L251"/>
  <c r="I251"/>
  <c r="N144"/>
  <c r="N145"/>
  <c r="N146"/>
  <c r="J143"/>
  <c r="J145"/>
  <c r="J146"/>
  <c r="N143"/>
  <c r="X146"/>
  <c r="J144"/>
  <c r="AR120" l="1"/>
  <c r="AR125"/>
  <c r="AQ125"/>
  <c r="AR127"/>
  <c r="AR126"/>
  <c r="AQ126"/>
  <c r="AR128"/>
  <c r="AQ128"/>
  <c r="AR122"/>
  <c r="AQ122"/>
  <c r="AQ123"/>
  <c r="AR123"/>
  <c r="AQ124"/>
  <c r="AR124"/>
  <c r="AP121"/>
  <c r="AR121" s="1"/>
  <c r="AO121"/>
  <c r="AQ121" s="1"/>
  <c r="AP122"/>
  <c r="AO122"/>
  <c r="AP123"/>
  <c r="AO123"/>
  <c r="AP127"/>
  <c r="AO127"/>
  <c r="AQ127" s="1"/>
  <c r="AP128"/>
  <c r="AO128"/>
  <c r="AO124"/>
  <c r="AP124"/>
  <c r="AO125"/>
  <c r="AP125"/>
  <c r="AO126"/>
  <c r="AP126"/>
  <c r="P131"/>
  <c r="P132"/>
  <c r="P124"/>
  <c r="P129"/>
  <c r="P133"/>
  <c r="P130"/>
  <c r="P135"/>
  <c r="P134"/>
  <c r="P128"/>
  <c r="P127"/>
  <c r="P126"/>
  <c r="P125"/>
  <c r="P122"/>
  <c r="P123"/>
  <c r="P121"/>
  <c r="K121"/>
  <c r="T310"/>
  <c r="Q309" s="1"/>
  <c r="BB286"/>
  <c r="Q283" s="1"/>
  <c r="T308"/>
  <c r="X310"/>
  <c r="P120"/>
  <c r="P143"/>
  <c r="P144"/>
  <c r="P145"/>
  <c r="P146"/>
  <c r="O144"/>
  <c r="O145"/>
  <c r="O146"/>
  <c r="L145"/>
  <c r="L146"/>
  <c r="K142"/>
  <c r="K145"/>
  <c r="K146"/>
  <c r="O143"/>
  <c r="K143"/>
  <c r="K144"/>
  <c r="L143"/>
  <c r="L144"/>
  <c r="P141"/>
  <c r="S21"/>
  <c r="S20"/>
  <c r="S16"/>
  <c r="O122"/>
  <c r="O123"/>
  <c r="O124"/>
  <c r="O125"/>
  <c r="O126"/>
  <c r="O127"/>
  <c r="O128"/>
  <c r="N122"/>
  <c r="N123"/>
  <c r="N124"/>
  <c r="N125"/>
  <c r="N126"/>
  <c r="N127"/>
  <c r="N128"/>
  <c r="O121"/>
  <c r="P142"/>
  <c r="O120"/>
  <c r="N121"/>
  <c r="N120"/>
  <c r="U327"/>
  <c r="U328" s="1"/>
  <c r="T327"/>
  <c r="T328" s="1"/>
  <c r="R326" s="1"/>
  <c r="J251"/>
  <c r="G251"/>
  <c r="S51"/>
  <c r="S50"/>
  <c r="R3"/>
  <c r="AO136" l="1"/>
  <c r="AU120" s="1"/>
  <c r="AR136"/>
  <c r="AW121" s="1"/>
  <c r="S297" s="1"/>
  <c r="AP136"/>
  <c r="AU121" s="1"/>
  <c r="AV121" s="1"/>
  <c r="AQ136"/>
  <c r="AW120" s="1"/>
  <c r="L292" s="1"/>
  <c r="W153"/>
  <c r="L153" s="1"/>
  <c r="O283"/>
  <c r="O308"/>
  <c r="V153"/>
  <c r="P136"/>
  <c r="O136"/>
  <c r="Q132" s="1"/>
  <c r="N136"/>
  <c r="N141"/>
  <c r="L141"/>
  <c r="J141"/>
  <c r="J142"/>
  <c r="O142"/>
  <c r="O141"/>
  <c r="K141"/>
  <c r="K147" s="1"/>
  <c r="L142"/>
  <c r="P147"/>
  <c r="S18"/>
  <c r="R17" s="1"/>
  <c r="S23"/>
  <c r="R22" s="1"/>
  <c r="S52"/>
  <c r="R49" s="1"/>
  <c r="S153"/>
  <c r="K136"/>
  <c r="AV120" l="1"/>
  <c r="L291" s="1"/>
  <c r="S292"/>
  <c r="T292" s="1"/>
  <c r="U292" s="1"/>
  <c r="BB292"/>
  <c r="Q130"/>
  <c r="Q131"/>
  <c r="Q135"/>
  <c r="Q129"/>
  <c r="Q133"/>
  <c r="Q134"/>
  <c r="Q122"/>
  <c r="Q128"/>
  <c r="Q126"/>
  <c r="Q127"/>
  <c r="Q125"/>
  <c r="Q123"/>
  <c r="Q121"/>
  <c r="T153"/>
  <c r="U153" s="1"/>
  <c r="I153" s="1"/>
  <c r="BB297"/>
  <c r="T297"/>
  <c r="U297" s="1"/>
  <c r="Q120"/>
  <c r="J153"/>
  <c r="X153"/>
  <c r="N153" s="1"/>
  <c r="N147"/>
  <c r="O147"/>
  <c r="Q124"/>
  <c r="J136"/>
  <c r="L121" s="1"/>
  <c r="I136"/>
  <c r="L147"/>
  <c r="J147"/>
  <c r="G153" l="1"/>
  <c r="E153"/>
  <c r="L120"/>
  <c r="Q136"/>
  <c r="V297"/>
  <c r="O293" s="1"/>
  <c r="S300"/>
  <c r="T300" s="1"/>
  <c r="U300" s="1"/>
  <c r="BB300"/>
  <c r="V292"/>
  <c r="O289" s="1"/>
  <c r="L136" l="1"/>
  <c r="V300"/>
  <c r="O298" s="1"/>
</calcChain>
</file>

<file path=xl/sharedStrings.xml><?xml version="1.0" encoding="utf-8"?>
<sst xmlns="http://schemas.openxmlformats.org/spreadsheetml/2006/main" count="1443" uniqueCount="609">
  <si>
    <t>S</t>
  </si>
  <si>
    <t>ha</t>
  </si>
  <si>
    <t>R</t>
  </si>
  <si>
    <t>BLAT DE MORO REGADIU</t>
  </si>
  <si>
    <t>ORDI SECÀ</t>
  </si>
  <si>
    <t>ORDI REGADIU</t>
  </si>
  <si>
    <t>SÈGOL</t>
  </si>
  <si>
    <t>CIVADA</t>
  </si>
  <si>
    <t>TRITICALE</t>
  </si>
  <si>
    <t>LLENTIES</t>
  </si>
  <si>
    <t>ALFALS</t>
  </si>
  <si>
    <t>ENCLOVA</t>
  </si>
  <si>
    <t>ARRÒS</t>
  </si>
  <si>
    <t>CACAUET</t>
  </si>
  <si>
    <t>ALL</t>
  </si>
  <si>
    <t>CARXOFA</t>
  </si>
  <si>
    <t>ALBERGÍNIA</t>
  </si>
  <si>
    <t>BRÒQUIL</t>
  </si>
  <si>
    <t>CEBA</t>
  </si>
  <si>
    <t>COL</t>
  </si>
  <si>
    <t>ESCAROLA</t>
  </si>
  <si>
    <t>MELÓ REGADIU</t>
  </si>
  <si>
    <t>MELÓ SECÀ</t>
  </si>
  <si>
    <t>NAP</t>
  </si>
  <si>
    <t>PASTANAGA</t>
  </si>
  <si>
    <t>SÍNDRIA</t>
  </si>
  <si>
    <t>OLIVAR SECÀ</t>
  </si>
  <si>
    <t>OLIVAR REGADIU</t>
  </si>
  <si>
    <t>OLIVAR MUNTANYA</t>
  </si>
  <si>
    <t>MELICOTONERS</t>
  </si>
  <si>
    <t>NECTARINS</t>
  </si>
  <si>
    <t>ALTRES FRUITERS</t>
  </si>
  <si>
    <t>GARROVER</t>
  </si>
  <si>
    <t>TARONGER</t>
  </si>
  <si>
    <t>MAGRANER</t>
  </si>
  <si>
    <t>BOVÍ LLET</t>
  </si>
  <si>
    <t xml:space="preserve">BOVÍ REPRODUCTOR DE CARN </t>
  </si>
  <si>
    <t>BOVÍ VEDELLS ENGREIX</t>
  </si>
  <si>
    <t>OVÍ LLET</t>
  </si>
  <si>
    <t>CAPRÍ LLET</t>
  </si>
  <si>
    <t>GALLINES POSTA SISTEMA INTEGRAT</t>
  </si>
  <si>
    <t xml:space="preserve">GALLINES POSTA </t>
  </si>
  <si>
    <t>GALLINES ENGREIX SISTEMA INTEGRAT</t>
  </si>
  <si>
    <t xml:space="preserve">CONILLS CARN </t>
  </si>
  <si>
    <t>ALTRE AVIRAM</t>
  </si>
  <si>
    <t>UGM</t>
  </si>
  <si>
    <t>Convocatòria:</t>
  </si>
  <si>
    <t>Llinatges i nom del sol·licitant</t>
  </si>
  <si>
    <t>NIF:</t>
  </si>
  <si>
    <t>Tipus de sol·licitant:</t>
  </si>
  <si>
    <t>Núm. REA:</t>
  </si>
  <si>
    <t>Persona Física</t>
  </si>
  <si>
    <t>Entitat Jurídica</t>
  </si>
  <si>
    <t>Explotacions especialitzades en cereals</t>
  </si>
  <si>
    <r>
      <rPr>
        <b/>
        <sz val="11"/>
        <color rgb="FF000000"/>
        <rFont val="Noto Sans"/>
        <family val="2"/>
        <charset val="1"/>
      </rPr>
      <t>1.-</t>
    </r>
    <r>
      <rPr>
        <sz val="11"/>
        <color rgb="FF000000"/>
        <rFont val="Noto Sans"/>
        <family val="2"/>
        <charset val="1"/>
      </rPr>
      <t xml:space="preserve"> </t>
    </r>
    <r>
      <rPr>
        <b/>
        <sz val="11"/>
        <color rgb="FF000000"/>
        <rFont val="Noto Sans"/>
        <family val="2"/>
        <charset val="1"/>
      </rPr>
      <t>CAPACITACIÓ</t>
    </r>
  </si>
  <si>
    <t>Explotacions especialitzades en horticultura</t>
  </si>
  <si>
    <t>Tenc la capacitació agrària adequada següent:</t>
  </si>
  <si>
    <t xml:space="preserve">Explotacions especialitzades en floricultura i plantes ornamentals </t>
  </si>
  <si>
    <t>Titulació acadèmica agrària. Descripció:</t>
  </si>
  <si>
    <t xml:space="preserve">Explotacions especialitzades en bolets </t>
  </si>
  <si>
    <t xml:space="preserve">Cursos de formació agrària de </t>
  </si>
  <si>
    <t xml:space="preserve"> hores.</t>
  </si>
  <si>
    <t xml:space="preserve">Descripció dels cursos: </t>
  </si>
  <si>
    <t>Explotacions especialitzades en vivers</t>
  </si>
  <si>
    <t xml:space="preserve">Temps d'experiència acreditada com a responsable de l'explotació </t>
  </si>
  <si>
    <t xml:space="preserve"> mesos.</t>
  </si>
  <si>
    <t>Explotacions especialitzades en viticultura</t>
  </si>
  <si>
    <t>Me compromet a adquirir la capacitació agrària adequada. Indicar com:</t>
  </si>
  <si>
    <t>Explotacions especialitzades en la producció de raïm de taula</t>
  </si>
  <si>
    <t>Explotacions frutícoles i de cítrics especialitzades</t>
  </si>
  <si>
    <t xml:space="preserve">2.- </t>
  </si>
  <si>
    <t>ASSESSORAMENT I ACOMPANYAMENT</t>
  </si>
  <si>
    <t>Explotacions especialitzades en la producció de fruits secs</t>
  </si>
  <si>
    <t xml:space="preserve"> </t>
  </si>
  <si>
    <t>He rebut assessorament i acompanyament. Descriure:</t>
  </si>
  <si>
    <t>Sol·licitaré assessorament i acompanyment. Descriure:</t>
  </si>
  <si>
    <t xml:space="preserve">3.- CAP D'EXPLOTACIÓ </t>
  </si>
  <si>
    <t xml:space="preserve">Reunesc les condicions necessàries per exercir el control efectiu de l'explotació. Detallar: </t>
  </si>
  <si>
    <t xml:space="preserve">Me compromet a reunir les condicions necessàries per exercir el control efectiu de l'explotació. Detallar: </t>
  </si>
  <si>
    <t>4. PLA D'INCORPORACIÓ</t>
  </si>
  <si>
    <t>4.1</t>
  </si>
  <si>
    <t>FASES, OBJECTIUS I FITES PEL DESENVOLUPAMENT DE LES ACTIVITATS A L'EXPLOTACIÓ AGRÀRIA.</t>
  </si>
  <si>
    <t>Fase 1: Preparació i planificació. Abans del primer pagament. Màxim fins 9 mesos posteriors a la concessió de l'ajuda.</t>
  </si>
  <si>
    <t>-</t>
  </si>
  <si>
    <t>Objectius Generals (obligatoris):</t>
  </si>
  <si>
    <t>Posar en marxa el pla empresarial coma màxim durant els nous mesoso següents a la data de concessió de l'ajuda.</t>
  </si>
  <si>
    <t>Adquirir una formació mínima de 25 hores.</t>
  </si>
  <si>
    <t>Haver sol·licitat la d'inscripció en el Registre d'Explotacions Agràries (REA).</t>
  </si>
  <si>
    <t>Tramitar l'alta censal d'Hisenda per inici d'activitat agrària (model 036 o 037).</t>
  </si>
  <si>
    <t>En el seu cas, justificant de l'incorporació com a soci d'una entitat jurídica.</t>
  </si>
  <si>
    <t>Fase 2: Desenvolupament del pla. Posterior a la fase 1 i fins el 5º any posterior a la concessió de l'ajuda.</t>
  </si>
  <si>
    <t xml:space="preserve">Altres Objectius: </t>
  </si>
  <si>
    <t>Adquisició de la capacitat professional agrària indicada en el punt 1 d'aquest pla empresarial.</t>
  </si>
  <si>
    <t>Compliment dels criteris de selecció per concurrència competitiva següents:</t>
  </si>
  <si>
    <t>Contractació de servei d'assessorament i acompanyament.</t>
  </si>
  <si>
    <t>Adquisició de la capacitació agrària mitjançant formació mínima de 150 hores (*)</t>
  </si>
  <si>
    <t xml:space="preserve">Adquisició de la capacitació agrària mitjançant formació mínima de 100 hores i inferior a 150 hores (*) </t>
  </si>
  <si>
    <t>Gènere del jove: Dona</t>
  </si>
  <si>
    <t>Explotació amb un mínim del 25% de la seva superfície agrícola útil (SAU) situada en zona Xarxa Natura 2000.</t>
  </si>
  <si>
    <t>Explotació amb un mínim del 25 % de la seva SAU ubicada en zones de muntanya.</t>
  </si>
  <si>
    <t>Explotació ubicada a Menorca, Eivissa o Formentera</t>
  </si>
  <si>
    <t>Jove Agricultor professional que s’incorpora a una explotació prioritària</t>
  </si>
  <si>
    <t>Orientació productiva de l'explotació:</t>
  </si>
  <si>
    <t>Cultius hortícoles/frutícoles/fruits secs en regadiu</t>
  </si>
  <si>
    <t>Producció ecològica</t>
  </si>
  <si>
    <t>Cereals/farratges sembrats/proteaginoses i cultius hortícoles/frutícoles/fruits secs en secà</t>
  </si>
  <si>
    <t>Orientació ramadera</t>
  </si>
  <si>
    <t xml:space="preserve">Creació addicional de lloc de feina a l'explotació (mínim 1 UTA). Número d'UTAs addicionals: </t>
  </si>
  <si>
    <t>(**)</t>
  </si>
  <si>
    <t xml:space="preserve">El jove s’incorpora com a membre de SAT, cooperativa o SRM. Indicar nom i CIF de l'entitat: </t>
  </si>
  <si>
    <t xml:space="preserve">El jove és membre d’una organització professional agrària. Indicar quina: </t>
  </si>
  <si>
    <t>L'explotació està o s'acollirà a marques de qualitat (DO i IGP). Indicar quina:</t>
  </si>
  <si>
    <t>Haver sol·licitat o tenir intenció de fer-ho, alguna actuació d’intervenció d’Inversió en Explotacions Agràries (INEA) o Inversions de</t>
  </si>
  <si>
    <t>Transformació i Comercialització (ITC)  dels exercicis 2023 o 2024 o 2025. Indicar quines convocatòries:</t>
  </si>
  <si>
    <t>(*) Aquests objectius són incompatibles entre ells.</t>
  </si>
  <si>
    <t xml:space="preserve">(**) Únicament són computables les altes a la Seguretat Social per la seva activitat agrària exercida a l'explotació. </t>
  </si>
  <si>
    <t xml:space="preserve">Fites (Accions No Obligatòries) </t>
  </si>
  <si>
    <t>Modernització de l'explotació. Indicar quines actuacions es té previst fer per millorar l'explotació (mecanització de l'activitat agrícola i/o ramadera, instal·lacions, equips, infraestructures agràries, edificis, etc...).</t>
  </si>
  <si>
    <t>Contractació de personal:</t>
  </si>
  <si>
    <t>Implementació de pràctiques sostenibles:</t>
  </si>
  <si>
    <t>Recerca de tecnologies agràries avançades:</t>
  </si>
  <si>
    <t>Associacionisme agrari (indicar la pertinença a algun tipus d'entitat associativa, comunitat de regants, ADS, ADV, etc…). Descripció:</t>
  </si>
  <si>
    <t>Qualitat. Indicar si el jove s'acolleix a algun tipus de qualitat (agricultura ecològica, producció integrada, DO, IGP, Global GAP, etc…):</t>
  </si>
  <si>
    <t>Transformació. Indicar si el jove farà algun tipus de transformació de productes agraris:</t>
  </si>
  <si>
    <t>Altres:</t>
  </si>
  <si>
    <t xml:space="preserve">Objectius Obligatòries </t>
  </si>
  <si>
    <t xml:space="preserve">S'ha de justificar la viabilitat econòmica de l'explotació un mínim de 2 anys entre l'inici de l'activitat agrària i el cinquè any posterior a la </t>
  </si>
  <si>
    <t>concessió de l'ajuda.</t>
  </si>
  <si>
    <t xml:space="preserve">Justificació de l'execució de les actuacions previstes. </t>
  </si>
  <si>
    <t>Hortofrutícola (ha)</t>
  </si>
  <si>
    <t>Complir les normes d'informació i publicitat de l'ajuda.</t>
  </si>
  <si>
    <t>Fruticultura (ha)</t>
  </si>
  <si>
    <t>Compliment dels compromisos adquirits per a la concessió de l'ajuda.</t>
  </si>
  <si>
    <t>Herbacis (ha)</t>
  </si>
  <si>
    <t>Fruits secs (ha)</t>
  </si>
  <si>
    <t>4.2</t>
  </si>
  <si>
    <t>Pastures temporals (ha)</t>
  </si>
  <si>
    <t>4.2.1</t>
  </si>
  <si>
    <t>Dades de l'explotació on s'instal·la el jove. Situació actual i prevista.</t>
  </si>
  <si>
    <t>Pastures permanents (ha)</t>
  </si>
  <si>
    <t>Illa:</t>
  </si>
  <si>
    <t>Municipi principal on està ubicada l'explotació:</t>
  </si>
  <si>
    <t>Activitat agrícola:</t>
  </si>
  <si>
    <t>Tipus d'activitat agrícola</t>
  </si>
  <si>
    <t>SITUACIÓ ACTUAL</t>
  </si>
  <si>
    <t>SITUACIÓ PREVISTA</t>
  </si>
  <si>
    <t>Sup. (ha)</t>
  </si>
  <si>
    <t>M. Brut</t>
  </si>
  <si>
    <t>UTAS</t>
  </si>
  <si>
    <t>% Sup.</t>
  </si>
  <si>
    <t>% UTAS</t>
  </si>
  <si>
    <t>TOTALS</t>
  </si>
  <si>
    <t>Activitat ramadera:</t>
  </si>
  <si>
    <t>Tipus de ramat</t>
  </si>
  <si>
    <t>Tipus de producció</t>
  </si>
  <si>
    <t>Ecològica</t>
  </si>
  <si>
    <t>X</t>
  </si>
  <si>
    <t>Integrada</t>
  </si>
  <si>
    <t>Convencional</t>
  </si>
  <si>
    <t>OBSERVACIONS:</t>
  </si>
  <si>
    <t>(*)</t>
  </si>
  <si>
    <t>MÀ D'OBRA DE L'EXPLOTACIÓ</t>
  </si>
  <si>
    <t>Situació Actual</t>
  </si>
  <si>
    <t>Situació Prevista</t>
  </si>
  <si>
    <t>Número</t>
  </si>
  <si>
    <t>UTAS (*)</t>
  </si>
  <si>
    <t>TITULAR</t>
  </si>
  <si>
    <t>MÀ D'OBRA FAMILIAR (**)</t>
  </si>
  <si>
    <t xml:space="preserve">ASSALARIATS </t>
  </si>
  <si>
    <t>(**) En cas de titular persona física, es pot computar la mà d'obra familiar fins a segon grau, sempre i quan aquesta convisqui a la seva llar i estiguin al seu càrrec (0,5 UTAs el primer i 0,25 UTAs la resta).</t>
  </si>
  <si>
    <t>5. DETALL DE LES INVERSIONS PROPOSADES (*)</t>
  </si>
  <si>
    <t>Num. Ordre</t>
  </si>
  <si>
    <t>INVERSIÓ</t>
  </si>
  <si>
    <t>Ubicació SIGPAC (1)</t>
  </si>
  <si>
    <t>IMPORT €</t>
  </si>
  <si>
    <t>OBJECTIU</t>
  </si>
  <si>
    <t>TOTAL (sense IVA)</t>
  </si>
  <si>
    <t xml:space="preserve">Únicament inversions vinculades a estalvi energètic, estalvi d'aigua o adaptació i/o mitigació del canvi climàtic.  </t>
  </si>
  <si>
    <t xml:space="preserve">Per tal d’acreditar els preus de mercat i sens perjudici de les verificacions posteriors que, per a la moderació dels costos subvencionables, pugui efectuar l'òrgan gestor, s'ha d'adjuntar a la sol•licitud un mínim de tres ofertes de proveïdors diferents i independents entre si. Les ofertes esmentades han de ser clares, detallades i comparables. </t>
  </si>
  <si>
    <t>6. INTENSITAT DE L'AJUDA (Pagament en dos trams d'un 50 % cada un):</t>
  </si>
  <si>
    <r>
      <rPr>
        <sz val="11"/>
        <color theme="1"/>
        <rFont val="Noto Sans"/>
        <family val="2"/>
        <charset val="1"/>
      </rPr>
      <t xml:space="preserve">A partir d'una prima base de </t>
    </r>
    <r>
      <rPr>
        <b/>
        <u/>
        <sz val="11"/>
        <color theme="1"/>
        <rFont val="Noto Sans"/>
        <family val="2"/>
        <charset val="1"/>
      </rPr>
      <t>25.000 €</t>
    </r>
    <r>
      <rPr>
        <sz val="11"/>
        <color theme="1"/>
        <rFont val="Noto Sans"/>
        <family val="2"/>
        <charset val="1"/>
      </rPr>
      <t>, complesc amb els següents increments d'ajuda:</t>
    </r>
  </si>
  <si>
    <t>INCREMENT DE PRIMA</t>
  </si>
  <si>
    <t xml:space="preserve">a) Per incorporació a una explotació agrària prioritària com a (*): </t>
  </si>
  <si>
    <t>Titular d'una explotació agrària</t>
  </si>
  <si>
    <t>amb NIF</t>
  </si>
  <si>
    <t xml:space="preserve">L'explotació ón s'incorpora el jove ha d'adquirir la qualificació definitiva de prioritària en un termini màxim de 48 mesos a partir de la concessió de l'ajuda. </t>
  </si>
  <si>
    <t xml:space="preserve">b) </t>
  </si>
  <si>
    <t>Per l'orientació productiva de l'explotació</t>
  </si>
  <si>
    <t>Per incorporació a una explotació prioritària amb orientació productiva horticultura/fruticultura/fruits secs en regadiu (més del 25 % de la SAU destinada a horticultura/fruticultura en regadiu). Mínim 1 UTA. Prima de 10.000 € + 2.000 €/UTA addicionals fins un màxim de 20,000 €.</t>
  </si>
  <si>
    <t>% de SAU dedicada a horticultura/fruticultura/fruits secs en regadiu</t>
  </si>
  <si>
    <t xml:space="preserve">Núm. d'UTAs dedicades a horticultura/fruticultura/fruits secs en regadiu   </t>
  </si>
  <si>
    <t xml:space="preserve">% de SAU dedicada a cereals/farratges sembrats/proteginoses i d'horticultura/fruticultura/fruits secs en secà </t>
  </si>
  <si>
    <t xml:space="preserve">Núm. d'UTAs de cereals/farratges sembrats/proteginoses i d'horticultura/fruticultura/fruits secs en secà </t>
  </si>
  <si>
    <t>Per incorporació a una explotació prioritària amb orientació ramadera (Mínim 25 UGMs). Prima de 10.000 € + 200 €/UGM addicionals fins un màxim de 20,000 €.</t>
  </si>
  <si>
    <t>Número d'UGMs de l'explotació</t>
  </si>
  <si>
    <t>c)</t>
  </si>
  <si>
    <t xml:space="preserve">Per incorporació de mesures efectives d'estalvi d'aigua, estalvi energètic, adaptació o mitigació del canvi climàtic. </t>
  </si>
  <si>
    <t>Prima de 10,000 € segons pressupost acceptat i avaluable mínim d'un import mínim de 10.000 €.</t>
  </si>
  <si>
    <t>Descriu la mesura a la qual s'acolleix i l'import del pressupost dedicat a la mesura:</t>
  </si>
  <si>
    <t xml:space="preserve">d) </t>
  </si>
  <si>
    <t>Per incorporació a una explotació dedicada a agricultura ecològica:</t>
  </si>
  <si>
    <t>Es tracta d'una explotació agrària prioritària ecològica (10.000 €)</t>
  </si>
  <si>
    <t>Es tracta d'una explotació agrària ecològica (2.500 €)</t>
  </si>
  <si>
    <t xml:space="preserve">e) </t>
  </si>
  <si>
    <t>Per incorporació a una explotació agrària prioritària dedicada a producció integrada:</t>
  </si>
  <si>
    <t>Es tracta d'una explotació agrària prioritària dedicada a producció integrada (5.000 €).</t>
  </si>
  <si>
    <t>7.</t>
  </si>
  <si>
    <r>
      <rPr>
        <b/>
        <sz val="11"/>
        <color theme="1"/>
        <rFont val="Noto Sans"/>
        <family val="2"/>
        <charset val="1"/>
      </rPr>
      <t>VIABILITAT ECONÒMICA</t>
    </r>
    <r>
      <rPr>
        <sz val="10"/>
        <color theme="1"/>
        <rFont val="Noto Sans"/>
        <family val="2"/>
        <charset val="1"/>
      </rPr>
      <t xml:space="preserve"> (Indicar l'exercici fiscal que es preveu complir amb la viabilitat econòmica i els ingressos prevists)</t>
    </r>
  </si>
  <si>
    <t>EXERCICI FISCAL</t>
  </si>
  <si>
    <t xml:space="preserve">INGRESSOS PREVISTS </t>
  </si>
  <si>
    <t xml:space="preserve">Me compromet a: </t>
  </si>
  <si>
    <t xml:space="preserve"> Executar el present Pla Empresarial.</t>
  </si>
  <si>
    <t>Obtenir la viabilitat econòmica de l'explotació almenys dos anys qualsevols en el període comprès entre l'inici del procés de la meva primera instal·lació i el cinquè anys posterior a la data de concessió d'aquesta ajuda.</t>
  </si>
  <si>
    <t>9.</t>
  </si>
  <si>
    <t xml:space="preserve">Lloc i data: </t>
  </si>
  <si>
    <t>Nom:</t>
  </si>
  <si>
    <t>BLAT TOU</t>
  </si>
  <si>
    <t>TRITICUM SPELTA</t>
  </si>
  <si>
    <t>BLAT DUR</t>
  </si>
  <si>
    <t>BLAT DE MORO</t>
  </si>
  <si>
    <t>ORDI</t>
  </si>
  <si>
    <t>SORGO</t>
  </si>
  <si>
    <t>GUARET TRADICIONAL</t>
  </si>
  <si>
    <t>GUARET MEDIAMBIENTAL</t>
  </si>
  <si>
    <t>GUARET SENSE PRODUCCIÓ</t>
  </si>
  <si>
    <t>GIRASOL</t>
  </si>
  <si>
    <t>PÈSOLS</t>
  </si>
  <si>
    <t>FAVES</t>
  </si>
  <si>
    <t>MONGETES</t>
  </si>
  <si>
    <t>CIGRONS</t>
  </si>
  <si>
    <t>VEÇA</t>
  </si>
  <si>
    <t>PASTURES DE MES DE 5 ANYS</t>
  </si>
  <si>
    <t>PASTURES DE MENYS DE 5 ANYS</t>
  </si>
  <si>
    <t>ESPARCETA</t>
  </si>
  <si>
    <t>FESTUCA</t>
  </si>
  <si>
    <t>RAYGRAS</t>
  </si>
  <si>
    <t>AGROSTIS</t>
  </si>
  <si>
    <t>ARRHENATHERUM</t>
  </si>
  <si>
    <t>DÀCTIL</t>
  </si>
  <si>
    <t>FLÈUM</t>
  </si>
  <si>
    <t>POA</t>
  </si>
  <si>
    <t>TRÈVOL</t>
  </si>
  <si>
    <t>RAY GRASS ANUAL</t>
  </si>
  <si>
    <t>CÀNEM PER A FIBRA</t>
  </si>
  <si>
    <t>FLORS</t>
  </si>
  <si>
    <t>ESPÈCIES AROMÀTIQUES HERBÀCIES</t>
  </si>
  <si>
    <t>BOLETS</t>
  </si>
  <si>
    <t>PEBROT PER PIMENTÓN</t>
  </si>
  <si>
    <t>PATATA</t>
  </si>
  <si>
    <t>OLIVAR</t>
  </si>
  <si>
    <t>VINYA DE VINIFICACIÓ</t>
  </si>
  <si>
    <t>RAÏM DE TAULA</t>
  </si>
  <si>
    <t>AMETLLERS</t>
  </si>
  <si>
    <t>ALBERCOQUERS</t>
  </si>
  <si>
    <t>PERERES</t>
  </si>
  <si>
    <t>POMERES</t>
  </si>
  <si>
    <t>CIRERERS</t>
  </si>
  <si>
    <t>PRUNERES</t>
  </si>
  <si>
    <t>NOGUERS</t>
  </si>
  <si>
    <t>ESPÈCIES AROMÀTIQUES LLENYOSES</t>
  </si>
  <si>
    <t>VIVERS DE FRUITERS HORTICOLES</t>
  </si>
  <si>
    <t>FESTUC</t>
  </si>
  <si>
    <t>FRUITS DE CLOSCA</t>
  </si>
  <si>
    <t>PORROS</t>
  </si>
  <si>
    <t>PEBROT</t>
  </si>
  <si>
    <t>PEBRE TAP DE CORTI</t>
  </si>
  <si>
    <t>MELÓ</t>
  </si>
  <si>
    <t>ENCIAM</t>
  </si>
  <si>
    <t>API</t>
  </si>
  <si>
    <t>COLIRAVE</t>
  </si>
  <si>
    <t>COL-I-FLOR</t>
  </si>
  <si>
    <t>CARBASSÓ</t>
  </si>
  <si>
    <t>COGOMBRE</t>
  </si>
  <si>
    <t>BLEDA</t>
  </si>
  <si>
    <t>CEBALLOT</t>
  </si>
  <si>
    <t>CHALOTA</t>
  </si>
  <si>
    <t>XIRIVIA</t>
  </si>
  <si>
    <t>COL VERMELLA</t>
  </si>
  <si>
    <t>COL MILÀ</t>
  </si>
  <si>
    <t>BERZA</t>
  </si>
  <si>
    <t>COLS DE BRUSSEL·LES</t>
  </si>
  <si>
    <t>ENDÍVIA</t>
  </si>
  <si>
    <t>MONGETA</t>
  </si>
  <si>
    <t>XICOIRA</t>
  </si>
  <si>
    <t>PEBRINES</t>
  </si>
  <si>
    <t>ESPINAC</t>
  </si>
  <si>
    <t>CARD</t>
  </si>
  <si>
    <t>CARABASSA</t>
  </si>
  <si>
    <t>CARABASSA DEL PELEGRÍ</t>
  </si>
  <si>
    <t>BORRATJA</t>
  </si>
  <si>
    <t>COGOMBRETS</t>
  </si>
  <si>
    <t>RAVE</t>
  </si>
  <si>
    <t>CRÉIXENS</t>
  </si>
  <si>
    <t>GERDS</t>
  </si>
  <si>
    <t>HORTA</t>
  </si>
  <si>
    <t>XAMPINYÓ</t>
  </si>
  <si>
    <t>TOMÀQUET</t>
  </si>
  <si>
    <t>TOMAQUET RAMALLET (BANYALBUFAR)</t>
  </si>
  <si>
    <t>PAULOWNIA</t>
  </si>
  <si>
    <t>PARAGUAIÀ</t>
  </si>
  <si>
    <t>CLEMENTINES</t>
  </si>
  <si>
    <t>SATSUMES</t>
  </si>
  <si>
    <t>LLIMONER</t>
  </si>
  <si>
    <t>ARANJA</t>
  </si>
  <si>
    <t>MANDARÍ</t>
  </si>
  <si>
    <t>CÍTRICS HÍBRIDS</t>
  </si>
  <si>
    <t>CODONY</t>
  </si>
  <si>
    <t>CAQUI o PALOSANTO</t>
  </si>
  <si>
    <t>NESPRER</t>
  </si>
  <si>
    <t>GROSELLA</t>
  </si>
  <si>
    <t>FIGUERA</t>
  </si>
  <si>
    <t>MADUIXES</t>
  </si>
  <si>
    <t>MESCLA LLEGUMINOSA-CEREAL</t>
  </si>
  <si>
    <t>CULTIUS MIXTS D'ESPÈCIES PRATENSES</t>
  </si>
  <si>
    <t>JULIVERT</t>
  </si>
  <si>
    <t>SAFRÀ</t>
  </si>
  <si>
    <t>FARIGOLA</t>
  </si>
  <si>
    <t>ALFÀBREGA</t>
  </si>
  <si>
    <t>MELISA O TORONJIL</t>
  </si>
  <si>
    <t>MENTA</t>
  </si>
  <si>
    <t>ORENGA</t>
  </si>
  <si>
    <t>SÀLVIA</t>
  </si>
  <si>
    <t>CERFULL</t>
  </si>
  <si>
    <t>ESTRAGÓ</t>
  </si>
  <si>
    <t>MAJORANA</t>
  </si>
  <si>
    <t>CALÉNDULA</t>
  </si>
  <si>
    <t>COMÍ</t>
  </si>
  <si>
    <t>BERBENA</t>
  </si>
  <si>
    <t>TÒFONA</t>
  </si>
  <si>
    <t>ESPÍGOL/LAVANDA</t>
  </si>
  <si>
    <t>LAVANDÍN</t>
  </si>
  <si>
    <t>TÀPERA</t>
  </si>
  <si>
    <t>ESPÍGOL</t>
  </si>
  <si>
    <t>MARIALLUÏSA</t>
  </si>
  <si>
    <t>ROMANÍ</t>
  </si>
  <si>
    <t>SANTOLINA</t>
  </si>
  <si>
    <t>ALOE VERA</t>
  </si>
  <si>
    <t>MESCLA CEREAL-CEREAL</t>
  </si>
  <si>
    <t>TRIGO KHORASAN</t>
  </si>
  <si>
    <t>MAÍZ DULCE</t>
  </si>
  <si>
    <t>MESCLA GARROVER-CIVADA</t>
  </si>
  <si>
    <t>ALVOCAT</t>
  </si>
  <si>
    <t>FORESTAL AMB IGFS O PAF</t>
  </si>
  <si>
    <t>FIGUERA CONSUMO ANIMAL</t>
  </si>
  <si>
    <t>Superfície</t>
  </si>
  <si>
    <t>%</t>
  </si>
  <si>
    <t>UTAS 1</t>
  </si>
  <si>
    <t>UTAS 2</t>
  </si>
  <si>
    <t>Frut/hort/FS Reg</t>
  </si>
  <si>
    <t>Frut/hort/FS sec i cer/far/prot</t>
  </si>
  <si>
    <t xml:space="preserve">PORCÍ PRODUCCIÓ DE CRIES </t>
  </si>
  <si>
    <t>OVÍ PRODUCCIÓ DE CRIES</t>
  </si>
  <si>
    <t>CAPRÍ PRODUCCIÓ DE CRIES</t>
  </si>
  <si>
    <t>EQUÍ PRODUCCIÓ DE POLTRES</t>
  </si>
  <si>
    <t>EQUÍ &lt; 24 MESOS</t>
  </si>
  <si>
    <t> </t>
  </si>
  <si>
    <r>
      <t>RATITES</t>
    </r>
    <r>
      <rPr>
        <sz val="11"/>
        <color theme="1"/>
        <rFont val="Noto Sans"/>
        <family val="2"/>
        <charset val="1"/>
      </rPr>
      <t xml:space="preserve"> CARN </t>
    </r>
  </si>
  <si>
    <r>
      <t>RATITES</t>
    </r>
    <r>
      <rPr>
        <sz val="11"/>
        <color theme="1"/>
        <rFont val="Noto Sans"/>
        <family val="2"/>
        <charset val="1"/>
      </rPr>
      <t xml:space="preserve"> PELL</t>
    </r>
  </si>
  <si>
    <r>
      <t>RATITES</t>
    </r>
    <r>
      <rPr>
        <sz val="11"/>
        <color theme="1"/>
        <rFont val="Noto Sans"/>
        <family val="2"/>
        <charset val="1"/>
      </rPr>
      <t xml:space="preserve"> PRODUCCIÓ OUS</t>
    </r>
  </si>
  <si>
    <t xml:space="preserve">PORCÍ ENGREIX </t>
  </si>
  <si>
    <t xml:space="preserve">OVÍ D'ENGREIX  </t>
  </si>
  <si>
    <t>ugm</t>
  </si>
  <si>
    <t>MB</t>
  </si>
  <si>
    <t>Núm. de caps</t>
  </si>
  <si>
    <t>Propietat</t>
  </si>
  <si>
    <t>Lloguer</t>
  </si>
  <si>
    <t>Amitjeria</t>
  </si>
  <si>
    <t>Altres</t>
  </si>
  <si>
    <t>2023_1</t>
  </si>
  <si>
    <t>2024_1</t>
  </si>
  <si>
    <t>2025_1</t>
  </si>
  <si>
    <t>2026_1</t>
  </si>
  <si>
    <t>2027_1</t>
  </si>
  <si>
    <t>2028_1</t>
  </si>
  <si>
    <t>BLAT TOU SECÀ</t>
  </si>
  <si>
    <t>BLAT TOU REGADIU</t>
  </si>
  <si>
    <t>TRITICUM SPELTA SECÀ</t>
  </si>
  <si>
    <t>TRITICUM SPELTA REGADIU</t>
  </si>
  <si>
    <t>BLAT DUR SECÀ</t>
  </si>
  <si>
    <t>BLAT DUR REGADIU</t>
  </si>
  <si>
    <t>BLAT DE MORO SECÀ</t>
  </si>
  <si>
    <t>SÈGOL SECÀ</t>
  </si>
  <si>
    <t>SÈGOL REGADIU</t>
  </si>
  <si>
    <t>SORGO SECÀ</t>
  </si>
  <si>
    <t>SORGO REGADIU</t>
  </si>
  <si>
    <t>CIVADA SECÀ</t>
  </si>
  <si>
    <t>CIVADA REGADIU</t>
  </si>
  <si>
    <t>TRITICALE SECÀ</t>
  </si>
  <si>
    <t>TRITICALE REGADIU</t>
  </si>
  <si>
    <t>GUARET TRADICIONAL SECÀ</t>
  </si>
  <si>
    <t>GUARET MEDIAMBIENTAL SECÀ</t>
  </si>
  <si>
    <t>GUARET SENSE PRODUCCIÓ SECÀ</t>
  </si>
  <si>
    <t>GIRASOL SECÀ</t>
  </si>
  <si>
    <t>GIRASOL REGADIU</t>
  </si>
  <si>
    <t>PÈSOLS SECÀ</t>
  </si>
  <si>
    <t>PÈSOLS REGADIU</t>
  </si>
  <si>
    <t>FAVES SECÀ</t>
  </si>
  <si>
    <t>FAVES REGADIU</t>
  </si>
  <si>
    <t>MONGETES SECÀ</t>
  </si>
  <si>
    <t>MONGETES REGADIU</t>
  </si>
  <si>
    <t>CIGRONS SECÀ</t>
  </si>
  <si>
    <t>CIGRONS REGADIU</t>
  </si>
  <si>
    <t>LLENTIES SECÀ</t>
  </si>
  <si>
    <t>LLENTIES REGADIU</t>
  </si>
  <si>
    <t>VEÇA SECÀ</t>
  </si>
  <si>
    <t>VEÇA REGADIU</t>
  </si>
  <si>
    <t>ALFALS REGADIU</t>
  </si>
  <si>
    <t>PASTURES DE MES DE 5 ANYS SECÀ</t>
  </si>
  <si>
    <t>PASTURES DE MENYS DE 5 ANYS SECÀ</t>
  </si>
  <si>
    <t>PASTURES DE MENYS DE 5 ANYS REGADIU</t>
  </si>
  <si>
    <t>ESPARCETA SECÀ</t>
  </si>
  <si>
    <t>ESPARCETA REGADIU</t>
  </si>
  <si>
    <t>FESTUCA SECÀ</t>
  </si>
  <si>
    <t>FESTUCA REGADIU</t>
  </si>
  <si>
    <t>RAYGRAS SECÀ</t>
  </si>
  <si>
    <t>RAYGRAS REGADIU</t>
  </si>
  <si>
    <t>AGROSTIS SECÀ</t>
  </si>
  <si>
    <t>AGROSTIS REGADIU</t>
  </si>
  <si>
    <t>ARRHENATHERUM SECÀ</t>
  </si>
  <si>
    <t>ARRHENATHERUM REGADIU</t>
  </si>
  <si>
    <t>DÀCTIL SECÀ</t>
  </si>
  <si>
    <t>DÀCTIL REGADIU</t>
  </si>
  <si>
    <t>FLÈUM SECÀ</t>
  </si>
  <si>
    <t>FLÈUM REGADIU</t>
  </si>
  <si>
    <t>POA SECÀ</t>
  </si>
  <si>
    <t>POA REGADIU</t>
  </si>
  <si>
    <t>ENCLOVA SECÀ</t>
  </si>
  <si>
    <t>ENCLOVA REGADIU</t>
  </si>
  <si>
    <t>TRÈVOL SECÀ</t>
  </si>
  <si>
    <t>TRÈVOL REGADIU</t>
  </si>
  <si>
    <t>RAY GRASS ANUAL SECÀ</t>
  </si>
  <si>
    <t>RAY GRASS ANUAL REGADIU</t>
  </si>
  <si>
    <t>ARRÒS REGADIU</t>
  </si>
  <si>
    <t>CÀNEM PER A FIBRA SECÀ</t>
  </si>
  <si>
    <t>CÀNEM PER A FIBRA REGADIU</t>
  </si>
  <si>
    <t>CACAUET REGADIU</t>
  </si>
  <si>
    <t>FLORS REGADIU</t>
  </si>
  <si>
    <t>ESPÈCIES AROMÀTIQUES HERBÀCIES REGADIU</t>
  </si>
  <si>
    <t>BOLETS REGADIU</t>
  </si>
  <si>
    <t>PEBROT PER PIMENTÓN REGADIU</t>
  </si>
  <si>
    <t>PATATA REGADIU</t>
  </si>
  <si>
    <t>OLIVAR MUNTANYA SECÀ</t>
  </si>
  <si>
    <t>OLIVAR MUNTANYA REGADIU</t>
  </si>
  <si>
    <t>VINYA DE VINIFICACIÓ SECÀ</t>
  </si>
  <si>
    <t>VINYA DE VINIFICACIÓ REGADIU</t>
  </si>
  <si>
    <t>RAÏM DE TAULA SECÀ</t>
  </si>
  <si>
    <t>RAÏM DE TAULA REGADIU</t>
  </si>
  <si>
    <t>AMETLLERS SECÀ</t>
  </si>
  <si>
    <t>AMETLLERS REGADIU</t>
  </si>
  <si>
    <t>MELICOTONERS SECÀ</t>
  </si>
  <si>
    <t>MELICOTONERS REGADIU</t>
  </si>
  <si>
    <t>NECTARINS SECÀ</t>
  </si>
  <si>
    <t>NECTARINS REGADIU</t>
  </si>
  <si>
    <t>ALBERCOQUERS SECÀ</t>
  </si>
  <si>
    <t>ALBERCOQUERS REGADIU</t>
  </si>
  <si>
    <t>PERERES SECÀ</t>
  </si>
  <si>
    <t>PERERES REGADIU</t>
  </si>
  <si>
    <t>POMERES SECÀ</t>
  </si>
  <si>
    <t>POMERES REGADIU</t>
  </si>
  <si>
    <t>CIRERERS SECÀ</t>
  </si>
  <si>
    <t>CIRERERS REGADIU</t>
  </si>
  <si>
    <t>PRUNERES SECÀ</t>
  </si>
  <si>
    <t>PRUNERES REGADIU</t>
  </si>
  <si>
    <t>NOGUERS SECÀ</t>
  </si>
  <si>
    <t>NOGUERS REGADIU</t>
  </si>
  <si>
    <t>ALTRES FRUITERS SECÀ</t>
  </si>
  <si>
    <t>ALTRES FRUITERS REGADIU</t>
  </si>
  <si>
    <t>ESPÈCIES AROMÀTIQUES LLENYOSES SECÀ</t>
  </si>
  <si>
    <t>ESPÈCIES AROMÀTIQUES LLENYOSES REGADIU</t>
  </si>
  <si>
    <t>VIVERS DE FRUITERS HORTICOLES REGADIU</t>
  </si>
  <si>
    <t>GARROVER SECÀ</t>
  </si>
  <si>
    <t>GARROVER REGADIU</t>
  </si>
  <si>
    <t>FESTUC SECÀ</t>
  </si>
  <si>
    <t>FESTUC REGADIU</t>
  </si>
  <si>
    <t>FRUITS DE CLOSCA SECÀ</t>
  </si>
  <si>
    <t>FRUITS DE CLOSCA REGADIU</t>
  </si>
  <si>
    <t>PORROS REGADIU</t>
  </si>
  <si>
    <t>PEBROT REGADIU</t>
  </si>
  <si>
    <t>PEBRE TAP DE CORTI SECÀ</t>
  </si>
  <si>
    <t>PEBRE TAP DE CORTI REGADIU</t>
  </si>
  <si>
    <t>BRÒQUIL REGADIU</t>
  </si>
  <si>
    <t>ENCIAM REGADIU</t>
  </si>
  <si>
    <t>SÍNDRIA REGADIU</t>
  </si>
  <si>
    <t>CEBA REGADIU</t>
  </si>
  <si>
    <t>API REGADIU</t>
  </si>
  <si>
    <t>COLIRAVE REGADIU</t>
  </si>
  <si>
    <t>COL-I-FLOR REGADIU</t>
  </si>
  <si>
    <t>ALBERGÍNIA REGADIU</t>
  </si>
  <si>
    <t>CARBASSÓ REGADIU</t>
  </si>
  <si>
    <t>CARXOFA REGADIU</t>
  </si>
  <si>
    <t>COGOMBRE REGADIU</t>
  </si>
  <si>
    <t>BLEDA REGADIU</t>
  </si>
  <si>
    <t>CEBALLOT REGADIU</t>
  </si>
  <si>
    <t>CHALOTA REGADIU</t>
  </si>
  <si>
    <t>ALL REGADIU</t>
  </si>
  <si>
    <t>COL REGADIU</t>
  </si>
  <si>
    <t>XIRIVIA REGADIU</t>
  </si>
  <si>
    <t>COL VERMELLA REGADIU</t>
  </si>
  <si>
    <t>COL MILÀ REGADIU</t>
  </si>
  <si>
    <t>BERZA REGADIU</t>
  </si>
  <si>
    <t>COLS DE BRUSSEL·LES REGADIU</t>
  </si>
  <si>
    <t>ENDÍVIA REGADIU</t>
  </si>
  <si>
    <t>PASTANAGA REGADIU</t>
  </si>
  <si>
    <t>NAP REGADIU</t>
  </si>
  <si>
    <t>MONGETA REGADIU</t>
  </si>
  <si>
    <t>XICOIRA REGADIU</t>
  </si>
  <si>
    <t>PEBRINES REGADIU</t>
  </si>
  <si>
    <t>ESPINAC REGADIU</t>
  </si>
  <si>
    <t>CARD REGADIU</t>
  </si>
  <si>
    <t>CARABASSA REGADIU</t>
  </si>
  <si>
    <t>CARABASSA DEL PELEGRÍ REGADIU</t>
  </si>
  <si>
    <t>BORRATJA REGADIU</t>
  </si>
  <si>
    <t>COGOMBRETS REGADIU</t>
  </si>
  <si>
    <t>ESCAROLA REGADIU</t>
  </si>
  <si>
    <t>RAVE REGADIU</t>
  </si>
  <si>
    <t>CRÉIXENS REGADIU</t>
  </si>
  <si>
    <t>GERDS REGADIU</t>
  </si>
  <si>
    <t>HORTA SECÀ</t>
  </si>
  <si>
    <t>HORTA REGADIU</t>
  </si>
  <si>
    <t>XAMPINYÓ REGADIU</t>
  </si>
  <si>
    <t>TOMÀQUET REGADIU</t>
  </si>
  <si>
    <t>TOMAQUET RAMALLET (BANYALBUFAR) SECÀ</t>
  </si>
  <si>
    <t>TOMAQUET RAMALLET (BANYALBUFAR) REGADIU</t>
  </si>
  <si>
    <t>PAULOWNIA REGADIU</t>
  </si>
  <si>
    <t>PARAGUAIÀ REGADIU</t>
  </si>
  <si>
    <t>CLEMENTINES REGADIU</t>
  </si>
  <si>
    <t>SATSUMES REGADIU</t>
  </si>
  <si>
    <t>TARONGER REGADIU</t>
  </si>
  <si>
    <t>LLIMONER REGADIU</t>
  </si>
  <si>
    <t>ARANJA REGADIU</t>
  </si>
  <si>
    <t>MANDARÍ REGADIU</t>
  </si>
  <si>
    <t>CÍTRICS HÍBRIDS REGADIU</t>
  </si>
  <si>
    <t>CODONY REGADIU</t>
  </si>
  <si>
    <t>CAQUI o PALOSANTO REGADIU</t>
  </si>
  <si>
    <t>NESPRER REGADIU</t>
  </si>
  <si>
    <t>GROSELLA REGADIU</t>
  </si>
  <si>
    <t>MAGRANER REGADIU</t>
  </si>
  <si>
    <t>FIGUERA SECÀ</t>
  </si>
  <si>
    <t>FIGUERA REGADIU</t>
  </si>
  <si>
    <t>MADUIXES REGADIU</t>
  </si>
  <si>
    <t>MESCLA LLEGUMINOSA-CEREAL SECÀ</t>
  </si>
  <si>
    <t>MESCLA LLEGUMINOSA-CEREAL REGADIU</t>
  </si>
  <si>
    <t>CULTIUS MIXTS D'ESPÈCIES PRATENSES SECÀ</t>
  </si>
  <si>
    <t>CULTIUS MIXTS D'ESPÈCIES PRATENSES REGADIU</t>
  </si>
  <si>
    <t>JULIVERT REGADIU</t>
  </si>
  <si>
    <t>SAFRÀ SECÀ</t>
  </si>
  <si>
    <t>SAFRÀ REGADIU</t>
  </si>
  <si>
    <t>FARIGOLA REGADIU</t>
  </si>
  <si>
    <t>ALFÀBREGA REGADIU</t>
  </si>
  <si>
    <t>MELISA O TORONJIL REGADIU</t>
  </si>
  <si>
    <t>MENTA REGADIU</t>
  </si>
  <si>
    <t>ORENGA REGADIU</t>
  </si>
  <si>
    <t>SÀLVIA REGADIU</t>
  </si>
  <si>
    <t>CERFULL REGADIU</t>
  </si>
  <si>
    <t>ESTRAGÓ REGADIU</t>
  </si>
  <si>
    <t>MAJORANA REGADIU</t>
  </si>
  <si>
    <t>CALÉNDULA REGADIU</t>
  </si>
  <si>
    <t>COMÍ REGADIU</t>
  </si>
  <si>
    <t>BERBENA REGADIU</t>
  </si>
  <si>
    <t>TÒFONA REGADIU</t>
  </si>
  <si>
    <t>ESPÍGOL/LAVANDA SECÀ</t>
  </si>
  <si>
    <t>ESPÍGOL/LAVANDA REGADIU</t>
  </si>
  <si>
    <t>LAVANDÍN SECÀ</t>
  </si>
  <si>
    <t>LAVANDÍN REGADIU</t>
  </si>
  <si>
    <t>TÀPERA SECÀ</t>
  </si>
  <si>
    <t>ESPÍGOL SECÀ</t>
  </si>
  <si>
    <t>ESPÍGOL REGADIU</t>
  </si>
  <si>
    <t>MARIALLUÏSA SECÀ</t>
  </si>
  <si>
    <t>MARIALLUÏSA REGADIU</t>
  </si>
  <si>
    <t>ROMANÍ SECÀ</t>
  </si>
  <si>
    <t>ROMANÍ REGADIU</t>
  </si>
  <si>
    <t>SANTOLINA SECÀ</t>
  </si>
  <si>
    <t>SANTOLINA REGADIU</t>
  </si>
  <si>
    <t>ALOE VERA SECÀ</t>
  </si>
  <si>
    <t>ALOE VERA REGADIU</t>
  </si>
  <si>
    <t>MESCLA CEREAL-CEREAL SECÀ</t>
  </si>
  <si>
    <t>MESCLA CEREAL-CEREAL REGADIU</t>
  </si>
  <si>
    <t>TRIGO KHORASAN REGADIU</t>
  </si>
  <si>
    <t>MAÍZ DULCE REGADIU</t>
  </si>
  <si>
    <t>MESCLA GARROVER-CIVADA SECÀ</t>
  </si>
  <si>
    <t>MESCLA GARROVER-CIVADA REGADIU</t>
  </si>
  <si>
    <t>ALVOCAT REGADIU</t>
  </si>
  <si>
    <t xml:space="preserve">FORESTAL AMB IGFS O PAF </t>
  </si>
  <si>
    <t>FIGUERA CONSUMO ANIMAL SECÀ</t>
  </si>
  <si>
    <t>UTAS totals de l'explotació:</t>
  </si>
  <si>
    <t>UTAS AGRICULTURA</t>
  </si>
  <si>
    <t>TOTAL</t>
  </si>
  <si>
    <t>UTAS RAMADERIA</t>
  </si>
  <si>
    <t>Soci de l'entitat jurídica prioritària</t>
  </si>
  <si>
    <r>
      <t>DESCRIPCIÓ DEL PLA D'INCORPORACIÓ</t>
    </r>
    <r>
      <rPr>
        <sz val="9"/>
        <color theme="1"/>
        <rFont val="Noto Sans"/>
        <family val="2"/>
        <charset val="1"/>
      </rPr>
      <t xml:space="preserve"> (Explicar de forma detallada el punt de partida de l'explotació i les actuacions i activitats agràries previstes que es duran a terme: cultius, ramat, inversions, permisos i llicències, concessions, prèstecs, etc…)  </t>
    </r>
  </si>
  <si>
    <t>DESCRIPCIÓ DEL PLA D'INCORPORACIÓ</t>
  </si>
  <si>
    <t>ABELLES CASERA</t>
  </si>
  <si>
    <t>PLA EMPRESARIAL</t>
  </si>
  <si>
    <t>UTAS AGRIC.</t>
  </si>
  <si>
    <t>UTAS RAMD.</t>
  </si>
  <si>
    <t xml:space="preserve">A l'explotació es duen a terme activitats de transformació en les condicions indicades a l'apartat f de l'article 7.2 de la convocatòria. </t>
  </si>
  <si>
    <t>Indicar de quines activitats de transformació es tracta:</t>
  </si>
  <si>
    <t>SUP 1</t>
  </si>
  <si>
    <t>SUP 2</t>
  </si>
  <si>
    <t>Per incorporació a una explotació prioritària amb orientació productiva cerealista/farratges sembrats/proteginoses i de horticultura/fruticultura/fruits secs en secà (més del 50 % de la SAU destinada a cerealista/fruits secs i de fruticultura en secà). Mínim 1 UTA. Prima de 10.000 € + 2.000 €/UTA addicionals fins un màxim de 20.000 €.</t>
  </si>
  <si>
    <t>Estalvi energètic</t>
  </si>
  <si>
    <t>Estalvi d'aigua</t>
  </si>
  <si>
    <t>Adaptació o mitigació del canvi climàtic</t>
  </si>
  <si>
    <t>Criteri UTAs modulades de l'explotació</t>
  </si>
  <si>
    <t>Només computen UTAs les altes a Seguretat Social per l'activitat agrària a l'explotació excepte la familiar indicada a (**)</t>
  </si>
  <si>
    <t>Criteri altes a la Seguretat Social per l'actitat agrària a l'explotació i mà d'obra familiar</t>
  </si>
  <si>
    <t xml:space="preserve">8. </t>
  </si>
  <si>
    <r>
      <t xml:space="preserve">CRITERI ADOPTAT PEL CÀCUL DE LES UTAs DE L'EXPLOTACIÓ </t>
    </r>
    <r>
      <rPr>
        <sz val="11"/>
        <color theme="1"/>
        <rFont val="Noto Sans"/>
        <family val="2"/>
      </rPr>
      <t>(marcar sempre una de les dues opcions)</t>
    </r>
  </si>
  <si>
    <t>10.</t>
  </si>
</sst>
</file>

<file path=xl/styles.xml><?xml version="1.0" encoding="utf-8"?>
<styleSheet xmlns="http://schemas.openxmlformats.org/spreadsheetml/2006/main">
  <numFmts count="4">
    <numFmt numFmtId="164" formatCode="#,##0.00&quot; €&quot;"/>
    <numFmt numFmtId="165" formatCode="0.000"/>
    <numFmt numFmtId="166" formatCode="#,##0.00\ [$€-C0A];[Red]\-#,##0.00\ [$€-C0A]"/>
    <numFmt numFmtId="167" formatCode="#,##0.00\ &quot;€&quot;"/>
  </numFmts>
  <fonts count="27">
    <font>
      <sz val="11"/>
      <color theme="1"/>
      <name val="Calibri"/>
      <family val="2"/>
      <charset val="1"/>
    </font>
    <font>
      <b/>
      <sz val="10"/>
      <color theme="1"/>
      <name val="Arial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Noto Sans"/>
      <family val="2"/>
      <charset val="1"/>
    </font>
    <font>
      <b/>
      <u/>
      <sz val="16"/>
      <color theme="1"/>
      <name val="Noto Sans"/>
      <family val="2"/>
      <charset val="1"/>
    </font>
    <font>
      <b/>
      <sz val="11"/>
      <color rgb="FFFF0000"/>
      <name val="Noto Sans"/>
      <family val="2"/>
      <charset val="1"/>
    </font>
    <font>
      <sz val="10"/>
      <color theme="1"/>
      <name val="Noto Sans"/>
      <family val="2"/>
      <charset val="1"/>
    </font>
    <font>
      <b/>
      <sz val="11"/>
      <color theme="1"/>
      <name val="Noto Sans"/>
      <family val="2"/>
      <charset val="1"/>
    </font>
    <font>
      <sz val="10"/>
      <name val="Noto Sans"/>
      <family val="2"/>
      <charset val="1"/>
    </font>
    <font>
      <b/>
      <sz val="11"/>
      <color rgb="FF000000"/>
      <name val="Noto Sans"/>
      <family val="2"/>
      <charset val="1"/>
    </font>
    <font>
      <sz val="11"/>
      <color rgb="FF000000"/>
      <name val="Noto Sans"/>
      <family val="2"/>
      <charset val="1"/>
    </font>
    <font>
      <sz val="16"/>
      <color theme="1"/>
      <name val="Noto Sans"/>
      <family val="2"/>
      <charset val="1"/>
    </font>
    <font>
      <b/>
      <sz val="16"/>
      <color theme="1"/>
      <name val="Noto Sans"/>
      <family val="2"/>
      <charset val="1"/>
    </font>
    <font>
      <sz val="9"/>
      <color theme="1"/>
      <name val="Noto Sans"/>
      <family val="2"/>
      <charset val="1"/>
    </font>
    <font>
      <sz val="9"/>
      <color rgb="FF000000"/>
      <name val="Noto Sans"/>
      <family val="2"/>
      <charset val="1"/>
    </font>
    <font>
      <b/>
      <sz val="10"/>
      <color theme="1"/>
      <name val="Noto Sans"/>
      <family val="2"/>
      <charset val="1"/>
    </font>
    <font>
      <b/>
      <sz val="9"/>
      <color theme="1"/>
      <name val="Noto Sans"/>
      <family val="2"/>
      <charset val="1"/>
    </font>
    <font>
      <b/>
      <u/>
      <sz val="11"/>
      <color theme="1"/>
      <name val="Noto Sans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Dialog"/>
      <charset val="1"/>
    </font>
    <font>
      <sz val="11"/>
      <name val="Noto Sans"/>
      <family val="2"/>
      <charset val="1"/>
    </font>
    <font>
      <b/>
      <sz val="11"/>
      <color theme="1"/>
      <name val="Noto Sans"/>
      <family val="2"/>
    </font>
    <font>
      <b/>
      <sz val="11"/>
      <color theme="1"/>
      <name val="Calibri"/>
      <family val="2"/>
    </font>
    <font>
      <sz val="7"/>
      <color theme="1"/>
      <name val="Noto Sans"/>
      <family val="2"/>
      <charset val="1"/>
    </font>
    <font>
      <b/>
      <sz val="8"/>
      <color theme="1"/>
      <name val="Arial"/>
      <family val="2"/>
      <charset val="1"/>
    </font>
    <font>
      <sz val="11"/>
      <color theme="1"/>
      <name val="Noto San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rgb="FFF2DCDB"/>
      </patternFill>
    </fill>
    <fill>
      <patternFill patternType="solid">
        <fgColor rgb="FFFFFFFF"/>
        <bgColor rgb="FFF2F2F2"/>
      </patternFill>
    </fill>
    <fill>
      <patternFill patternType="solid">
        <fgColor theme="5" tint="0.79989013336588644"/>
        <bgColor rgb="FFFDEADA"/>
      </patternFill>
    </fill>
    <fill>
      <patternFill patternType="solid">
        <fgColor theme="0" tint="-4.9989318521683403E-2"/>
        <bgColor rgb="FFEBF1DE"/>
      </patternFill>
    </fill>
    <fill>
      <patternFill patternType="solid">
        <fgColor theme="9" tint="0.79989013336588644"/>
        <bgColor rgb="FFEBF1DE"/>
      </patternFill>
    </fill>
    <fill>
      <patternFill patternType="solid">
        <fgColor theme="6" tint="0.79989013336588644"/>
        <bgColor rgb="FFF2F2F2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0" fillId="0" borderId="5" xfId="0" applyBorder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0" fontId="7" fillId="5" borderId="0" xfId="0" applyFont="1" applyFill="1" applyAlignment="1">
      <alignment vertical="center"/>
    </xf>
    <xf numFmtId="0" fontId="7" fillId="5" borderId="1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3" fillId="0" borderId="21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3" fillId="6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164" fontId="15" fillId="0" borderId="27" xfId="0" applyNumberFormat="1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7" fillId="0" borderId="0" xfId="0" applyFont="1" applyAlignment="1" applyProtection="1">
      <alignment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18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2" fontId="15" fillId="6" borderId="5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2" fontId="15" fillId="6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8" fillId="0" borderId="5" xfId="0" applyFont="1" applyBorder="1"/>
    <xf numFmtId="164" fontId="20" fillId="0" borderId="5" xfId="0" applyNumberFormat="1" applyFont="1" applyBorder="1" applyAlignment="1">
      <alignment horizontal="right"/>
    </xf>
    <xf numFmtId="165" fontId="20" fillId="0" borderId="21" xfId="0" applyNumberFormat="1" applyFont="1" applyBorder="1" applyAlignment="1">
      <alignment horizontal="right"/>
    </xf>
    <xf numFmtId="165" fontId="0" fillId="0" borderId="21" xfId="0" applyNumberFormat="1" applyBorder="1"/>
    <xf numFmtId="164" fontId="0" fillId="0" borderId="5" xfId="0" applyNumberFormat="1" applyBorder="1"/>
    <xf numFmtId="0" fontId="18" fillId="0" borderId="0" xfId="0" applyFont="1"/>
    <xf numFmtId="166" fontId="20" fillId="0" borderId="5" xfId="0" applyNumberFormat="1" applyFont="1" applyBorder="1" applyAlignment="1">
      <alignment horizontal="right"/>
    </xf>
    <xf numFmtId="0" fontId="19" fillId="0" borderId="5" xfId="0" applyFont="1" applyBorder="1" applyAlignment="1">
      <alignment horizontal="right"/>
    </xf>
    <xf numFmtId="0" fontId="19" fillId="2" borderId="5" xfId="0" applyFont="1" applyFill="1" applyBorder="1" applyAlignment="1">
      <alignment horizontal="right"/>
    </xf>
    <xf numFmtId="166" fontId="0" fillId="0" borderId="5" xfId="0" applyNumberFormat="1" applyBorder="1"/>
    <xf numFmtId="0" fontId="7" fillId="6" borderId="5" xfId="0" applyFont="1" applyFill="1" applyBorder="1" applyAlignment="1" applyProtection="1">
      <alignment horizontal="center" vertical="center"/>
      <protection locked="0"/>
    </xf>
    <xf numFmtId="2" fontId="6" fillId="0" borderId="11" xfId="0" applyNumberFormat="1" applyFont="1" applyBorder="1" applyAlignment="1">
      <alignment horizontal="center" vertical="center"/>
    </xf>
    <xf numFmtId="2" fontId="6" fillId="0" borderId="32" xfId="0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6" fillId="10" borderId="31" xfId="0" applyFont="1" applyFill="1" applyBorder="1" applyAlignment="1" applyProtection="1">
      <alignment horizontal="center" vertical="center"/>
      <protection locked="0"/>
    </xf>
    <xf numFmtId="0" fontId="6" fillId="10" borderId="33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/>
    <xf numFmtId="0" fontId="21" fillId="0" borderId="5" xfId="0" applyFont="1" applyBorder="1"/>
    <xf numFmtId="0" fontId="6" fillId="10" borderId="42" xfId="0" applyFont="1" applyFill="1" applyBorder="1" applyAlignment="1" applyProtection="1">
      <alignment horizontal="center" vertical="center"/>
      <protection locked="0"/>
    </xf>
    <xf numFmtId="2" fontId="6" fillId="0" borderId="36" xfId="0" applyNumberFormat="1" applyFont="1" applyBorder="1" applyAlignment="1">
      <alignment horizontal="center" vertical="center"/>
    </xf>
    <xf numFmtId="167" fontId="6" fillId="0" borderId="36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10" borderId="29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 applyAlignment="1" applyProtection="1">
      <alignment horizontal="center" vertical="center"/>
      <protection locked="0"/>
    </xf>
    <xf numFmtId="2" fontId="6" fillId="0" borderId="5" xfId="0" applyNumberFormat="1" applyFont="1" applyBorder="1" applyAlignment="1">
      <alignment horizontal="center" vertical="center"/>
    </xf>
    <xf numFmtId="167" fontId="6" fillId="0" borderId="5" xfId="0" applyNumberFormat="1" applyFont="1" applyBorder="1" applyAlignment="1">
      <alignment horizontal="center" vertical="center"/>
    </xf>
    <xf numFmtId="167" fontId="6" fillId="0" borderId="1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15" fillId="0" borderId="27" xfId="0" applyNumberFormat="1" applyFont="1" applyBorder="1" applyAlignment="1">
      <alignment horizontal="center" vertical="center"/>
    </xf>
    <xf numFmtId="0" fontId="7" fillId="10" borderId="32" xfId="0" applyFont="1" applyFill="1" applyBorder="1" applyAlignment="1" applyProtection="1">
      <alignment horizontal="center" vertical="center"/>
      <protection locked="0"/>
    </xf>
    <xf numFmtId="0" fontId="7" fillId="10" borderId="34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6" borderId="0" xfId="0" applyFont="1" applyFill="1" applyAlignment="1">
      <alignment horizontal="left" vertical="center"/>
    </xf>
    <xf numFmtId="0" fontId="6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2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167" fontId="15" fillId="0" borderId="27" xfId="0" applyNumberFormat="1" applyFont="1" applyBorder="1" applyAlignment="1">
      <alignment horizontal="center" vertical="center"/>
    </xf>
    <xf numFmtId="0" fontId="7" fillId="10" borderId="5" xfId="0" applyFont="1" applyFill="1" applyBorder="1" applyAlignment="1" applyProtection="1">
      <alignment horizontal="center" vertical="center"/>
      <protection locked="0"/>
    </xf>
    <xf numFmtId="0" fontId="15" fillId="10" borderId="5" xfId="0" applyFont="1" applyFill="1" applyBorder="1" applyAlignment="1" applyProtection="1">
      <alignment horizontal="center" vertical="center" wrapText="1"/>
      <protection locked="0"/>
    </xf>
    <xf numFmtId="164" fontId="15" fillId="10" borderId="5" xfId="0" applyNumberFormat="1" applyFont="1" applyFill="1" applyBorder="1" applyAlignment="1" applyProtection="1">
      <alignment horizontal="center" vertical="center"/>
      <protection locked="0"/>
    </xf>
    <xf numFmtId="164" fontId="15" fillId="10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2" fontId="7" fillId="0" borderId="34" xfId="0" applyNumberFormat="1" applyFont="1" applyBorder="1" applyAlignment="1">
      <alignment horizontal="center" vertical="center"/>
    </xf>
    <xf numFmtId="0" fontId="3" fillId="0" borderId="14" xfId="0" applyFont="1" applyBorder="1" applyAlignment="1" applyProtection="1">
      <alignment vertical="center"/>
      <protection locked="0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7" fillId="0" borderId="28" xfId="0" applyNumberFormat="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0" fillId="0" borderId="0" xfId="0" applyFill="1" applyBorder="1"/>
    <xf numFmtId="0" fontId="18" fillId="0" borderId="0" xfId="0" applyFont="1" applyFill="1" applyBorder="1"/>
    <xf numFmtId="0" fontId="1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2" fontId="23" fillId="0" borderId="0" xfId="0" applyNumberFormat="1" applyFont="1" applyFill="1" applyBorder="1"/>
    <xf numFmtId="0" fontId="23" fillId="0" borderId="0" xfId="0" applyFont="1" applyFill="1" applyBorder="1" applyAlignment="1"/>
    <xf numFmtId="165" fontId="23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2" fontId="23" fillId="0" borderId="0" xfId="0" applyNumberFormat="1" applyFont="1" applyBorder="1"/>
    <xf numFmtId="166" fontId="0" fillId="0" borderId="0" xfId="0" applyNumberFormat="1" applyBorder="1" applyAlignment="1">
      <alignment horizontal="center"/>
    </xf>
    <xf numFmtId="2" fontId="3" fillId="0" borderId="0" xfId="0" applyNumberFormat="1" applyFont="1" applyFill="1" applyBorder="1" applyAlignment="1">
      <alignment horizontal="left" vertical="center"/>
    </xf>
    <xf numFmtId="165" fontId="0" fillId="0" borderId="0" xfId="0" applyNumberFormat="1" applyFill="1" applyBorder="1"/>
    <xf numFmtId="0" fontId="26" fillId="0" borderId="0" xfId="0" applyFont="1"/>
    <xf numFmtId="0" fontId="22" fillId="0" borderId="5" xfId="0" applyFont="1" applyBorder="1"/>
    <xf numFmtId="165" fontId="22" fillId="0" borderId="5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2" fillId="13" borderId="5" xfId="0" applyFont="1" applyFill="1" applyBorder="1" applyAlignment="1">
      <alignment horizontal="center"/>
    </xf>
    <xf numFmtId="165" fontId="3" fillId="0" borderId="0" xfId="0" applyNumberFormat="1" applyFont="1" applyAlignment="1">
      <alignment horizontal="left" vertical="center"/>
    </xf>
    <xf numFmtId="165" fontId="15" fillId="6" borderId="5" xfId="0" applyNumberFormat="1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164" fontId="15" fillId="0" borderId="0" xfId="0" applyNumberFormat="1" applyFont="1" applyFill="1" applyBorder="1" applyAlignment="1" applyProtection="1">
      <alignment horizontal="center" vertical="center"/>
      <protection locked="0"/>
    </xf>
    <xf numFmtId="164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</xf>
    <xf numFmtId="0" fontId="7" fillId="5" borderId="0" xfId="0" applyFont="1" applyFill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4" fillId="10" borderId="45" xfId="0" applyFont="1" applyFill="1" applyBorder="1" applyAlignment="1" applyProtection="1">
      <alignment horizontal="center" vertical="center"/>
      <protection locked="0"/>
    </xf>
    <xf numFmtId="0" fontId="24" fillId="10" borderId="16" xfId="0" applyFont="1" applyFill="1" applyBorder="1" applyAlignment="1" applyProtection="1">
      <alignment horizontal="center" vertical="center"/>
      <protection locked="0"/>
    </xf>
    <xf numFmtId="0" fontId="24" fillId="10" borderId="46" xfId="0" applyFont="1" applyFill="1" applyBorder="1" applyAlignment="1" applyProtection="1">
      <alignment horizontal="center" vertical="center"/>
      <protection locked="0"/>
    </xf>
    <xf numFmtId="0" fontId="7" fillId="0" borderId="4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/>
    </xf>
    <xf numFmtId="0" fontId="7" fillId="11" borderId="36" xfId="0" applyFont="1" applyFill="1" applyBorder="1" applyAlignment="1">
      <alignment horizontal="center" vertical="center"/>
    </xf>
    <xf numFmtId="0" fontId="7" fillId="11" borderId="30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10" borderId="39" xfId="0" applyFont="1" applyFill="1" applyBorder="1" applyAlignment="1" applyProtection="1">
      <alignment horizontal="center" vertical="center"/>
      <protection locked="0"/>
    </xf>
    <xf numFmtId="0" fontId="13" fillId="10" borderId="40" xfId="0" applyFont="1" applyFill="1" applyBorder="1" applyAlignment="1" applyProtection="1">
      <alignment horizontal="center" vertical="center"/>
      <protection locked="0"/>
    </xf>
    <xf numFmtId="0" fontId="13" fillId="10" borderId="24" xfId="0" applyFont="1" applyFill="1" applyBorder="1" applyAlignment="1" applyProtection="1">
      <alignment horizontal="center" vertical="center"/>
      <protection locked="0"/>
    </xf>
    <xf numFmtId="0" fontId="13" fillId="10" borderId="49" xfId="0" applyFont="1" applyFill="1" applyBorder="1" applyAlignment="1" applyProtection="1">
      <alignment horizontal="center" vertical="center"/>
      <protection locked="0"/>
    </xf>
    <xf numFmtId="0" fontId="13" fillId="10" borderId="12" xfId="0" applyFont="1" applyFill="1" applyBorder="1" applyAlignment="1" applyProtection="1">
      <alignment horizontal="center" vertical="center"/>
      <protection locked="0"/>
    </xf>
    <xf numFmtId="0" fontId="13" fillId="10" borderId="50" xfId="0" applyFont="1" applyFill="1" applyBorder="1" applyAlignment="1" applyProtection="1">
      <alignment horizontal="center" vertical="center"/>
      <protection locked="0"/>
    </xf>
    <xf numFmtId="0" fontId="13" fillId="10" borderId="45" xfId="0" applyFont="1" applyFill="1" applyBorder="1" applyAlignment="1" applyProtection="1">
      <alignment horizontal="center" vertical="center"/>
      <protection locked="0"/>
    </xf>
    <xf numFmtId="0" fontId="13" fillId="10" borderId="16" xfId="0" applyFont="1" applyFill="1" applyBorder="1" applyAlignment="1" applyProtection="1">
      <alignment horizontal="center" vertical="center"/>
      <protection locked="0"/>
    </xf>
    <xf numFmtId="0" fontId="13" fillId="10" borderId="46" xfId="0" applyFont="1" applyFill="1" applyBorder="1" applyAlignment="1" applyProtection="1">
      <alignment horizontal="center" vertical="center"/>
      <protection locked="0"/>
    </xf>
    <xf numFmtId="0" fontId="13" fillId="10" borderId="12" xfId="0" applyFont="1" applyFill="1" applyBorder="1" applyAlignment="1" applyProtection="1">
      <alignment horizontal="left"/>
      <protection locked="0"/>
    </xf>
    <xf numFmtId="0" fontId="7" fillId="5" borderId="0" xfId="0" applyFont="1" applyFill="1" applyAlignment="1">
      <alignment horizontal="left" vertical="center"/>
    </xf>
    <xf numFmtId="0" fontId="6" fillId="0" borderId="21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10" borderId="3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top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center" wrapText="1"/>
      <protection locked="0"/>
    </xf>
    <xf numFmtId="0" fontId="7" fillId="7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9" fillId="5" borderId="0" xfId="0" applyFont="1" applyFill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 applyProtection="1">
      <alignment horizontal="left" vertical="center"/>
      <protection locked="0"/>
    </xf>
    <xf numFmtId="0" fontId="7" fillId="0" borderId="1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3" fillId="10" borderId="0" xfId="0" applyFont="1" applyFill="1" applyBorder="1" applyAlignment="1" applyProtection="1">
      <alignment horizontal="left" vertical="top" wrapText="1"/>
      <protection locked="0"/>
    </xf>
    <xf numFmtId="0" fontId="3" fillId="10" borderId="19" xfId="0" applyFont="1" applyFill="1" applyBorder="1" applyAlignment="1" applyProtection="1">
      <alignment horizontal="left" vertical="top" wrapText="1"/>
      <protection locked="0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14" fillId="0" borderId="0" xfId="0" applyFont="1" applyAlignment="1">
      <alignment wrapText="1"/>
    </xf>
    <xf numFmtId="0" fontId="3" fillId="0" borderId="13" xfId="0" applyFont="1" applyBorder="1" applyAlignment="1">
      <alignment horizontal="left" vertical="center"/>
    </xf>
    <xf numFmtId="0" fontId="3" fillId="6" borderId="5" xfId="0" applyFont="1" applyFill="1" applyBorder="1" applyAlignment="1" applyProtection="1">
      <alignment horizontal="left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7" fillId="6" borderId="21" xfId="0" applyFont="1" applyFill="1" applyBorder="1" applyAlignment="1" applyProtection="1">
      <alignment horizontal="center" vertical="center"/>
      <protection locked="0"/>
    </xf>
    <xf numFmtId="0" fontId="7" fillId="6" borderId="16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left" vertical="center"/>
    </xf>
    <xf numFmtId="0" fontId="3" fillId="6" borderId="21" xfId="0" applyFont="1" applyFill="1" applyBorder="1" applyAlignment="1" applyProtection="1">
      <alignment horizontal="left" vertical="top"/>
      <protection locked="0"/>
    </xf>
    <xf numFmtId="0" fontId="3" fillId="6" borderId="16" xfId="0" applyFont="1" applyFill="1" applyBorder="1" applyAlignment="1" applyProtection="1">
      <alignment horizontal="left" vertical="top"/>
      <protection locked="0"/>
    </xf>
    <xf numFmtId="0" fontId="3" fillId="6" borderId="3" xfId="0" applyFont="1" applyFill="1" applyBorder="1" applyAlignment="1" applyProtection="1">
      <alignment horizontal="left" vertical="top"/>
      <protection locked="0"/>
    </xf>
    <xf numFmtId="0" fontId="24" fillId="10" borderId="49" xfId="0" applyFont="1" applyFill="1" applyBorder="1" applyAlignment="1" applyProtection="1">
      <alignment horizontal="center" vertical="center"/>
      <protection locked="0"/>
    </xf>
    <xf numFmtId="0" fontId="24" fillId="10" borderId="12" xfId="0" applyFont="1" applyFill="1" applyBorder="1" applyAlignment="1" applyProtection="1">
      <alignment horizontal="center" vertical="center"/>
      <protection locked="0"/>
    </xf>
    <xf numFmtId="0" fontId="24" fillId="10" borderId="50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 applyProtection="1">
      <alignment horizontal="center" vertical="center"/>
      <protection locked="0"/>
    </xf>
    <xf numFmtId="167" fontId="3" fillId="0" borderId="0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7" fillId="10" borderId="3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164" fontId="3" fillId="0" borderId="21" xfId="0" applyNumberFormat="1" applyFont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7" fillId="8" borderId="39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64" fontId="7" fillId="0" borderId="5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6" borderId="21" xfId="0" applyFont="1" applyFill="1" applyBorder="1" applyAlignment="1" applyProtection="1">
      <alignment horizontal="left" vertical="center"/>
      <protection locked="0"/>
    </xf>
    <xf numFmtId="0" fontId="6" fillId="0" borderId="1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13" fillId="10" borderId="16" xfId="0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 vertical="center" wrapText="1"/>
    </xf>
    <xf numFmtId="0" fontId="13" fillId="0" borderId="20" xfId="0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6" borderId="21" xfId="0" applyFont="1" applyFill="1" applyBorder="1" applyAlignment="1" applyProtection="1">
      <alignment horizontal="center" vertical="center"/>
      <protection locked="0"/>
    </xf>
    <xf numFmtId="0" fontId="3" fillId="6" borderId="16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165" fontId="7" fillId="0" borderId="27" xfId="0" applyNumberFormat="1" applyFont="1" applyBorder="1" applyAlignment="1">
      <alignment horizontal="center" vertical="center"/>
    </xf>
    <xf numFmtId="2" fontId="7" fillId="11" borderId="42" xfId="0" applyNumberFormat="1" applyFont="1" applyFill="1" applyBorder="1" applyAlignment="1">
      <alignment horizontal="center" vertical="center"/>
    </xf>
    <xf numFmtId="2" fontId="7" fillId="11" borderId="36" xfId="0" applyNumberFormat="1" applyFont="1" applyFill="1" applyBorder="1" applyAlignment="1">
      <alignment horizontal="center" vertical="center"/>
    </xf>
    <xf numFmtId="2" fontId="7" fillId="11" borderId="30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3" fillId="6" borderId="18" xfId="0" applyFont="1" applyFill="1" applyBorder="1" applyAlignment="1" applyProtection="1">
      <alignment horizontal="left" vertical="top" wrapText="1"/>
      <protection locked="0"/>
    </xf>
    <xf numFmtId="0" fontId="3" fillId="6" borderId="15" xfId="0" applyFont="1" applyFill="1" applyBorder="1" applyAlignment="1" applyProtection="1">
      <alignment horizontal="left" vertical="top" wrapText="1"/>
      <protection locked="0"/>
    </xf>
    <xf numFmtId="0" fontId="3" fillId="6" borderId="8" xfId="0" applyFont="1" applyFill="1" applyBorder="1" applyAlignment="1" applyProtection="1">
      <alignment horizontal="left" vertical="top" wrapText="1"/>
      <protection locked="0"/>
    </xf>
    <xf numFmtId="0" fontId="3" fillId="6" borderId="13" xfId="0" applyFont="1" applyFill="1" applyBorder="1" applyAlignment="1" applyProtection="1">
      <alignment horizontal="left" vertical="top" wrapText="1"/>
      <protection locked="0"/>
    </xf>
    <xf numFmtId="0" fontId="3" fillId="6" borderId="0" xfId="0" applyFont="1" applyFill="1" applyBorder="1" applyAlignment="1" applyProtection="1">
      <alignment horizontal="left" vertical="top" wrapText="1"/>
      <protection locked="0"/>
    </xf>
    <xf numFmtId="0" fontId="3" fillId="6" borderId="20" xfId="0" applyFont="1" applyFill="1" applyBorder="1" applyAlignment="1" applyProtection="1">
      <alignment horizontal="left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10" xfId="0" applyFont="1" applyFill="1" applyBorder="1" applyAlignment="1" applyProtection="1">
      <alignment horizontal="left" vertical="top" wrapText="1"/>
      <protection locked="0"/>
    </xf>
    <xf numFmtId="0" fontId="7" fillId="7" borderId="0" xfId="0" applyFont="1" applyFill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center"/>
    </xf>
    <xf numFmtId="0" fontId="7" fillId="8" borderId="25" xfId="0" applyFont="1" applyFill="1" applyBorder="1" applyAlignment="1">
      <alignment horizontal="center" vertical="center"/>
    </xf>
    <xf numFmtId="0" fontId="22" fillId="13" borderId="5" xfId="0" applyFont="1" applyFill="1" applyBorder="1" applyAlignment="1">
      <alignment horizontal="center"/>
    </xf>
    <xf numFmtId="164" fontId="7" fillId="9" borderId="21" xfId="0" applyNumberFormat="1" applyFont="1" applyFill="1" applyBorder="1" applyAlignment="1">
      <alignment horizontal="center" vertical="center" wrapText="1"/>
    </xf>
    <xf numFmtId="164" fontId="7" fillId="9" borderId="16" xfId="0" applyNumberFormat="1" applyFont="1" applyFill="1" applyBorder="1" applyAlignment="1">
      <alignment horizontal="center" vertical="center" wrapText="1"/>
    </xf>
    <xf numFmtId="164" fontId="7" fillId="9" borderId="3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7" fillId="9" borderId="18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1DE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571"/>
  <sheetViews>
    <sheetView showGridLines="0" showRowColHeaders="0" tabSelected="1" zoomScaleNormal="100" workbookViewId="0">
      <selection activeCell="AT335" sqref="AT335"/>
    </sheetView>
  </sheetViews>
  <sheetFormatPr baseColWidth="10" defaultColWidth="11.42578125" defaultRowHeight="16.5"/>
  <cols>
    <col min="1" max="1" width="1.42578125" style="2" customWidth="1"/>
    <col min="2" max="2" width="3.7109375" style="2" customWidth="1"/>
    <col min="3" max="3" width="3.85546875" style="2" customWidth="1"/>
    <col min="4" max="4" width="3.7109375" style="2" customWidth="1"/>
    <col min="5" max="5" width="4.7109375" style="2" customWidth="1"/>
    <col min="6" max="6" width="15.5703125" style="2" customWidth="1"/>
    <col min="7" max="7" width="3.85546875" style="2" customWidth="1"/>
    <col min="8" max="8" width="12.5703125" style="2" customWidth="1"/>
    <col min="9" max="10" width="12.140625" style="2" customWidth="1"/>
    <col min="11" max="11" width="12.28515625" style="2" customWidth="1"/>
    <col min="12" max="12" width="13.42578125" style="2" customWidth="1"/>
    <col min="13" max="13" width="13" style="2" customWidth="1"/>
    <col min="14" max="14" width="13.140625" style="2" customWidth="1"/>
    <col min="15" max="15" width="11" style="2" customWidth="1"/>
    <col min="16" max="17" width="14.5703125" style="2" customWidth="1"/>
    <col min="18" max="18" width="0.85546875" style="2" customWidth="1"/>
    <col min="19" max="28" width="14.5703125" style="2" hidden="1" customWidth="1"/>
    <col min="29" max="29" width="32.7109375" style="2" hidden="1" customWidth="1"/>
    <col min="30" max="33" width="14.5703125" style="2" hidden="1" customWidth="1"/>
    <col min="34" max="34" width="5.42578125" style="2" hidden="1" customWidth="1"/>
    <col min="35" max="40" width="14.5703125" style="2" hidden="1" customWidth="1"/>
    <col min="41" max="41" width="14.7109375" style="154" hidden="1" customWidth="1"/>
    <col min="42" max="45" width="14.5703125" style="154" hidden="1" customWidth="1"/>
    <col min="46" max="46" width="36.7109375" style="154" customWidth="1"/>
    <col min="47" max="47" width="15" style="154" customWidth="1"/>
    <col min="48" max="48" width="12.42578125" style="154" customWidth="1"/>
    <col min="49" max="49" width="13.42578125" style="2" customWidth="1"/>
    <col min="50" max="56" width="14.5703125" style="2" customWidth="1"/>
    <col min="57" max="60" width="11.42578125" style="2" customWidth="1"/>
    <col min="61" max="16384" width="11.42578125" style="2"/>
  </cols>
  <sheetData>
    <row r="1" spans="2:46" ht="18" customHeight="1"/>
    <row r="2" spans="2:46" ht="18" customHeight="1"/>
    <row r="3" spans="2:46" ht="24.75" customHeight="1">
      <c r="B3" s="260" t="s">
        <v>592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1" t="s">
        <v>46</v>
      </c>
      <c r="O3" s="261"/>
      <c r="P3" s="262" t="s">
        <v>369</v>
      </c>
      <c r="Q3" s="262"/>
      <c r="R3" s="3" t="str">
        <f>IF(H4="","",IF(P3="","S'HA D'INDICAR EL NÚMERO DE CONVOCATÒRIA",""))</f>
        <v/>
      </c>
    </row>
    <row r="4" spans="2:46" ht="27" customHeight="1">
      <c r="B4" s="263" t="s">
        <v>47</v>
      </c>
      <c r="C4" s="263"/>
      <c r="D4" s="263"/>
      <c r="E4" s="263"/>
      <c r="F4" s="263"/>
      <c r="G4" s="263"/>
      <c r="H4" s="264"/>
      <c r="I4" s="264"/>
      <c r="J4" s="264"/>
      <c r="K4" s="264"/>
      <c r="L4" s="264"/>
      <c r="M4" s="265" t="s">
        <v>48</v>
      </c>
      <c r="N4" s="265"/>
      <c r="O4" s="264"/>
      <c r="P4" s="264"/>
      <c r="Q4" s="264"/>
    </row>
    <row r="5" spans="2:46" ht="17.25" customHeight="1">
      <c r="B5" s="265" t="s">
        <v>49</v>
      </c>
      <c r="C5" s="265"/>
      <c r="D5" s="265"/>
      <c r="E5" s="265"/>
      <c r="F5" s="265"/>
      <c r="G5" s="265"/>
      <c r="H5" s="246" t="s">
        <v>51</v>
      </c>
      <c r="I5" s="246"/>
      <c r="J5" s="246"/>
      <c r="K5" s="246"/>
      <c r="L5" s="246"/>
      <c r="M5" s="265" t="s">
        <v>50</v>
      </c>
      <c r="N5" s="265"/>
      <c r="O5" s="266"/>
      <c r="P5" s="266"/>
      <c r="Q5" s="266"/>
      <c r="AC5" s="20"/>
      <c r="AH5" s="2" t="s">
        <v>51</v>
      </c>
      <c r="AK5" s="4"/>
      <c r="AT5" s="159"/>
    </row>
    <row r="6" spans="2:46" ht="7.5" customHeight="1">
      <c r="AH6" s="2" t="s">
        <v>52</v>
      </c>
      <c r="AK6" s="4" t="s">
        <v>53</v>
      </c>
    </row>
    <row r="7" spans="2:46" ht="20.25" customHeight="1">
      <c r="B7" s="267" t="s">
        <v>54</v>
      </c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T7" s="2" t="s">
        <v>368</v>
      </c>
      <c r="AK7" s="4" t="s">
        <v>55</v>
      </c>
    </row>
    <row r="8" spans="2:46" ht="18" customHeight="1">
      <c r="B8" s="8"/>
      <c r="C8" s="6"/>
      <c r="D8" s="268" t="s">
        <v>56</v>
      </c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8"/>
      <c r="T8" s="2" t="s">
        <v>369</v>
      </c>
      <c r="AK8" s="4" t="s">
        <v>57</v>
      </c>
    </row>
    <row r="9" spans="2:46" ht="18" customHeight="1">
      <c r="B9" s="7"/>
      <c r="C9" s="7"/>
      <c r="D9" s="6"/>
      <c r="E9" s="208" t="s">
        <v>58</v>
      </c>
      <c r="F9" s="208"/>
      <c r="G9" s="208"/>
      <c r="H9" s="208"/>
      <c r="I9" s="208"/>
      <c r="J9" s="269"/>
      <c r="K9" s="269"/>
      <c r="L9" s="269"/>
      <c r="M9" s="269"/>
      <c r="N9" s="269"/>
      <c r="O9" s="269"/>
      <c r="P9" s="8"/>
      <c r="R9" s="7"/>
      <c r="T9" s="2" t="s">
        <v>370</v>
      </c>
      <c r="AK9" s="4" t="s">
        <v>59</v>
      </c>
    </row>
    <row r="10" spans="2:46" ht="18.75" customHeight="1">
      <c r="B10" s="7"/>
      <c r="C10" s="118"/>
      <c r="D10" s="6"/>
      <c r="E10" s="270" t="s">
        <v>60</v>
      </c>
      <c r="F10" s="270"/>
      <c r="G10" s="270"/>
      <c r="H10" s="270"/>
      <c r="I10" s="150"/>
      <c r="J10" s="8" t="s">
        <v>61</v>
      </c>
      <c r="K10" s="271" t="s">
        <v>62</v>
      </c>
      <c r="L10" s="271"/>
      <c r="M10" s="272"/>
      <c r="N10" s="272"/>
      <c r="O10" s="272"/>
      <c r="P10" s="272"/>
      <c r="Q10" s="119"/>
      <c r="R10" s="7"/>
      <c r="T10" s="2" t="s">
        <v>371</v>
      </c>
      <c r="AK10" s="4" t="s">
        <v>63</v>
      </c>
    </row>
    <row r="11" spans="2:46" ht="18.75" customHeight="1">
      <c r="B11" s="7"/>
      <c r="C11" s="118"/>
      <c r="D11" s="120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121"/>
      <c r="R11" s="7"/>
      <c r="T11" s="2" t="s">
        <v>372</v>
      </c>
      <c r="AK11" s="4"/>
    </row>
    <row r="12" spans="2:46" ht="18.75" customHeight="1">
      <c r="B12" s="8"/>
      <c r="C12" s="118"/>
      <c r="D12" s="6"/>
      <c r="E12" s="270" t="s">
        <v>64</v>
      </c>
      <c r="F12" s="270"/>
      <c r="G12" s="270"/>
      <c r="H12" s="270"/>
      <c r="I12" s="270"/>
      <c r="J12" s="270"/>
      <c r="K12" s="270"/>
      <c r="L12" s="9"/>
      <c r="M12" s="8" t="s">
        <v>65</v>
      </c>
      <c r="N12" s="118"/>
      <c r="O12" s="118"/>
      <c r="P12" s="118"/>
      <c r="Q12" s="8"/>
      <c r="T12" s="2" t="s">
        <v>373</v>
      </c>
      <c r="AK12" s="10" t="s">
        <v>66</v>
      </c>
    </row>
    <row r="13" spans="2:46" ht="19.5" customHeight="1">
      <c r="B13" s="7"/>
      <c r="C13" s="6"/>
      <c r="D13" s="268" t="s">
        <v>67</v>
      </c>
      <c r="E13" s="268"/>
      <c r="F13" s="268"/>
      <c r="G13" s="268"/>
      <c r="H13" s="268"/>
      <c r="I13" s="268"/>
      <c r="J13" s="268"/>
      <c r="K13" s="268"/>
      <c r="L13" s="268"/>
      <c r="M13" s="7"/>
      <c r="N13" s="7"/>
      <c r="O13" s="7"/>
      <c r="P13" s="7"/>
      <c r="Q13" s="7"/>
      <c r="AK13" s="4" t="s">
        <v>68</v>
      </c>
    </row>
    <row r="14" spans="2:46" ht="18.75" customHeight="1">
      <c r="B14" s="8"/>
      <c r="C14" s="8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8"/>
      <c r="AK14" s="4" t="s">
        <v>69</v>
      </c>
    </row>
    <row r="15" spans="2:46" ht="20.25" customHeight="1">
      <c r="B15" s="11" t="s">
        <v>70</v>
      </c>
      <c r="C15" s="11" t="s">
        <v>71</v>
      </c>
      <c r="D15" s="11"/>
      <c r="E15" s="11"/>
      <c r="F15" s="11"/>
      <c r="G15" s="11"/>
      <c r="H15" s="11"/>
      <c r="I15" s="12"/>
      <c r="J15" s="12"/>
      <c r="K15" s="11"/>
      <c r="L15" s="11"/>
      <c r="M15" s="11"/>
      <c r="N15" s="11"/>
      <c r="O15" s="11"/>
      <c r="P15" s="11"/>
      <c r="Q15" s="13"/>
      <c r="AK15" s="4" t="s">
        <v>72</v>
      </c>
    </row>
    <row r="16" spans="2:46" ht="18.75" customHeight="1">
      <c r="B16" s="14"/>
      <c r="C16" s="6"/>
      <c r="D16" s="275" t="s">
        <v>74</v>
      </c>
      <c r="E16" s="276"/>
      <c r="F16" s="276"/>
      <c r="G16" s="276"/>
      <c r="H16" s="276"/>
      <c r="I16" s="276"/>
      <c r="J16" s="277"/>
      <c r="K16" s="273"/>
      <c r="L16" s="273"/>
      <c r="M16" s="273"/>
      <c r="N16" s="273"/>
      <c r="O16" s="273"/>
      <c r="P16" s="273"/>
      <c r="Q16" s="14"/>
      <c r="S16" s="2">
        <f>IF(C18="X",1,0)</f>
        <v>0</v>
      </c>
      <c r="AK16" s="4"/>
    </row>
    <row r="17" spans="2:37" ht="18.75" customHeight="1">
      <c r="B17" s="14"/>
      <c r="C17" s="13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14"/>
      <c r="R17" s="3" t="str">
        <f>IF(S18=2,"NO ES PODEN MARCAR LES DUES OPCIONS A LA VEGADA","")</f>
        <v/>
      </c>
      <c r="AK17" s="4"/>
    </row>
    <row r="18" spans="2:37" ht="18.75" customHeight="1">
      <c r="B18" s="14"/>
      <c r="C18" s="6"/>
      <c r="D18" s="278" t="s">
        <v>75</v>
      </c>
      <c r="E18" s="279"/>
      <c r="F18" s="279"/>
      <c r="G18" s="279"/>
      <c r="H18" s="279"/>
      <c r="I18" s="279"/>
      <c r="J18" s="280"/>
      <c r="K18" s="273"/>
      <c r="L18" s="273"/>
      <c r="M18" s="273"/>
      <c r="N18" s="273"/>
      <c r="O18" s="273"/>
      <c r="P18" s="273"/>
      <c r="Q18" s="14"/>
      <c r="S18" s="2">
        <f>S15+S16</f>
        <v>0</v>
      </c>
      <c r="AK18" s="4"/>
    </row>
    <row r="19" spans="2:37" ht="18.75" customHeight="1">
      <c r="B19" s="14"/>
      <c r="C19" s="17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14"/>
      <c r="AK19" s="4"/>
    </row>
    <row r="20" spans="2:37" ht="18.75" customHeight="1">
      <c r="B20" s="243" t="s">
        <v>76</v>
      </c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14"/>
      <c r="S20" s="2">
        <f>IF(C21="X",1,0)</f>
        <v>0</v>
      </c>
      <c r="AK20" s="4"/>
    </row>
    <row r="21" spans="2:37" ht="18.75" customHeight="1">
      <c r="B21" s="14"/>
      <c r="C21" s="6"/>
      <c r="D21" s="275" t="s">
        <v>77</v>
      </c>
      <c r="E21" s="276"/>
      <c r="F21" s="276"/>
      <c r="G21" s="276"/>
      <c r="H21" s="276"/>
      <c r="I21" s="276"/>
      <c r="J21" s="276"/>
      <c r="K21" s="276"/>
      <c r="L21" s="276"/>
      <c r="M21" s="276"/>
      <c r="N21" s="14"/>
      <c r="O21" s="14"/>
      <c r="P21" s="14"/>
      <c r="Q21" s="14"/>
      <c r="S21" s="2">
        <f>IF(C23="X",1,0)</f>
        <v>0</v>
      </c>
      <c r="AK21" s="4"/>
    </row>
    <row r="22" spans="2:37" ht="18.75" customHeight="1">
      <c r="B22" s="14"/>
      <c r="C22" s="14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14"/>
      <c r="R22" s="3" t="str">
        <f>IF(S23=2,"NO ES PODEN MARCAR LES DUES OPCIONS A LA VEGADA","")</f>
        <v/>
      </c>
      <c r="AK22" s="4"/>
    </row>
    <row r="23" spans="2:37" ht="18.75" customHeight="1">
      <c r="B23" s="14"/>
      <c r="C23" s="6"/>
      <c r="D23" s="278" t="s">
        <v>78</v>
      </c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17"/>
      <c r="P23" s="17"/>
      <c r="Q23" s="14"/>
      <c r="S23" s="2">
        <f>S20+S21</f>
        <v>0</v>
      </c>
      <c r="AK23" s="4"/>
    </row>
    <row r="24" spans="2:37" ht="18.75" customHeight="1">
      <c r="B24" s="14"/>
      <c r="C24" s="14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14"/>
      <c r="AK24" s="4"/>
    </row>
    <row r="25" spans="2:37" ht="18.75" customHeight="1">
      <c r="B25" s="243" t="s">
        <v>79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14"/>
      <c r="AK25" s="4"/>
    </row>
    <row r="26" spans="2:37" ht="18.75" customHeight="1">
      <c r="B26" s="281" t="s">
        <v>589</v>
      </c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14"/>
      <c r="AK26" s="4"/>
    </row>
    <row r="27" spans="2:37" ht="12" customHeight="1"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14"/>
      <c r="AK27" s="4"/>
    </row>
    <row r="28" spans="2:37" ht="16.5" customHeight="1"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AK28" s="4"/>
    </row>
    <row r="29" spans="2:37" ht="16.5" customHeight="1"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AK29" s="4"/>
    </row>
    <row r="30" spans="2:37" ht="16.5" customHeight="1"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AK30" s="4"/>
    </row>
    <row r="31" spans="2:37" ht="16.5" customHeight="1"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AK31" s="4"/>
    </row>
    <row r="32" spans="2:37" ht="16.5" customHeight="1">
      <c r="B32" s="282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AK32" s="4"/>
    </row>
    <row r="33" spans="2:37" ht="16.5" customHeight="1">
      <c r="B33" s="283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AK33" s="4"/>
    </row>
    <row r="34" spans="2:37" ht="18.75" customHeight="1">
      <c r="B34" s="122" t="s">
        <v>80</v>
      </c>
      <c r="C34" s="122" t="s">
        <v>81</v>
      </c>
      <c r="D34" s="123"/>
      <c r="E34" s="124"/>
      <c r="F34" s="124"/>
      <c r="G34" s="124"/>
      <c r="H34" s="124"/>
      <c r="I34" s="124"/>
      <c r="J34" s="124"/>
      <c r="K34" s="124"/>
      <c r="L34" s="125"/>
      <c r="M34" s="122"/>
      <c r="N34" s="122"/>
      <c r="O34" s="123"/>
      <c r="P34" s="123"/>
      <c r="Q34" s="14"/>
      <c r="AK34" s="4"/>
    </row>
    <row r="35" spans="2:37" ht="18.75" customHeight="1">
      <c r="B35" s="284"/>
      <c r="C35" s="284"/>
      <c r="D35" s="285" t="s">
        <v>82</v>
      </c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14"/>
      <c r="AK35" s="4"/>
    </row>
    <row r="36" spans="2:37" ht="5.25" customHeight="1">
      <c r="B36" s="17"/>
      <c r="C36" s="1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AK36" s="4"/>
    </row>
    <row r="37" spans="2:37" ht="18.75" customHeight="1">
      <c r="C37" s="17" t="s">
        <v>83</v>
      </c>
      <c r="D37" s="248" t="s">
        <v>84</v>
      </c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AK37" s="4"/>
    </row>
    <row r="38" spans="2:37" ht="18.75" customHeight="1">
      <c r="D38" s="19" t="s">
        <v>83</v>
      </c>
      <c r="E38" s="2" t="s">
        <v>85</v>
      </c>
      <c r="L38" s="18"/>
      <c r="O38" s="19"/>
      <c r="P38" s="19"/>
      <c r="AK38" s="4"/>
    </row>
    <row r="39" spans="2:37" ht="18.75" customHeight="1">
      <c r="D39" s="19" t="s">
        <v>83</v>
      </c>
      <c r="E39" s="2" t="s">
        <v>86</v>
      </c>
      <c r="L39" s="18"/>
      <c r="O39" s="19"/>
      <c r="P39" s="19"/>
      <c r="AK39" s="4"/>
    </row>
    <row r="40" spans="2:37" ht="18.75" customHeight="1">
      <c r="D40" s="19" t="s">
        <v>83</v>
      </c>
      <c r="E40" s="2" t="s">
        <v>87</v>
      </c>
      <c r="L40" s="18"/>
      <c r="O40" s="19"/>
      <c r="P40" s="19"/>
      <c r="AK40" s="4"/>
    </row>
    <row r="41" spans="2:37" ht="18.75" customHeight="1">
      <c r="D41" s="19" t="s">
        <v>83</v>
      </c>
      <c r="E41" s="2" t="s">
        <v>88</v>
      </c>
      <c r="L41" s="18"/>
      <c r="O41" s="19"/>
      <c r="P41" s="19"/>
      <c r="AK41" s="4"/>
    </row>
    <row r="42" spans="2:37" ht="18.75" customHeight="1">
      <c r="D42" s="19" t="s">
        <v>83</v>
      </c>
      <c r="E42" s="2" t="s">
        <v>89</v>
      </c>
      <c r="L42" s="18"/>
      <c r="O42" s="19"/>
      <c r="P42" s="19"/>
      <c r="AK42" s="4"/>
    </row>
    <row r="43" spans="2:37" ht="18.75" customHeight="1">
      <c r="B43" s="284"/>
      <c r="C43" s="284"/>
      <c r="D43" s="285" t="s">
        <v>90</v>
      </c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285"/>
      <c r="Q43" s="14"/>
      <c r="AK43" s="4"/>
    </row>
    <row r="44" spans="2:37" ht="5.25" customHeight="1">
      <c r="B44" s="17"/>
      <c r="C44" s="1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AK44" s="4"/>
    </row>
    <row r="45" spans="2:37" ht="18.75" customHeight="1">
      <c r="C45" s="17" t="s">
        <v>83</v>
      </c>
      <c r="D45" s="248" t="s">
        <v>91</v>
      </c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AK45" s="4"/>
    </row>
    <row r="46" spans="2:37" ht="18.75" customHeight="1">
      <c r="C46" s="19"/>
      <c r="D46" s="19" t="s">
        <v>83</v>
      </c>
      <c r="E46" s="2" t="s">
        <v>92</v>
      </c>
      <c r="AK46" s="4"/>
    </row>
    <row r="47" spans="2:37" ht="18.75" customHeight="1">
      <c r="C47" s="19"/>
      <c r="D47" s="19" t="s">
        <v>83</v>
      </c>
      <c r="E47" s="2" t="s">
        <v>93</v>
      </c>
      <c r="AK47" s="4"/>
    </row>
    <row r="48" spans="2:37" ht="18.75" customHeight="1">
      <c r="C48" s="19"/>
      <c r="E48" s="6"/>
      <c r="F48" s="2" t="s">
        <v>94</v>
      </c>
      <c r="AK48" s="4"/>
    </row>
    <row r="49" spans="3:37" ht="18.75" customHeight="1">
      <c r="C49" s="19"/>
      <c r="E49" s="6"/>
      <c r="F49" s="2" t="s">
        <v>95</v>
      </c>
      <c r="R49" s="3" t="str">
        <f>IF(S52=2,"LES DUES OPCIONS DE CAPACITACIÓ AGRÀRIA MITJANÇANT FORMACIÓ SÓN INCOMPATIBLES","")</f>
        <v/>
      </c>
      <c r="AK49" s="4"/>
    </row>
    <row r="50" spans="3:37" ht="19.5" customHeight="1">
      <c r="C50" s="19"/>
      <c r="E50" s="6"/>
      <c r="F50" s="2" t="s">
        <v>96</v>
      </c>
      <c r="R50" s="21"/>
      <c r="S50" s="21">
        <f>IF(E49="X",1,0)</f>
        <v>0</v>
      </c>
      <c r="AK50" s="4"/>
    </row>
    <row r="51" spans="3:37" ht="18.75" customHeight="1">
      <c r="D51" s="19"/>
      <c r="E51" s="6"/>
      <c r="F51" s="2" t="s">
        <v>97</v>
      </c>
      <c r="L51" s="18"/>
      <c r="O51" s="19"/>
      <c r="P51" s="19"/>
      <c r="R51" s="21"/>
      <c r="S51" s="22">
        <f>IF(E50="X",1,0)</f>
        <v>0</v>
      </c>
      <c r="AK51" s="4"/>
    </row>
    <row r="52" spans="3:37" ht="18.75" customHeight="1">
      <c r="C52" s="19"/>
      <c r="E52" s="6"/>
      <c r="F52" s="2" t="s">
        <v>98</v>
      </c>
      <c r="R52" s="21"/>
      <c r="S52" s="23">
        <f>SUM(S50:S51)</f>
        <v>0</v>
      </c>
      <c r="AK52" s="4"/>
    </row>
    <row r="53" spans="3:37" ht="18.75" customHeight="1">
      <c r="C53" s="19"/>
      <c r="E53" s="6"/>
      <c r="F53" s="2" t="s">
        <v>99</v>
      </c>
      <c r="R53" s="21"/>
      <c r="S53" s="23"/>
      <c r="AK53" s="4"/>
    </row>
    <row r="54" spans="3:37" ht="19.5" customHeight="1">
      <c r="C54" s="19"/>
      <c r="E54" s="6"/>
      <c r="F54" s="2" t="s">
        <v>100</v>
      </c>
      <c r="R54" s="286"/>
      <c r="S54" s="24"/>
      <c r="AK54" s="4"/>
    </row>
    <row r="55" spans="3:37" ht="18.75" customHeight="1">
      <c r="C55" s="19"/>
      <c r="E55" s="6"/>
      <c r="F55" s="2" t="s">
        <v>101</v>
      </c>
      <c r="R55" s="286"/>
      <c r="S55" s="23"/>
      <c r="AK55" s="4"/>
    </row>
    <row r="56" spans="3:37" ht="18.75" customHeight="1">
      <c r="C56" s="19"/>
      <c r="E56" s="6"/>
      <c r="F56" s="287" t="s">
        <v>102</v>
      </c>
      <c r="G56" s="287"/>
      <c r="H56" s="287"/>
      <c r="I56" s="287"/>
      <c r="J56" s="48"/>
      <c r="K56" s="48"/>
      <c r="L56" s="48"/>
      <c r="M56" s="48"/>
      <c r="N56" s="48"/>
      <c r="R56" s="21"/>
      <c r="S56" s="23"/>
      <c r="AK56" s="4"/>
    </row>
    <row r="57" spans="3:37" ht="18.75" customHeight="1">
      <c r="C57" s="19"/>
      <c r="E57" s="17"/>
      <c r="G57" s="6"/>
      <c r="H57" s="2" t="s">
        <v>103</v>
      </c>
      <c r="I57" s="48"/>
      <c r="J57" s="48"/>
      <c r="K57" s="48"/>
      <c r="L57" s="48"/>
      <c r="M57" s="48"/>
      <c r="N57" s="48"/>
      <c r="R57" s="21"/>
      <c r="S57" s="23"/>
      <c r="AK57" s="4"/>
    </row>
    <row r="58" spans="3:37" ht="18.75" customHeight="1">
      <c r="C58" s="19"/>
      <c r="E58" s="17"/>
      <c r="G58" s="6"/>
      <c r="H58" s="2" t="s">
        <v>104</v>
      </c>
      <c r="I58" s="48"/>
      <c r="J58" s="48"/>
      <c r="K58" s="48"/>
      <c r="L58" s="48"/>
      <c r="M58" s="48"/>
      <c r="N58" s="48"/>
      <c r="R58" s="21"/>
      <c r="S58" s="23"/>
      <c r="AK58" s="4"/>
    </row>
    <row r="59" spans="3:37" ht="18.75" customHeight="1">
      <c r="C59" s="19"/>
      <c r="E59" s="17"/>
      <c r="G59" s="6"/>
      <c r="H59" s="2" t="s">
        <v>105</v>
      </c>
      <c r="I59" s="48"/>
      <c r="J59" s="48"/>
      <c r="K59" s="48"/>
      <c r="L59" s="48"/>
      <c r="M59" s="48"/>
      <c r="N59" s="48"/>
      <c r="R59" s="21"/>
      <c r="S59" s="23"/>
      <c r="AK59" s="4"/>
    </row>
    <row r="60" spans="3:37" ht="18.75" customHeight="1">
      <c r="C60" s="19"/>
      <c r="E60" s="17"/>
      <c r="G60" s="6"/>
      <c r="H60" s="2" t="s">
        <v>106</v>
      </c>
      <c r="I60" s="48"/>
      <c r="J60" s="48"/>
      <c r="K60" s="48"/>
      <c r="L60" s="48"/>
      <c r="M60" s="48"/>
      <c r="N60" s="48"/>
      <c r="R60" s="21"/>
      <c r="S60" s="23"/>
      <c r="AK60" s="4"/>
    </row>
    <row r="61" spans="3:37" ht="18.75" customHeight="1">
      <c r="D61" s="19"/>
      <c r="E61" s="6"/>
      <c r="F61" s="2" t="s">
        <v>107</v>
      </c>
      <c r="L61" s="18"/>
      <c r="N61" s="97"/>
      <c r="O61" s="2" t="s">
        <v>108</v>
      </c>
      <c r="P61" s="19"/>
      <c r="R61" s="21"/>
      <c r="S61" s="22"/>
      <c r="AK61" s="4"/>
    </row>
    <row r="62" spans="3:37" ht="18.75" customHeight="1">
      <c r="C62" s="19"/>
      <c r="E62" s="6"/>
      <c r="F62" s="2" t="s">
        <v>109</v>
      </c>
      <c r="N62" s="288"/>
      <c r="O62" s="288"/>
      <c r="P62" s="288"/>
      <c r="Q62" s="288"/>
      <c r="R62" s="21"/>
      <c r="S62" s="23"/>
      <c r="AK62" s="4"/>
    </row>
    <row r="63" spans="3:37" ht="18.75" customHeight="1">
      <c r="C63" s="19"/>
      <c r="E63" s="6"/>
      <c r="F63" s="2" t="s">
        <v>110</v>
      </c>
      <c r="M63" s="289"/>
      <c r="N63" s="290"/>
      <c r="O63" s="290"/>
      <c r="P63" s="290"/>
      <c r="R63" s="21"/>
      <c r="S63" s="23"/>
      <c r="AK63" s="4"/>
    </row>
    <row r="64" spans="3:37" ht="18.75" customHeight="1">
      <c r="C64" s="19"/>
      <c r="E64" s="6"/>
      <c r="F64" s="287" t="s">
        <v>111</v>
      </c>
      <c r="G64" s="287"/>
      <c r="H64" s="287"/>
      <c r="I64" s="287"/>
      <c r="J64" s="287"/>
      <c r="K64" s="287"/>
      <c r="L64" s="287"/>
      <c r="M64" s="273"/>
      <c r="N64" s="273"/>
      <c r="O64" s="273"/>
      <c r="P64" s="273"/>
      <c r="R64" s="21"/>
      <c r="S64" s="23"/>
      <c r="AK64" s="4"/>
    </row>
    <row r="65" spans="3:37" ht="18.75" customHeight="1">
      <c r="C65" s="19"/>
      <c r="E65" s="6"/>
      <c r="F65" s="2" t="s">
        <v>595</v>
      </c>
      <c r="R65" s="21"/>
      <c r="S65" s="23"/>
      <c r="AK65" s="4"/>
    </row>
    <row r="66" spans="3:37" ht="18.75" customHeight="1">
      <c r="C66" s="19"/>
      <c r="F66" s="291" t="s">
        <v>596</v>
      </c>
      <c r="G66" s="291"/>
      <c r="H66" s="291"/>
      <c r="I66" s="291"/>
      <c r="J66" s="291"/>
      <c r="K66" s="295"/>
      <c r="L66" s="296"/>
      <c r="M66" s="296"/>
      <c r="N66" s="296"/>
      <c r="O66" s="296"/>
      <c r="P66" s="297"/>
      <c r="R66" s="21"/>
      <c r="S66" s="22"/>
      <c r="AK66" s="4"/>
    </row>
    <row r="67" spans="3:37" ht="18.75" customHeight="1">
      <c r="D67" s="19"/>
      <c r="E67" s="6"/>
      <c r="F67" s="2" t="s">
        <v>112</v>
      </c>
      <c r="L67" s="18"/>
      <c r="O67" s="19"/>
      <c r="P67" s="19"/>
      <c r="R67" s="21"/>
      <c r="S67" s="23"/>
      <c r="AK67" s="4"/>
    </row>
    <row r="68" spans="3:37" ht="18.75" customHeight="1">
      <c r="C68" s="19"/>
      <c r="F68" s="2" t="s">
        <v>113</v>
      </c>
      <c r="O68" s="289"/>
      <c r="P68" s="289"/>
      <c r="R68" s="21"/>
      <c r="S68" s="23"/>
      <c r="AK68" s="4"/>
    </row>
    <row r="69" spans="3:37" ht="12.75" customHeight="1">
      <c r="C69" s="293" t="s">
        <v>114</v>
      </c>
      <c r="D69" s="293"/>
      <c r="E69" s="293"/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R69" s="21"/>
      <c r="S69" s="23"/>
      <c r="AK69" s="4"/>
    </row>
    <row r="70" spans="3:37" ht="13.5" customHeight="1">
      <c r="C70" s="25" t="s">
        <v>115</v>
      </c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R70" s="21"/>
      <c r="S70" s="23"/>
      <c r="AK70" s="4"/>
    </row>
    <row r="71" spans="3:37" ht="18.75" customHeight="1">
      <c r="C71" s="19"/>
      <c r="D71" s="17" t="s">
        <v>83</v>
      </c>
      <c r="E71" s="248" t="s">
        <v>116</v>
      </c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1"/>
      <c r="S71" s="23"/>
      <c r="AK71" s="4"/>
    </row>
    <row r="72" spans="3:37" ht="18.75" customHeight="1">
      <c r="C72" s="19"/>
      <c r="E72" s="6"/>
      <c r="F72" s="294" t="s">
        <v>117</v>
      </c>
      <c r="G72" s="294"/>
      <c r="H72" s="294"/>
      <c r="I72" s="294"/>
      <c r="J72" s="294"/>
      <c r="K72" s="294"/>
      <c r="L72" s="294"/>
      <c r="M72" s="294"/>
      <c r="N72" s="294"/>
      <c r="O72" s="294"/>
      <c r="P72" s="294"/>
      <c r="R72" s="21"/>
      <c r="S72" s="22"/>
      <c r="AK72" s="4"/>
    </row>
    <row r="73" spans="3:37" ht="18.75" customHeight="1">
      <c r="C73" s="19"/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P73" s="294"/>
      <c r="R73" s="21"/>
      <c r="S73" s="22"/>
      <c r="AK73" s="4"/>
    </row>
    <row r="74" spans="3:37" ht="18.75" customHeight="1">
      <c r="C74" s="19"/>
      <c r="F74" s="365"/>
      <c r="G74" s="366"/>
      <c r="H74" s="366"/>
      <c r="I74" s="366"/>
      <c r="J74" s="366"/>
      <c r="K74" s="366"/>
      <c r="L74" s="366"/>
      <c r="M74" s="366"/>
      <c r="N74" s="366"/>
      <c r="O74" s="366"/>
      <c r="P74" s="367"/>
      <c r="R74" s="21"/>
      <c r="S74" s="22"/>
      <c r="AK74" s="4"/>
    </row>
    <row r="75" spans="3:37" ht="18.75" customHeight="1">
      <c r="C75" s="19"/>
      <c r="F75" s="368"/>
      <c r="G75" s="369"/>
      <c r="H75" s="369"/>
      <c r="I75" s="369"/>
      <c r="J75" s="369"/>
      <c r="K75" s="369"/>
      <c r="L75" s="369"/>
      <c r="M75" s="369"/>
      <c r="N75" s="369"/>
      <c r="O75" s="369"/>
      <c r="P75" s="370"/>
      <c r="R75" s="21"/>
      <c r="S75" s="22"/>
      <c r="AK75" s="4"/>
    </row>
    <row r="76" spans="3:37" ht="18.75" customHeight="1">
      <c r="C76" s="19"/>
      <c r="F76" s="368"/>
      <c r="G76" s="369"/>
      <c r="H76" s="369"/>
      <c r="I76" s="369"/>
      <c r="J76" s="369"/>
      <c r="K76" s="369"/>
      <c r="L76" s="369"/>
      <c r="M76" s="369"/>
      <c r="N76" s="369"/>
      <c r="O76" s="369"/>
      <c r="P76" s="370"/>
      <c r="R76" s="21"/>
      <c r="S76" s="22"/>
      <c r="AK76" s="4"/>
    </row>
    <row r="77" spans="3:37" ht="18.75" customHeight="1">
      <c r="C77" s="19"/>
      <c r="F77" s="368"/>
      <c r="G77" s="369"/>
      <c r="H77" s="369"/>
      <c r="I77" s="369"/>
      <c r="J77" s="369"/>
      <c r="K77" s="369"/>
      <c r="L77" s="369"/>
      <c r="M77" s="369"/>
      <c r="N77" s="369"/>
      <c r="O77" s="369"/>
      <c r="P77" s="370"/>
      <c r="R77" s="21"/>
      <c r="S77" s="23"/>
      <c r="AK77" s="4"/>
    </row>
    <row r="78" spans="3:37" ht="18.75" customHeight="1">
      <c r="C78" s="19"/>
      <c r="F78" s="371"/>
      <c r="G78" s="372"/>
      <c r="H78" s="372"/>
      <c r="I78" s="372"/>
      <c r="J78" s="372"/>
      <c r="K78" s="372"/>
      <c r="L78" s="372"/>
      <c r="M78" s="372"/>
      <c r="N78" s="372"/>
      <c r="O78" s="372"/>
      <c r="P78" s="373"/>
      <c r="R78" s="21"/>
      <c r="S78" s="22"/>
      <c r="AK78" s="4"/>
    </row>
    <row r="79" spans="3:37" ht="18.75" customHeight="1">
      <c r="C79" s="19"/>
      <c r="E79" s="6"/>
      <c r="F79" s="298" t="s">
        <v>118</v>
      </c>
      <c r="G79" s="298"/>
      <c r="H79" s="298"/>
      <c r="I79" s="299"/>
      <c r="J79" s="300"/>
      <c r="K79" s="300"/>
      <c r="L79" s="300"/>
      <c r="M79" s="300"/>
      <c r="N79" s="300"/>
      <c r="O79" s="300"/>
      <c r="P79" s="301"/>
      <c r="R79" s="21"/>
      <c r="S79" s="22"/>
      <c r="AK79" s="4"/>
    </row>
    <row r="80" spans="3:37" ht="18.75" customHeight="1">
      <c r="C80" s="19"/>
      <c r="E80" s="6"/>
      <c r="F80" s="292" t="s">
        <v>119</v>
      </c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R80" s="21"/>
      <c r="S80" s="22"/>
      <c r="AK80" s="4"/>
    </row>
    <row r="81" spans="3:37" ht="18.75" customHeight="1">
      <c r="C81" s="19"/>
      <c r="F81" s="365"/>
      <c r="G81" s="366"/>
      <c r="H81" s="366"/>
      <c r="I81" s="366"/>
      <c r="J81" s="366"/>
      <c r="K81" s="366"/>
      <c r="L81" s="366"/>
      <c r="M81" s="366"/>
      <c r="N81" s="366"/>
      <c r="O81" s="366"/>
      <c r="P81" s="367"/>
      <c r="R81" s="21"/>
      <c r="S81" s="22"/>
      <c r="AK81" s="4"/>
    </row>
    <row r="82" spans="3:37" ht="18.75" customHeight="1">
      <c r="D82" s="19"/>
      <c r="F82" s="368"/>
      <c r="G82" s="369"/>
      <c r="H82" s="369"/>
      <c r="I82" s="369"/>
      <c r="J82" s="369"/>
      <c r="K82" s="369"/>
      <c r="L82" s="369"/>
      <c r="M82" s="369"/>
      <c r="N82" s="369"/>
      <c r="O82" s="369"/>
      <c r="P82" s="370"/>
      <c r="R82" s="21"/>
      <c r="S82" s="22"/>
      <c r="AK82" s="4"/>
    </row>
    <row r="83" spans="3:37" ht="18.75" customHeight="1">
      <c r="D83" s="19"/>
      <c r="F83" s="371"/>
      <c r="G83" s="372"/>
      <c r="H83" s="372"/>
      <c r="I83" s="372"/>
      <c r="J83" s="372"/>
      <c r="K83" s="372"/>
      <c r="L83" s="372"/>
      <c r="M83" s="372"/>
      <c r="N83" s="372"/>
      <c r="O83" s="372"/>
      <c r="P83" s="373"/>
      <c r="R83" s="21"/>
      <c r="S83" s="22"/>
      <c r="AK83" s="4"/>
    </row>
    <row r="84" spans="3:37" ht="18.75" customHeight="1">
      <c r="D84" s="19"/>
      <c r="E84" s="6"/>
      <c r="F84" s="292" t="s">
        <v>120</v>
      </c>
      <c r="G84" s="292"/>
      <c r="H84" s="292"/>
      <c r="I84" s="292"/>
      <c r="J84" s="292"/>
      <c r="K84" s="292"/>
      <c r="L84" s="292"/>
      <c r="M84" s="292"/>
      <c r="N84" s="292"/>
      <c r="O84" s="292"/>
      <c r="P84" s="292"/>
      <c r="R84" s="21"/>
      <c r="S84" s="22"/>
      <c r="AK84" s="4"/>
    </row>
    <row r="85" spans="3:37" ht="18.75" customHeight="1">
      <c r="C85" s="19"/>
      <c r="F85" s="365"/>
      <c r="G85" s="366"/>
      <c r="H85" s="366"/>
      <c r="I85" s="366"/>
      <c r="J85" s="366"/>
      <c r="K85" s="366"/>
      <c r="L85" s="366"/>
      <c r="M85" s="366"/>
      <c r="N85" s="366"/>
      <c r="O85" s="366"/>
      <c r="P85" s="367"/>
      <c r="R85" s="21"/>
      <c r="S85" s="22"/>
      <c r="AK85" s="4"/>
    </row>
    <row r="86" spans="3:37" ht="18.75" customHeight="1">
      <c r="D86" s="19"/>
      <c r="F86" s="368"/>
      <c r="G86" s="369"/>
      <c r="H86" s="369"/>
      <c r="I86" s="369"/>
      <c r="J86" s="369"/>
      <c r="K86" s="369"/>
      <c r="L86" s="369"/>
      <c r="M86" s="369"/>
      <c r="N86" s="369"/>
      <c r="O86" s="369"/>
      <c r="P86" s="370"/>
      <c r="R86" s="21"/>
      <c r="S86" s="22"/>
      <c r="AK86" s="4"/>
    </row>
    <row r="87" spans="3:37" ht="18.75" customHeight="1">
      <c r="D87" s="19"/>
      <c r="F87" s="371"/>
      <c r="G87" s="372"/>
      <c r="H87" s="372"/>
      <c r="I87" s="372"/>
      <c r="J87" s="372"/>
      <c r="K87" s="372"/>
      <c r="L87" s="372"/>
      <c r="M87" s="372"/>
      <c r="N87" s="372"/>
      <c r="O87" s="372"/>
      <c r="P87" s="373"/>
      <c r="R87" s="21"/>
      <c r="S87" s="22"/>
      <c r="AK87" s="4"/>
    </row>
    <row r="88" spans="3:37" ht="18.75" customHeight="1">
      <c r="C88" s="19"/>
      <c r="E88" s="6"/>
      <c r="F88" s="126" t="s">
        <v>121</v>
      </c>
      <c r="G88" s="127"/>
      <c r="H88" s="127"/>
      <c r="I88" s="127"/>
      <c r="J88" s="127"/>
      <c r="K88" s="127"/>
      <c r="L88" s="127"/>
      <c r="M88" s="127"/>
      <c r="N88" s="127"/>
      <c r="O88" s="127"/>
      <c r="R88" s="21"/>
      <c r="S88" s="22"/>
      <c r="AK88" s="4"/>
    </row>
    <row r="89" spans="3:37" ht="18.75" customHeight="1">
      <c r="D89" s="19"/>
      <c r="F89" s="365"/>
      <c r="G89" s="366"/>
      <c r="H89" s="366"/>
      <c r="I89" s="366"/>
      <c r="J89" s="366"/>
      <c r="K89" s="366"/>
      <c r="L89" s="366"/>
      <c r="M89" s="366"/>
      <c r="N89" s="366"/>
      <c r="O89" s="366"/>
      <c r="P89" s="367"/>
      <c r="R89" s="21"/>
      <c r="S89" s="22"/>
      <c r="AK89" s="4"/>
    </row>
    <row r="90" spans="3:37" ht="18.75" customHeight="1">
      <c r="D90" s="19"/>
      <c r="F90" s="371"/>
      <c r="G90" s="372"/>
      <c r="H90" s="372"/>
      <c r="I90" s="372"/>
      <c r="J90" s="372"/>
      <c r="K90" s="372"/>
      <c r="L90" s="372"/>
      <c r="M90" s="372"/>
      <c r="N90" s="372"/>
      <c r="O90" s="372"/>
      <c r="P90" s="373"/>
      <c r="R90" s="21"/>
      <c r="S90" s="22"/>
      <c r="AK90" s="4"/>
    </row>
    <row r="91" spans="3:37" ht="18.75" customHeight="1">
      <c r="C91" s="19"/>
      <c r="E91" s="6"/>
      <c r="F91" s="26" t="s">
        <v>122</v>
      </c>
      <c r="G91" s="127"/>
      <c r="H91" s="127"/>
      <c r="I91" s="127"/>
      <c r="J91" s="127"/>
      <c r="K91" s="127"/>
      <c r="L91" s="127"/>
      <c r="M91" s="127"/>
      <c r="N91" s="127"/>
      <c r="O91" s="127"/>
      <c r="R91" s="21"/>
      <c r="S91" s="22"/>
      <c r="AK91" s="4"/>
    </row>
    <row r="92" spans="3:37" ht="18.75" customHeight="1">
      <c r="D92" s="19"/>
      <c r="F92" s="365"/>
      <c r="G92" s="366"/>
      <c r="H92" s="366"/>
      <c r="I92" s="366"/>
      <c r="J92" s="366"/>
      <c r="K92" s="366"/>
      <c r="L92" s="366"/>
      <c r="M92" s="366"/>
      <c r="N92" s="366"/>
      <c r="O92" s="366"/>
      <c r="P92" s="367"/>
      <c r="R92" s="21"/>
      <c r="S92" s="22"/>
      <c r="AK92" s="4"/>
    </row>
    <row r="93" spans="3:37" ht="18.75" customHeight="1">
      <c r="D93" s="19"/>
      <c r="F93" s="371"/>
      <c r="G93" s="372"/>
      <c r="H93" s="372"/>
      <c r="I93" s="372"/>
      <c r="J93" s="372"/>
      <c r="K93" s="372"/>
      <c r="L93" s="372"/>
      <c r="M93" s="372"/>
      <c r="N93" s="372"/>
      <c r="O93" s="372"/>
      <c r="P93" s="373"/>
      <c r="R93" s="21"/>
      <c r="S93" s="22"/>
      <c r="AK93" s="4"/>
    </row>
    <row r="94" spans="3:37" ht="18.75" customHeight="1">
      <c r="D94" s="19"/>
      <c r="E94" s="6"/>
      <c r="F94" s="292" t="s">
        <v>123</v>
      </c>
      <c r="G94" s="292"/>
      <c r="H94" s="292"/>
      <c r="I94" s="292"/>
      <c r="J94" s="292"/>
      <c r="K94" s="292"/>
      <c r="L94" s="292"/>
      <c r="M94" s="292"/>
      <c r="N94" s="292"/>
      <c r="O94" s="292"/>
      <c r="P94" s="292"/>
      <c r="R94" s="21"/>
      <c r="S94" s="22"/>
      <c r="AK94" s="4"/>
    </row>
    <row r="95" spans="3:37" ht="18.75" customHeight="1">
      <c r="C95" s="19"/>
      <c r="F95" s="365"/>
      <c r="G95" s="366"/>
      <c r="H95" s="366"/>
      <c r="I95" s="366"/>
      <c r="J95" s="366"/>
      <c r="K95" s="366"/>
      <c r="L95" s="366"/>
      <c r="M95" s="366"/>
      <c r="N95" s="366"/>
      <c r="O95" s="366"/>
      <c r="P95" s="367"/>
      <c r="R95" s="21"/>
      <c r="S95" s="22"/>
      <c r="AK95" s="4"/>
    </row>
    <row r="96" spans="3:37" ht="18.75" customHeight="1">
      <c r="D96" s="19"/>
      <c r="F96" s="371"/>
      <c r="G96" s="372"/>
      <c r="H96" s="372"/>
      <c r="I96" s="372"/>
      <c r="J96" s="372"/>
      <c r="K96" s="372"/>
      <c r="L96" s="372"/>
      <c r="M96" s="372"/>
      <c r="N96" s="372"/>
      <c r="O96" s="372"/>
      <c r="P96" s="373"/>
      <c r="R96" s="21"/>
      <c r="S96" s="22"/>
      <c r="AK96" s="4"/>
    </row>
    <row r="97" spans="2:37" ht="18.75" customHeight="1">
      <c r="D97" s="19"/>
      <c r="E97" s="6"/>
      <c r="F97" s="292" t="s">
        <v>124</v>
      </c>
      <c r="G97" s="292"/>
      <c r="H97" s="292"/>
      <c r="I97" s="292"/>
      <c r="J97" s="292"/>
      <c r="K97" s="292"/>
      <c r="L97" s="292"/>
      <c r="M97" s="292"/>
      <c r="N97" s="292"/>
      <c r="O97" s="292"/>
      <c r="P97" s="292"/>
      <c r="R97" s="21"/>
      <c r="S97" s="22"/>
      <c r="AK97" s="4"/>
    </row>
    <row r="98" spans="2:37" ht="18.75" customHeight="1">
      <c r="C98" s="19"/>
      <c r="F98" s="365"/>
      <c r="G98" s="366"/>
      <c r="H98" s="366"/>
      <c r="I98" s="366"/>
      <c r="J98" s="366"/>
      <c r="K98" s="366"/>
      <c r="L98" s="366"/>
      <c r="M98" s="366"/>
      <c r="N98" s="366"/>
      <c r="O98" s="366"/>
      <c r="P98" s="367"/>
      <c r="R98" s="21"/>
      <c r="S98" s="22"/>
      <c r="AK98" s="4"/>
    </row>
    <row r="99" spans="2:37" ht="18.75" customHeight="1">
      <c r="D99" s="19"/>
      <c r="F99" s="368"/>
      <c r="G99" s="369"/>
      <c r="H99" s="369"/>
      <c r="I99" s="369"/>
      <c r="J99" s="369"/>
      <c r="K99" s="369"/>
      <c r="L99" s="369"/>
      <c r="M99" s="369"/>
      <c r="N99" s="369"/>
      <c r="O99" s="369"/>
      <c r="P99" s="370"/>
      <c r="R99" s="21"/>
      <c r="S99" s="22"/>
      <c r="AK99" s="4"/>
    </row>
    <row r="100" spans="2:37" ht="18.75" customHeight="1">
      <c r="D100" s="19"/>
      <c r="F100" s="371"/>
      <c r="G100" s="372"/>
      <c r="H100" s="372"/>
      <c r="I100" s="372"/>
      <c r="J100" s="372"/>
      <c r="K100" s="372"/>
      <c r="L100" s="372"/>
      <c r="M100" s="372"/>
      <c r="N100" s="372"/>
      <c r="O100" s="372"/>
      <c r="P100" s="373"/>
      <c r="R100" s="21"/>
      <c r="S100" s="22"/>
      <c r="AK100" s="4"/>
    </row>
    <row r="101" spans="2:37" ht="6.75" customHeight="1">
      <c r="D101" s="19"/>
      <c r="R101" s="21"/>
      <c r="S101" s="22"/>
      <c r="AK101" s="4"/>
    </row>
    <row r="102" spans="2:37" ht="18.75" customHeight="1">
      <c r="C102" s="19"/>
      <c r="D102" s="17" t="s">
        <v>83</v>
      </c>
      <c r="E102" s="248" t="s">
        <v>125</v>
      </c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1"/>
      <c r="S102" s="22"/>
      <c r="AK102" s="4"/>
    </row>
    <row r="103" spans="2:37" ht="18.75" customHeight="1">
      <c r="D103" s="19"/>
      <c r="E103" s="17" t="s">
        <v>83</v>
      </c>
      <c r="F103" s="2" t="s">
        <v>126</v>
      </c>
      <c r="L103" s="18"/>
      <c r="O103" s="19"/>
      <c r="P103" s="19"/>
      <c r="R103" s="21"/>
      <c r="S103" s="22"/>
      <c r="AK103" s="4"/>
    </row>
    <row r="104" spans="2:37" ht="18.75" customHeight="1">
      <c r="D104" s="19"/>
      <c r="F104" s="2" t="s">
        <v>127</v>
      </c>
      <c r="L104" s="18"/>
      <c r="O104" s="19"/>
      <c r="P104" s="19"/>
      <c r="R104" s="21"/>
      <c r="S104" s="22"/>
      <c r="AK104" s="4"/>
    </row>
    <row r="105" spans="2:37" ht="18.75" customHeight="1">
      <c r="C105" s="19"/>
      <c r="E105" s="17" t="s">
        <v>83</v>
      </c>
      <c r="F105" s="2" t="s">
        <v>128</v>
      </c>
      <c r="R105" s="21"/>
      <c r="S105" s="22"/>
      <c r="Y105" s="27" t="s">
        <v>129</v>
      </c>
      <c r="Z105" s="28"/>
      <c r="AA105" s="29"/>
      <c r="AK105" s="4"/>
    </row>
    <row r="106" spans="2:37" ht="18.75" customHeight="1">
      <c r="D106" s="19"/>
      <c r="E106" s="17" t="s">
        <v>83</v>
      </c>
      <c r="F106" s="2" t="s">
        <v>130</v>
      </c>
      <c r="L106" s="18"/>
      <c r="O106" s="19"/>
      <c r="P106" s="19"/>
      <c r="R106" s="21"/>
      <c r="S106" s="22"/>
      <c r="Y106" s="27" t="s">
        <v>131</v>
      </c>
      <c r="Z106" s="28"/>
      <c r="AA106" s="29"/>
      <c r="AK106" s="4"/>
    </row>
    <row r="107" spans="2:37" ht="18.75" customHeight="1">
      <c r="D107" s="19"/>
      <c r="E107" s="17" t="s">
        <v>83</v>
      </c>
      <c r="F107" s="2" t="s">
        <v>132</v>
      </c>
      <c r="L107" s="18"/>
      <c r="O107" s="19"/>
      <c r="P107" s="19"/>
      <c r="R107" s="21"/>
      <c r="S107" s="22"/>
      <c r="Y107" s="27" t="s">
        <v>133</v>
      </c>
      <c r="Z107" s="28"/>
      <c r="AA107" s="29"/>
      <c r="AK107" s="4"/>
    </row>
    <row r="108" spans="2:37" ht="8.25" customHeight="1">
      <c r="C108" s="19"/>
      <c r="R108" s="21"/>
      <c r="S108" s="22"/>
      <c r="Y108" s="27" t="s">
        <v>134</v>
      </c>
      <c r="Z108" s="28"/>
      <c r="AA108" s="29"/>
      <c r="AK108" s="4"/>
    </row>
    <row r="109" spans="2:37" ht="18.75" customHeight="1">
      <c r="B109" s="122" t="s">
        <v>135</v>
      </c>
      <c r="C109" s="122" t="s">
        <v>590</v>
      </c>
      <c r="D109" s="123"/>
      <c r="E109" s="124"/>
      <c r="F109" s="124"/>
      <c r="G109" s="124"/>
      <c r="H109" s="124"/>
      <c r="I109" s="124"/>
      <c r="J109" s="124"/>
      <c r="K109" s="124"/>
      <c r="L109" s="125"/>
      <c r="M109" s="122"/>
      <c r="N109" s="122"/>
      <c r="O109" s="123"/>
      <c r="P109" s="123"/>
      <c r="R109" s="21"/>
      <c r="S109" s="22"/>
      <c r="Y109" s="30" t="s">
        <v>136</v>
      </c>
      <c r="Z109" s="31"/>
      <c r="AA109" s="32"/>
      <c r="AK109" s="4"/>
    </row>
    <row r="110" spans="2:37" ht="18.75" customHeight="1">
      <c r="B110" s="33"/>
      <c r="C110" s="284" t="s">
        <v>137</v>
      </c>
      <c r="D110" s="284"/>
      <c r="E110" s="128" t="s">
        <v>138</v>
      </c>
      <c r="F110" s="128"/>
      <c r="G110" s="128"/>
      <c r="H110" s="128"/>
      <c r="I110" s="128"/>
      <c r="J110" s="128"/>
      <c r="K110" s="33"/>
      <c r="L110" s="129"/>
      <c r="M110" s="33"/>
      <c r="N110" s="33"/>
      <c r="O110" s="130"/>
      <c r="P110" s="130"/>
      <c r="R110" s="21"/>
      <c r="S110" s="22"/>
      <c r="Y110" s="30" t="s">
        <v>139</v>
      </c>
      <c r="Z110" s="31"/>
      <c r="AA110" s="32"/>
      <c r="AK110" s="4"/>
    </row>
    <row r="111" spans="2:37" ht="9" customHeight="1">
      <c r="C111" s="247"/>
      <c r="D111" s="247"/>
      <c r="E111" s="247"/>
      <c r="F111" s="151"/>
      <c r="G111" s="151"/>
      <c r="H111" s="151"/>
      <c r="I111" s="152"/>
      <c r="J111" s="152"/>
      <c r="L111" s="18"/>
      <c r="O111" s="19"/>
      <c r="P111" s="19"/>
      <c r="R111" s="21"/>
      <c r="S111" s="22"/>
      <c r="AK111" s="4"/>
    </row>
    <row r="112" spans="2:37" ht="0.75" hidden="1" customHeight="1">
      <c r="C112" s="17"/>
      <c r="D112" s="17"/>
      <c r="E112" s="17"/>
      <c r="F112" s="14"/>
      <c r="G112" s="14"/>
      <c r="H112" s="14"/>
      <c r="L112" s="18"/>
      <c r="O112" s="19"/>
      <c r="P112" s="19"/>
      <c r="R112" s="21"/>
      <c r="S112" s="22"/>
      <c r="Y112" s="2" t="s">
        <v>0</v>
      </c>
      <c r="AK112" s="4"/>
    </row>
    <row r="113" spans="3:52" ht="18.75" customHeight="1">
      <c r="C113" s="17"/>
      <c r="D113" s="17" t="s">
        <v>83</v>
      </c>
      <c r="E113" s="17" t="s">
        <v>140</v>
      </c>
      <c r="F113" s="273"/>
      <c r="G113" s="273"/>
      <c r="H113" s="273"/>
      <c r="L113" s="18"/>
      <c r="O113" s="19"/>
      <c r="P113" s="19"/>
      <c r="R113" s="21"/>
      <c r="S113" s="22"/>
      <c r="Y113" s="2" t="s">
        <v>2</v>
      </c>
      <c r="AK113" s="4"/>
    </row>
    <row r="114" spans="3:52" ht="18.75" customHeight="1">
      <c r="C114" s="17"/>
      <c r="D114" s="17" t="s">
        <v>83</v>
      </c>
      <c r="E114" s="376" t="s">
        <v>141</v>
      </c>
      <c r="F114" s="376"/>
      <c r="G114" s="376"/>
      <c r="H114" s="376"/>
      <c r="I114" s="376"/>
      <c r="J114" s="376"/>
      <c r="K114" s="273"/>
      <c r="L114" s="273"/>
      <c r="M114" s="273"/>
      <c r="O114" s="19"/>
      <c r="P114" s="19"/>
      <c r="R114" s="21"/>
      <c r="S114" s="22"/>
      <c r="AK114" s="4"/>
    </row>
    <row r="115" spans="3:52" ht="6" customHeight="1">
      <c r="C115" s="17"/>
      <c r="D115" s="17"/>
      <c r="E115" s="17"/>
      <c r="F115" s="14"/>
      <c r="G115" s="14"/>
      <c r="H115" s="14"/>
      <c r="L115" s="18"/>
      <c r="O115" s="19"/>
      <c r="P115" s="19"/>
      <c r="R115" s="21"/>
      <c r="S115" s="22"/>
      <c r="AK115" s="4"/>
    </row>
    <row r="116" spans="3:52" ht="18.75" customHeight="1">
      <c r="C116" s="17"/>
      <c r="D116" s="17"/>
      <c r="E116" s="17"/>
      <c r="F116" s="374" t="s">
        <v>142</v>
      </c>
      <c r="G116" s="374"/>
      <c r="H116" s="374"/>
      <c r="L116" s="18"/>
      <c r="O116" s="19"/>
      <c r="P116" s="19"/>
      <c r="R116" s="21"/>
      <c r="S116" s="22"/>
      <c r="AK116" s="4"/>
    </row>
    <row r="117" spans="3:52" ht="7.5" customHeight="1" thickBot="1">
      <c r="D117" s="375"/>
      <c r="E117" s="375"/>
      <c r="F117" s="375"/>
      <c r="H117" s="318"/>
      <c r="I117" s="318"/>
      <c r="J117" s="318"/>
      <c r="K117" s="13"/>
      <c r="L117" s="13"/>
      <c r="M117" s="13"/>
      <c r="N117" s="13"/>
      <c r="O117" s="13"/>
      <c r="P117" s="13"/>
      <c r="Q117" s="13"/>
      <c r="R117" s="13"/>
      <c r="S117" s="13"/>
      <c r="AK117" s="4"/>
    </row>
    <row r="118" spans="3:52" ht="18.75" customHeight="1">
      <c r="C118" s="227" t="s">
        <v>143</v>
      </c>
      <c r="D118" s="228"/>
      <c r="E118" s="228"/>
      <c r="F118" s="228"/>
      <c r="G118" s="229"/>
      <c r="H118" s="329" t="s">
        <v>144</v>
      </c>
      <c r="I118" s="329"/>
      <c r="J118" s="329"/>
      <c r="K118" s="329"/>
      <c r="L118" s="329"/>
      <c r="M118" s="377" t="s">
        <v>145</v>
      </c>
      <c r="N118" s="377"/>
      <c r="O118" s="377"/>
      <c r="P118" s="377"/>
      <c r="Q118" s="377"/>
      <c r="R118" s="13"/>
      <c r="S118" s="318"/>
      <c r="T118" s="318"/>
      <c r="U118" s="318"/>
      <c r="AK118" s="4"/>
      <c r="AO118" s="170" t="s">
        <v>597</v>
      </c>
      <c r="AP118" s="177" t="s">
        <v>598</v>
      </c>
      <c r="AQ118" s="177" t="s">
        <v>346</v>
      </c>
      <c r="AR118" s="177" t="s">
        <v>347</v>
      </c>
      <c r="AS118" s="177"/>
      <c r="AT118" s="186"/>
      <c r="AU118" s="378" t="s">
        <v>145</v>
      </c>
      <c r="AV118" s="378"/>
      <c r="AW118" s="378"/>
      <c r="AX118" s="364"/>
      <c r="AY118" s="364"/>
      <c r="AZ118" s="364"/>
    </row>
    <row r="119" spans="3:52" ht="18.75" customHeight="1" thickBot="1">
      <c r="C119" s="230"/>
      <c r="D119" s="231"/>
      <c r="E119" s="231"/>
      <c r="F119" s="231"/>
      <c r="G119" s="232"/>
      <c r="H119" s="131" t="s">
        <v>146</v>
      </c>
      <c r="I119" s="132" t="s">
        <v>147</v>
      </c>
      <c r="J119" s="132" t="s">
        <v>148</v>
      </c>
      <c r="K119" s="132" t="s">
        <v>149</v>
      </c>
      <c r="L119" s="133" t="s">
        <v>150</v>
      </c>
      <c r="M119" s="131" t="s">
        <v>146</v>
      </c>
      <c r="N119" s="132" t="s">
        <v>147</v>
      </c>
      <c r="O119" s="132" t="s">
        <v>148</v>
      </c>
      <c r="P119" s="132" t="s">
        <v>149</v>
      </c>
      <c r="Q119" s="133" t="s">
        <v>150</v>
      </c>
      <c r="R119" s="17"/>
      <c r="S119" s="17" t="s">
        <v>362</v>
      </c>
      <c r="T119" s="2" t="s">
        <v>148</v>
      </c>
      <c r="U119" s="2" t="s">
        <v>362</v>
      </c>
      <c r="V119" s="2" t="s">
        <v>148</v>
      </c>
      <c r="AK119" s="4"/>
      <c r="AM119" s="2" t="s">
        <v>361</v>
      </c>
      <c r="AO119" s="170"/>
      <c r="AP119" s="173"/>
      <c r="AQ119" s="173"/>
      <c r="AR119" s="173"/>
      <c r="AS119" s="173"/>
      <c r="AT119" s="186"/>
      <c r="AU119" s="193" t="s">
        <v>344</v>
      </c>
      <c r="AV119" s="193" t="s">
        <v>345</v>
      </c>
      <c r="AW119" s="193" t="s">
        <v>148</v>
      </c>
      <c r="AX119" s="173"/>
      <c r="AY119" s="173"/>
      <c r="AZ119" s="173"/>
    </row>
    <row r="120" spans="3:52" ht="18.75" customHeight="1">
      <c r="C120" s="302"/>
      <c r="D120" s="303"/>
      <c r="E120" s="303"/>
      <c r="F120" s="303"/>
      <c r="G120" s="304"/>
      <c r="H120" s="101"/>
      <c r="I120" s="37" t="str">
        <f>IF(H120="","",H120*S120)</f>
        <v/>
      </c>
      <c r="J120" s="38" t="str">
        <f>IF(H120="","",H120*T120)</f>
        <v/>
      </c>
      <c r="K120" s="98" t="str">
        <f>IF(H120="","",H120*100/$H$136)</f>
        <v/>
      </c>
      <c r="L120" s="99" t="str">
        <f>IF(H120="","",J120*100/$J$136)</f>
        <v/>
      </c>
      <c r="M120" s="101"/>
      <c r="N120" s="37" t="str">
        <f>IF(M120="","",M120*U120)</f>
        <v/>
      </c>
      <c r="O120" s="38" t="str">
        <f>IF(M120="","",M120*V120)</f>
        <v/>
      </c>
      <c r="P120" s="98" t="str">
        <f>IF(M120="","",M120*100/$M$136)</f>
        <v/>
      </c>
      <c r="Q120" s="99" t="str">
        <f>IF(M120="","",O120*100/$O$136)</f>
        <v/>
      </c>
      <c r="S120" s="2" t="str">
        <f t="shared" ref="S120:S135" si="0">IF(C120="","",VLOOKUP(C120,$AC$120:$AF$368,3,FALSE()))</f>
        <v/>
      </c>
      <c r="T120" s="2" t="str">
        <f t="shared" ref="T120:T135" si="1">IF(C120="","",VLOOKUP(C120,$AC$120:$AF$368,4,FALSE()))</f>
        <v/>
      </c>
      <c r="U120" s="2" t="str">
        <f>IF(C120="","",VLOOKUP(C120,$AC$120:$AF$368,3,FALSE()))</f>
        <v/>
      </c>
      <c r="V120" s="2" t="str">
        <f>IF(C120="","",VLOOKUP(C120,$AC$120:$AF$368,4,FALSE()))</f>
        <v/>
      </c>
      <c r="W120" s="2" t="str">
        <f t="shared" ref="W120:W135" si="2">IF(C120="","",VLOOKUP(C120,AC120:AG368,5,FALSE()))</f>
        <v/>
      </c>
      <c r="AA120" s="1" t="s">
        <v>216</v>
      </c>
      <c r="AB120" s="1" t="s">
        <v>0</v>
      </c>
      <c r="AC120" s="2" t="s">
        <v>374</v>
      </c>
      <c r="AD120" s="1" t="s">
        <v>1</v>
      </c>
      <c r="AE120" s="88">
        <v>444.29160000000002</v>
      </c>
      <c r="AF120" s="89">
        <v>1.4E-2</v>
      </c>
      <c r="AG120">
        <v>2</v>
      </c>
      <c r="AJ120" s="103" t="s">
        <v>35</v>
      </c>
      <c r="AK120" s="93">
        <v>1157.0999999999999</v>
      </c>
      <c r="AL120" s="94">
        <v>0.06</v>
      </c>
      <c r="AM120" s="2">
        <v>1</v>
      </c>
      <c r="AO120" s="181">
        <f>IF(W120=1,M120,0)</f>
        <v>0</v>
      </c>
      <c r="AP120" s="180">
        <f>IF(W120=2,M120,0)</f>
        <v>0</v>
      </c>
      <c r="AQ120" s="179">
        <f>IF(W120=1,AO120*V120,0)</f>
        <v>0</v>
      </c>
      <c r="AR120" s="178">
        <f>IF(W120=2,AP120*V120,0)</f>
        <v>0</v>
      </c>
      <c r="AS120" s="170"/>
      <c r="AT120" s="187" t="s">
        <v>348</v>
      </c>
      <c r="AU120" s="189" t="str">
        <f>IF(AO136=0,"",AO136)</f>
        <v/>
      </c>
      <c r="AV120" s="188" t="str">
        <f>IF(AU120="","",AU120*100/AU122)</f>
        <v/>
      </c>
      <c r="AW120" s="188" t="str">
        <f>IF(AQ136=0,"",AQ136)</f>
        <v/>
      </c>
      <c r="AX120" s="170"/>
      <c r="AY120" s="174"/>
      <c r="AZ120" s="175"/>
    </row>
    <row r="121" spans="3:52" ht="18.75" customHeight="1">
      <c r="C121" s="212"/>
      <c r="D121" s="213"/>
      <c r="E121" s="213"/>
      <c r="F121" s="213"/>
      <c r="G121" s="214"/>
      <c r="H121" s="102"/>
      <c r="I121" s="37" t="str">
        <f t="shared" ref="I121:I135" si="3">IF(H121="","",H121*S121)</f>
        <v/>
      </c>
      <c r="J121" s="38" t="str">
        <f t="shared" ref="J121:J135" si="4">IF(H121="","",H121*T121)</f>
        <v/>
      </c>
      <c r="K121" s="98" t="str">
        <f t="shared" ref="K121:K135" si="5">IF(H121="","",H121*100/$H$136)</f>
        <v/>
      </c>
      <c r="L121" s="99" t="str">
        <f t="shared" ref="L121:L135" si="6">IF(H121="","",J121*100/$J$136)</f>
        <v/>
      </c>
      <c r="M121" s="102"/>
      <c r="N121" s="37" t="str">
        <f t="shared" ref="N121" si="7">IF(M121="","",M121*U121)</f>
        <v/>
      </c>
      <c r="O121" s="38" t="str">
        <f t="shared" ref="O121" si="8">IF(M121="","",M121*V121)</f>
        <v/>
      </c>
      <c r="P121" s="98" t="str">
        <f t="shared" ref="P121:P135" si="9">IF(M121="","",M121*100/$M$136)</f>
        <v/>
      </c>
      <c r="Q121" s="99" t="str">
        <f t="shared" ref="Q121:Q135" si="10">IF(M121="","",O121*100/$O$136)</f>
        <v/>
      </c>
      <c r="S121" s="2" t="str">
        <f t="shared" si="0"/>
        <v/>
      </c>
      <c r="T121" s="2" t="str">
        <f t="shared" si="1"/>
        <v/>
      </c>
      <c r="U121" s="2" t="str">
        <f t="shared" ref="U121:U133" si="11">IF(C121="","",VLOOKUP(C121,AC121:AF369,3,FALSE()))</f>
        <v/>
      </c>
      <c r="V121" s="2" t="str">
        <f t="shared" ref="V121:V135" si="12">IF(C121="","",VLOOKUP(C121,AC121:AF369,4,FALSE()))</f>
        <v/>
      </c>
      <c r="W121" s="2" t="str">
        <f t="shared" si="2"/>
        <v/>
      </c>
      <c r="AA121" s="1" t="s">
        <v>216</v>
      </c>
      <c r="AB121" s="1" t="s">
        <v>2</v>
      </c>
      <c r="AC121" s="2" t="s">
        <v>375</v>
      </c>
      <c r="AD121" s="1" t="s">
        <v>1</v>
      </c>
      <c r="AE121" s="88">
        <v>784.16</v>
      </c>
      <c r="AF121" s="89">
        <v>0.04</v>
      </c>
      <c r="AG121">
        <v>2</v>
      </c>
      <c r="AJ121" s="103" t="s">
        <v>36</v>
      </c>
      <c r="AK121" s="93">
        <v>222.256</v>
      </c>
      <c r="AL121" s="94">
        <v>0.03</v>
      </c>
      <c r="AM121" s="2">
        <v>1</v>
      </c>
      <c r="AO121" s="181">
        <f t="shared" ref="AO121:AO135" si="13">IF(W121=1,M121,0)</f>
        <v>0</v>
      </c>
      <c r="AP121" s="180">
        <f t="shared" ref="AP121:AP135" si="14">IF(W121=2,M121,0)</f>
        <v>0</v>
      </c>
      <c r="AQ121" s="179">
        <f t="shared" ref="AQ121:AQ135" si="15">IF(W121=1,AO121*V121,0)</f>
        <v>0</v>
      </c>
      <c r="AR121" s="178">
        <f t="shared" ref="AR121:AR135" si="16">IF(W121=2,AP121*V121,0)</f>
        <v>0</v>
      </c>
      <c r="AS121" s="170"/>
      <c r="AT121" s="187" t="s">
        <v>349</v>
      </c>
      <c r="AU121" s="189" t="str">
        <f>IF(AP136=0,"",AP136)</f>
        <v/>
      </c>
      <c r="AV121" s="188" t="str">
        <f>IF(AU121="","",AU121*100/AU122)</f>
        <v/>
      </c>
      <c r="AW121" s="188" t="str">
        <f>IF(AR136=0,"",AR136)</f>
        <v/>
      </c>
      <c r="AX121" s="170"/>
      <c r="AY121" s="174"/>
      <c r="AZ121" s="175"/>
    </row>
    <row r="122" spans="3:52" ht="18.75" customHeight="1">
      <c r="C122" s="212"/>
      <c r="D122" s="213"/>
      <c r="E122" s="213"/>
      <c r="F122" s="213"/>
      <c r="G122" s="214"/>
      <c r="H122" s="102"/>
      <c r="I122" s="37" t="str">
        <f t="shared" si="3"/>
        <v/>
      </c>
      <c r="J122" s="38" t="str">
        <f t="shared" si="4"/>
        <v/>
      </c>
      <c r="K122" s="98" t="str">
        <f t="shared" si="5"/>
        <v/>
      </c>
      <c r="L122" s="99" t="str">
        <f t="shared" si="6"/>
        <v/>
      </c>
      <c r="M122" s="102"/>
      <c r="N122" s="37" t="str">
        <f t="shared" ref="N122:N135" si="17">IF(M122="","",M122*U122)</f>
        <v/>
      </c>
      <c r="O122" s="38" t="str">
        <f t="shared" ref="O122:O135" si="18">IF(M122="","",M122*V122)</f>
        <v/>
      </c>
      <c r="P122" s="98" t="str">
        <f t="shared" si="9"/>
        <v/>
      </c>
      <c r="Q122" s="99" t="str">
        <f t="shared" si="10"/>
        <v/>
      </c>
      <c r="S122" s="2" t="str">
        <f t="shared" si="0"/>
        <v/>
      </c>
      <c r="T122" s="2" t="str">
        <f t="shared" si="1"/>
        <v/>
      </c>
      <c r="U122" s="2" t="str">
        <f t="shared" si="11"/>
        <v/>
      </c>
      <c r="V122" s="2" t="str">
        <f t="shared" si="12"/>
        <v/>
      </c>
      <c r="W122" s="2" t="str">
        <f t="shared" si="2"/>
        <v/>
      </c>
      <c r="AA122" s="1" t="s">
        <v>217</v>
      </c>
      <c r="AB122" s="1" t="s">
        <v>0</v>
      </c>
      <c r="AC122" s="2" t="s">
        <v>376</v>
      </c>
      <c r="AD122" s="1" t="s">
        <v>1</v>
      </c>
      <c r="AE122" s="88">
        <v>444.29160000000002</v>
      </c>
      <c r="AF122" s="89">
        <v>1.4E-2</v>
      </c>
      <c r="AG122">
        <v>2</v>
      </c>
      <c r="AJ122" s="103" t="s">
        <v>37</v>
      </c>
      <c r="AK122" s="93">
        <v>69.599999999999994</v>
      </c>
      <c r="AL122" s="94">
        <v>0.02</v>
      </c>
      <c r="AM122" s="2">
        <v>0.7</v>
      </c>
      <c r="AO122" s="181">
        <f t="shared" si="13"/>
        <v>0</v>
      </c>
      <c r="AP122" s="180">
        <f t="shared" si="14"/>
        <v>0</v>
      </c>
      <c r="AQ122" s="179">
        <f t="shared" si="15"/>
        <v>0</v>
      </c>
      <c r="AR122" s="178">
        <f t="shared" si="16"/>
        <v>0</v>
      </c>
      <c r="AS122" s="176"/>
      <c r="AT122" s="187" t="s">
        <v>151</v>
      </c>
      <c r="AU122" s="189" t="str">
        <f>M136</f>
        <v/>
      </c>
      <c r="AV122" s="190"/>
      <c r="AW122" s="186"/>
      <c r="AX122" s="182"/>
      <c r="AY122" s="183"/>
      <c r="AZ122" s="168"/>
    </row>
    <row r="123" spans="3:52" ht="18.75" customHeight="1">
      <c r="C123" s="212"/>
      <c r="D123" s="213"/>
      <c r="E123" s="213"/>
      <c r="F123" s="213"/>
      <c r="G123" s="214"/>
      <c r="H123" s="102"/>
      <c r="I123" s="37" t="str">
        <f t="shared" si="3"/>
        <v/>
      </c>
      <c r="J123" s="38" t="str">
        <f t="shared" si="4"/>
        <v/>
      </c>
      <c r="K123" s="98" t="str">
        <f t="shared" si="5"/>
        <v/>
      </c>
      <c r="L123" s="99" t="str">
        <f t="shared" si="6"/>
        <v/>
      </c>
      <c r="M123" s="102"/>
      <c r="N123" s="37" t="str">
        <f t="shared" si="17"/>
        <v/>
      </c>
      <c r="O123" s="38" t="str">
        <f t="shared" si="18"/>
        <v/>
      </c>
      <c r="P123" s="98" t="str">
        <f t="shared" si="9"/>
        <v/>
      </c>
      <c r="Q123" s="99" t="str">
        <f t="shared" si="10"/>
        <v/>
      </c>
      <c r="S123" s="2" t="str">
        <f t="shared" si="0"/>
        <v/>
      </c>
      <c r="T123" s="2" t="str">
        <f t="shared" si="1"/>
        <v/>
      </c>
      <c r="U123" s="2" t="str">
        <f t="shared" si="11"/>
        <v/>
      </c>
      <c r="V123" s="2" t="str">
        <f t="shared" si="12"/>
        <v/>
      </c>
      <c r="W123" s="2" t="str">
        <f t="shared" si="2"/>
        <v/>
      </c>
      <c r="AA123" s="1" t="s">
        <v>217</v>
      </c>
      <c r="AB123" s="1" t="s">
        <v>2</v>
      </c>
      <c r="AC123" s="2" t="s">
        <v>377</v>
      </c>
      <c r="AD123" s="1" t="s">
        <v>1</v>
      </c>
      <c r="AE123" s="88">
        <v>784.16</v>
      </c>
      <c r="AF123" s="89">
        <v>0.04</v>
      </c>
      <c r="AG123">
        <v>2</v>
      </c>
      <c r="AJ123" s="103" t="s">
        <v>350</v>
      </c>
      <c r="AK123" s="93">
        <v>104.4</v>
      </c>
      <c r="AL123" s="94">
        <v>0.02</v>
      </c>
      <c r="AM123" s="2">
        <v>0.5</v>
      </c>
      <c r="AO123" s="181">
        <f t="shared" si="13"/>
        <v>0</v>
      </c>
      <c r="AP123" s="180">
        <f t="shared" si="14"/>
        <v>0</v>
      </c>
      <c r="AQ123" s="179">
        <f t="shared" si="15"/>
        <v>0</v>
      </c>
      <c r="AR123" s="178">
        <f t="shared" si="16"/>
        <v>0</v>
      </c>
      <c r="AT123" s="191"/>
      <c r="AU123" s="191"/>
      <c r="AV123" s="191"/>
      <c r="AW123" s="192"/>
      <c r="AX123" s="169"/>
      <c r="AY123" s="169"/>
      <c r="AZ123" s="169"/>
    </row>
    <row r="124" spans="3:52" ht="18.75" customHeight="1">
      <c r="C124" s="212"/>
      <c r="D124" s="213"/>
      <c r="E124" s="213"/>
      <c r="F124" s="213"/>
      <c r="G124" s="214"/>
      <c r="H124" s="102"/>
      <c r="I124" s="37" t="str">
        <f t="shared" si="3"/>
        <v/>
      </c>
      <c r="J124" s="38" t="str">
        <f t="shared" si="4"/>
        <v/>
      </c>
      <c r="K124" s="98" t="str">
        <f t="shared" si="5"/>
        <v/>
      </c>
      <c r="L124" s="99" t="str">
        <f t="shared" si="6"/>
        <v/>
      </c>
      <c r="M124" s="102"/>
      <c r="N124" s="37" t="str">
        <f t="shared" si="17"/>
        <v/>
      </c>
      <c r="O124" s="38" t="str">
        <f t="shared" si="18"/>
        <v/>
      </c>
      <c r="P124" s="98" t="str">
        <f t="shared" si="9"/>
        <v/>
      </c>
      <c r="Q124" s="99" t="str">
        <f t="shared" si="10"/>
        <v/>
      </c>
      <c r="S124" s="2" t="str">
        <f t="shared" si="0"/>
        <v/>
      </c>
      <c r="T124" s="2" t="str">
        <f t="shared" si="1"/>
        <v/>
      </c>
      <c r="U124" s="2" t="str">
        <f t="shared" si="11"/>
        <v/>
      </c>
      <c r="V124" s="2" t="str">
        <f t="shared" si="12"/>
        <v/>
      </c>
      <c r="W124" s="2" t="str">
        <f t="shared" si="2"/>
        <v/>
      </c>
      <c r="AA124" s="1" t="s">
        <v>218</v>
      </c>
      <c r="AB124" s="1" t="s">
        <v>0</v>
      </c>
      <c r="AC124" s="2" t="s">
        <v>378</v>
      </c>
      <c r="AD124" s="1" t="s">
        <v>1</v>
      </c>
      <c r="AE124" s="88">
        <v>444.29160000000002</v>
      </c>
      <c r="AF124" s="89">
        <v>1.4E-2</v>
      </c>
      <c r="AG124">
        <v>2</v>
      </c>
      <c r="AJ124" s="103" t="s">
        <v>359</v>
      </c>
      <c r="AK124" s="93">
        <v>8.6999999999999993</v>
      </c>
      <c r="AL124" s="94">
        <v>1.7000000000000001E-2</v>
      </c>
      <c r="AM124" s="2">
        <v>0.3</v>
      </c>
      <c r="AO124" s="181">
        <f t="shared" si="13"/>
        <v>0</v>
      </c>
      <c r="AP124" s="180">
        <f t="shared" si="14"/>
        <v>0</v>
      </c>
      <c r="AQ124" s="179">
        <f t="shared" si="15"/>
        <v>0</v>
      </c>
      <c r="AR124" s="178">
        <f t="shared" si="16"/>
        <v>0</v>
      </c>
      <c r="AT124" s="191"/>
      <c r="AU124" s="191"/>
      <c r="AV124" s="191"/>
      <c r="AW124" s="192"/>
    </row>
    <row r="125" spans="3:52" ht="18.75" customHeight="1">
      <c r="C125" s="212"/>
      <c r="D125" s="213"/>
      <c r="E125" s="213"/>
      <c r="F125" s="213"/>
      <c r="G125" s="214"/>
      <c r="H125" s="102"/>
      <c r="I125" s="37" t="str">
        <f t="shared" si="3"/>
        <v/>
      </c>
      <c r="J125" s="38" t="str">
        <f t="shared" si="4"/>
        <v/>
      </c>
      <c r="K125" s="98" t="str">
        <f t="shared" si="5"/>
        <v/>
      </c>
      <c r="L125" s="99" t="str">
        <f t="shared" si="6"/>
        <v/>
      </c>
      <c r="M125" s="102"/>
      <c r="N125" s="37" t="str">
        <f t="shared" si="17"/>
        <v/>
      </c>
      <c r="O125" s="38" t="str">
        <f t="shared" si="18"/>
        <v/>
      </c>
      <c r="P125" s="98" t="str">
        <f t="shared" si="9"/>
        <v/>
      </c>
      <c r="Q125" s="99" t="str">
        <f t="shared" si="10"/>
        <v/>
      </c>
      <c r="S125" s="2" t="str">
        <f t="shared" si="0"/>
        <v/>
      </c>
      <c r="T125" s="2" t="str">
        <f t="shared" si="1"/>
        <v/>
      </c>
      <c r="U125" s="2" t="str">
        <f t="shared" si="11"/>
        <v/>
      </c>
      <c r="V125" s="2" t="str">
        <f t="shared" si="12"/>
        <v/>
      </c>
      <c r="W125" s="2" t="str">
        <f t="shared" si="2"/>
        <v/>
      </c>
      <c r="AA125" s="1" t="s">
        <v>218</v>
      </c>
      <c r="AB125" s="1" t="s">
        <v>2</v>
      </c>
      <c r="AC125" s="2" t="s">
        <v>379</v>
      </c>
      <c r="AD125" s="1" t="s">
        <v>1</v>
      </c>
      <c r="AE125" s="88">
        <v>784.16</v>
      </c>
      <c r="AF125" s="89">
        <v>0.04</v>
      </c>
      <c r="AG125">
        <v>2</v>
      </c>
      <c r="AJ125" s="103" t="s">
        <v>351</v>
      </c>
      <c r="AK125" s="93">
        <v>20.3</v>
      </c>
      <c r="AL125" s="94">
        <v>6.0000000000000001E-3</v>
      </c>
      <c r="AM125" s="2">
        <v>0.1</v>
      </c>
      <c r="AO125" s="181">
        <f t="shared" si="13"/>
        <v>0</v>
      </c>
      <c r="AP125" s="180">
        <f t="shared" si="14"/>
        <v>0</v>
      </c>
      <c r="AQ125" s="179">
        <f t="shared" si="15"/>
        <v>0</v>
      </c>
      <c r="AR125" s="178">
        <f t="shared" si="16"/>
        <v>0</v>
      </c>
      <c r="AT125" s="191"/>
      <c r="AU125" s="191"/>
      <c r="AV125" s="191"/>
      <c r="AW125" s="192"/>
    </row>
    <row r="126" spans="3:52" ht="18.75" customHeight="1">
      <c r="C126" s="212"/>
      <c r="D126" s="213"/>
      <c r="E126" s="213"/>
      <c r="F126" s="213"/>
      <c r="G126" s="214"/>
      <c r="H126" s="102"/>
      <c r="I126" s="37" t="str">
        <f t="shared" si="3"/>
        <v/>
      </c>
      <c r="J126" s="38" t="str">
        <f t="shared" si="4"/>
        <v/>
      </c>
      <c r="K126" s="98" t="str">
        <f t="shared" si="5"/>
        <v/>
      </c>
      <c r="L126" s="99" t="str">
        <f t="shared" si="6"/>
        <v/>
      </c>
      <c r="M126" s="102"/>
      <c r="N126" s="37" t="str">
        <f t="shared" si="17"/>
        <v/>
      </c>
      <c r="O126" s="38" t="str">
        <f t="shared" si="18"/>
        <v/>
      </c>
      <c r="P126" s="98" t="str">
        <f t="shared" si="9"/>
        <v/>
      </c>
      <c r="Q126" s="99" t="str">
        <f t="shared" si="10"/>
        <v/>
      </c>
      <c r="S126" s="2" t="str">
        <f t="shared" si="0"/>
        <v/>
      </c>
      <c r="T126" s="2" t="str">
        <f t="shared" si="1"/>
        <v/>
      </c>
      <c r="U126" s="2" t="str">
        <f t="shared" si="11"/>
        <v/>
      </c>
      <c r="V126" s="2" t="str">
        <f t="shared" si="12"/>
        <v/>
      </c>
      <c r="W126" s="2" t="str">
        <f t="shared" si="2"/>
        <v/>
      </c>
      <c r="AA126" s="1" t="s">
        <v>219</v>
      </c>
      <c r="AB126" s="1" t="s">
        <v>0</v>
      </c>
      <c r="AC126" s="2" t="s">
        <v>380</v>
      </c>
      <c r="AD126" s="1" t="s">
        <v>1</v>
      </c>
      <c r="AE126" s="88">
        <v>378.9024</v>
      </c>
      <c r="AF126" s="89">
        <v>3.9E-2</v>
      </c>
      <c r="AG126">
        <v>2</v>
      </c>
      <c r="AJ126" s="103" t="s">
        <v>38</v>
      </c>
      <c r="AK126" s="93">
        <v>20.3</v>
      </c>
      <c r="AL126" s="95">
        <v>1.2E-2</v>
      </c>
      <c r="AM126" s="2">
        <v>0.1</v>
      </c>
      <c r="AO126" s="181">
        <f t="shared" si="13"/>
        <v>0</v>
      </c>
      <c r="AP126" s="180">
        <f t="shared" si="14"/>
        <v>0</v>
      </c>
      <c r="AQ126" s="179">
        <f t="shared" si="15"/>
        <v>0</v>
      </c>
      <c r="AR126" s="178">
        <f t="shared" si="16"/>
        <v>0</v>
      </c>
    </row>
    <row r="127" spans="3:52" ht="18.75" customHeight="1">
      <c r="C127" s="212"/>
      <c r="D127" s="213"/>
      <c r="E127" s="213"/>
      <c r="F127" s="213"/>
      <c r="G127" s="214"/>
      <c r="H127" s="102"/>
      <c r="I127" s="37" t="str">
        <f t="shared" si="3"/>
        <v/>
      </c>
      <c r="J127" s="38" t="str">
        <f t="shared" si="4"/>
        <v/>
      </c>
      <c r="K127" s="98" t="str">
        <f t="shared" si="5"/>
        <v/>
      </c>
      <c r="L127" s="99" t="str">
        <f t="shared" si="6"/>
        <v/>
      </c>
      <c r="M127" s="102"/>
      <c r="N127" s="37" t="str">
        <f t="shared" si="17"/>
        <v/>
      </c>
      <c r="O127" s="38" t="str">
        <f t="shared" si="18"/>
        <v/>
      </c>
      <c r="P127" s="98" t="str">
        <f t="shared" si="9"/>
        <v/>
      </c>
      <c r="Q127" s="99" t="str">
        <f t="shared" si="10"/>
        <v/>
      </c>
      <c r="S127" s="2" t="str">
        <f t="shared" si="0"/>
        <v/>
      </c>
      <c r="T127" s="2" t="str">
        <f t="shared" si="1"/>
        <v/>
      </c>
      <c r="U127" s="2" t="str">
        <f t="shared" si="11"/>
        <v/>
      </c>
      <c r="V127" s="2" t="str">
        <f t="shared" si="12"/>
        <v/>
      </c>
      <c r="W127" s="2" t="str">
        <f t="shared" si="2"/>
        <v/>
      </c>
      <c r="AA127" s="1" t="s">
        <v>219</v>
      </c>
      <c r="AB127" s="1" t="s">
        <v>2</v>
      </c>
      <c r="AC127" s="2" t="s">
        <v>3</v>
      </c>
      <c r="AD127" s="1" t="s">
        <v>1</v>
      </c>
      <c r="AE127" s="88">
        <v>1263.008</v>
      </c>
      <c r="AF127" s="89">
        <v>0.06</v>
      </c>
      <c r="AG127">
        <v>2</v>
      </c>
      <c r="AJ127" s="103" t="s">
        <v>360</v>
      </c>
      <c r="AK127" s="93">
        <v>0</v>
      </c>
      <c r="AL127" s="94">
        <v>1.7000000000000001E-2</v>
      </c>
      <c r="AM127" s="2">
        <v>0.05</v>
      </c>
      <c r="AO127" s="181">
        <f t="shared" si="13"/>
        <v>0</v>
      </c>
      <c r="AP127" s="180">
        <f t="shared" si="14"/>
        <v>0</v>
      </c>
      <c r="AQ127" s="179">
        <f t="shared" si="15"/>
        <v>0</v>
      </c>
      <c r="AR127" s="178">
        <f t="shared" si="16"/>
        <v>0</v>
      </c>
    </row>
    <row r="128" spans="3:52" ht="18.75" customHeight="1">
      <c r="C128" s="212"/>
      <c r="D128" s="213"/>
      <c r="E128" s="213"/>
      <c r="F128" s="213"/>
      <c r="G128" s="214"/>
      <c r="H128" s="102"/>
      <c r="I128" s="37" t="str">
        <f t="shared" si="3"/>
        <v/>
      </c>
      <c r="J128" s="38" t="str">
        <f t="shared" si="4"/>
        <v/>
      </c>
      <c r="K128" s="98" t="str">
        <f t="shared" si="5"/>
        <v/>
      </c>
      <c r="L128" s="99" t="str">
        <f t="shared" si="6"/>
        <v/>
      </c>
      <c r="M128" s="102"/>
      <c r="N128" s="37" t="str">
        <f t="shared" si="17"/>
        <v/>
      </c>
      <c r="O128" s="38" t="str">
        <f t="shared" si="18"/>
        <v/>
      </c>
      <c r="P128" s="98" t="str">
        <f t="shared" si="9"/>
        <v/>
      </c>
      <c r="Q128" s="99" t="str">
        <f t="shared" si="10"/>
        <v/>
      </c>
      <c r="S128" s="2" t="str">
        <f t="shared" si="0"/>
        <v/>
      </c>
      <c r="T128" s="2" t="str">
        <f t="shared" si="1"/>
        <v/>
      </c>
      <c r="U128" s="2" t="str">
        <f t="shared" si="11"/>
        <v/>
      </c>
      <c r="V128" s="2" t="str">
        <f t="shared" si="12"/>
        <v/>
      </c>
      <c r="W128" s="2" t="str">
        <f t="shared" si="2"/>
        <v/>
      </c>
      <c r="AA128" s="1" t="s">
        <v>220</v>
      </c>
      <c r="AB128" s="1" t="s">
        <v>0</v>
      </c>
      <c r="AC128" s="2" t="s">
        <v>4</v>
      </c>
      <c r="AD128" s="1" t="s">
        <v>1</v>
      </c>
      <c r="AE128" s="88">
        <v>184.32400000000001</v>
      </c>
      <c r="AF128" s="89">
        <v>1.4E-2</v>
      </c>
      <c r="AG128">
        <v>2</v>
      </c>
      <c r="AJ128" s="103" t="s">
        <v>39</v>
      </c>
      <c r="AK128" s="93">
        <v>12.064</v>
      </c>
      <c r="AL128" s="95">
        <v>1.2E-2</v>
      </c>
      <c r="AM128" s="2">
        <v>0.1</v>
      </c>
      <c r="AO128" s="181">
        <f t="shared" si="13"/>
        <v>0</v>
      </c>
      <c r="AP128" s="180">
        <f t="shared" si="14"/>
        <v>0</v>
      </c>
      <c r="AQ128" s="179">
        <f t="shared" si="15"/>
        <v>0</v>
      </c>
      <c r="AR128" s="178">
        <f t="shared" si="16"/>
        <v>0</v>
      </c>
    </row>
    <row r="129" spans="3:44" ht="18.75" customHeight="1">
      <c r="C129" s="212"/>
      <c r="D129" s="213"/>
      <c r="E129" s="213"/>
      <c r="F129" s="213"/>
      <c r="G129" s="214"/>
      <c r="H129" s="102"/>
      <c r="I129" s="37" t="str">
        <f t="shared" si="3"/>
        <v/>
      </c>
      <c r="J129" s="38" t="str">
        <f t="shared" si="4"/>
        <v/>
      </c>
      <c r="K129" s="98" t="str">
        <f t="shared" si="5"/>
        <v/>
      </c>
      <c r="L129" s="99" t="str">
        <f t="shared" si="6"/>
        <v/>
      </c>
      <c r="M129" s="102"/>
      <c r="N129" s="37" t="str">
        <f t="shared" si="17"/>
        <v/>
      </c>
      <c r="O129" s="38" t="str">
        <f t="shared" si="18"/>
        <v/>
      </c>
      <c r="P129" s="98" t="str">
        <f t="shared" si="9"/>
        <v/>
      </c>
      <c r="Q129" s="99" t="str">
        <f t="shared" si="10"/>
        <v/>
      </c>
      <c r="S129" s="2" t="str">
        <f t="shared" si="0"/>
        <v/>
      </c>
      <c r="T129" s="2" t="str">
        <f t="shared" si="1"/>
        <v/>
      </c>
      <c r="U129" s="2" t="str">
        <f t="shared" si="11"/>
        <v/>
      </c>
      <c r="V129" s="2" t="str">
        <f t="shared" si="12"/>
        <v/>
      </c>
      <c r="W129" s="2" t="str">
        <f t="shared" si="2"/>
        <v/>
      </c>
      <c r="AA129" s="1" t="s">
        <v>220</v>
      </c>
      <c r="AB129" s="1" t="s">
        <v>2</v>
      </c>
      <c r="AC129" s="2" t="s">
        <v>5</v>
      </c>
      <c r="AD129" s="1" t="s">
        <v>1</v>
      </c>
      <c r="AE129" s="88">
        <v>524.04160000000002</v>
      </c>
      <c r="AF129" s="89">
        <v>0.04</v>
      </c>
      <c r="AG129">
        <v>2</v>
      </c>
      <c r="AJ129" s="103" t="s">
        <v>352</v>
      </c>
      <c r="AK129" s="93">
        <v>16.773599999999998</v>
      </c>
      <c r="AL129" s="95">
        <v>6.0000000000000001E-3</v>
      </c>
      <c r="AM129" s="2">
        <v>0.1</v>
      </c>
      <c r="AO129" s="181">
        <f t="shared" si="13"/>
        <v>0</v>
      </c>
      <c r="AP129" s="180">
        <f t="shared" si="14"/>
        <v>0</v>
      </c>
      <c r="AQ129" s="179">
        <f t="shared" si="15"/>
        <v>0</v>
      </c>
      <c r="AR129" s="178">
        <f t="shared" si="16"/>
        <v>0</v>
      </c>
    </row>
    <row r="130" spans="3:44" ht="18.75" customHeight="1">
      <c r="C130" s="212"/>
      <c r="D130" s="213"/>
      <c r="E130" s="213"/>
      <c r="F130" s="213"/>
      <c r="G130" s="214"/>
      <c r="H130" s="102"/>
      <c r="I130" s="37" t="str">
        <f t="shared" si="3"/>
        <v/>
      </c>
      <c r="J130" s="38" t="str">
        <f t="shared" si="4"/>
        <v/>
      </c>
      <c r="K130" s="98" t="str">
        <f t="shared" si="5"/>
        <v/>
      </c>
      <c r="L130" s="99" t="str">
        <f t="shared" si="6"/>
        <v/>
      </c>
      <c r="M130" s="102"/>
      <c r="N130" s="37" t="str">
        <f t="shared" si="17"/>
        <v/>
      </c>
      <c r="O130" s="38" t="str">
        <f t="shared" si="18"/>
        <v/>
      </c>
      <c r="P130" s="98" t="str">
        <f t="shared" si="9"/>
        <v/>
      </c>
      <c r="Q130" s="99" t="str">
        <f t="shared" si="10"/>
        <v/>
      </c>
      <c r="S130" s="2" t="str">
        <f t="shared" si="0"/>
        <v/>
      </c>
      <c r="T130" s="2" t="str">
        <f t="shared" si="1"/>
        <v/>
      </c>
      <c r="U130" s="2" t="str">
        <f t="shared" si="11"/>
        <v/>
      </c>
      <c r="V130" s="2" t="str">
        <f t="shared" si="12"/>
        <v/>
      </c>
      <c r="W130" s="2" t="str">
        <f t="shared" si="2"/>
        <v/>
      </c>
      <c r="AA130" s="1"/>
      <c r="AB130" s="1"/>
      <c r="AD130" s="1"/>
      <c r="AE130" s="88"/>
      <c r="AF130" s="89"/>
      <c r="AG130"/>
      <c r="AJ130" s="103"/>
      <c r="AK130" s="93"/>
      <c r="AL130" s="95"/>
      <c r="AO130" s="181">
        <f t="shared" si="13"/>
        <v>0</v>
      </c>
      <c r="AP130" s="180">
        <f t="shared" si="14"/>
        <v>0</v>
      </c>
      <c r="AQ130" s="179">
        <f t="shared" si="15"/>
        <v>0</v>
      </c>
      <c r="AR130" s="178">
        <f t="shared" si="16"/>
        <v>0</v>
      </c>
    </row>
    <row r="131" spans="3:44" ht="18.75" customHeight="1">
      <c r="C131" s="212"/>
      <c r="D131" s="213"/>
      <c r="E131" s="213"/>
      <c r="F131" s="213"/>
      <c r="G131" s="214"/>
      <c r="H131" s="102"/>
      <c r="I131" s="37" t="str">
        <f t="shared" si="3"/>
        <v/>
      </c>
      <c r="J131" s="38" t="str">
        <f t="shared" si="4"/>
        <v/>
      </c>
      <c r="K131" s="98" t="str">
        <f t="shared" si="5"/>
        <v/>
      </c>
      <c r="L131" s="99" t="str">
        <f t="shared" si="6"/>
        <v/>
      </c>
      <c r="M131" s="102"/>
      <c r="N131" s="37" t="str">
        <f t="shared" si="17"/>
        <v/>
      </c>
      <c r="O131" s="38" t="str">
        <f t="shared" si="18"/>
        <v/>
      </c>
      <c r="P131" s="98" t="str">
        <f t="shared" si="9"/>
        <v/>
      </c>
      <c r="Q131" s="99" t="str">
        <f t="shared" si="10"/>
        <v/>
      </c>
      <c r="S131" s="2" t="str">
        <f t="shared" si="0"/>
        <v/>
      </c>
      <c r="T131" s="2" t="str">
        <f t="shared" si="1"/>
        <v/>
      </c>
      <c r="U131" s="2" t="str">
        <f t="shared" si="11"/>
        <v/>
      </c>
      <c r="V131" s="2" t="str">
        <f t="shared" si="12"/>
        <v/>
      </c>
      <c r="W131" s="2" t="str">
        <f t="shared" si="2"/>
        <v/>
      </c>
      <c r="AA131" s="1"/>
      <c r="AB131" s="1"/>
      <c r="AD131" s="1"/>
      <c r="AE131" s="88"/>
      <c r="AF131" s="89"/>
      <c r="AG131"/>
      <c r="AJ131" s="103"/>
      <c r="AK131" s="93"/>
      <c r="AL131" s="95"/>
      <c r="AO131" s="181">
        <f t="shared" si="13"/>
        <v>0</v>
      </c>
      <c r="AP131" s="180">
        <f t="shared" si="14"/>
        <v>0</v>
      </c>
      <c r="AQ131" s="179">
        <f t="shared" si="15"/>
        <v>0</v>
      </c>
      <c r="AR131" s="178">
        <f t="shared" si="16"/>
        <v>0</v>
      </c>
    </row>
    <row r="132" spans="3:44" ht="18.75" customHeight="1">
      <c r="C132" s="212"/>
      <c r="D132" s="213"/>
      <c r="E132" s="213"/>
      <c r="F132" s="213"/>
      <c r="G132" s="214"/>
      <c r="H132" s="102"/>
      <c r="I132" s="37" t="str">
        <f t="shared" si="3"/>
        <v/>
      </c>
      <c r="J132" s="38" t="str">
        <f t="shared" si="4"/>
        <v/>
      </c>
      <c r="K132" s="98" t="str">
        <f t="shared" si="5"/>
        <v/>
      </c>
      <c r="L132" s="99" t="str">
        <f t="shared" si="6"/>
        <v/>
      </c>
      <c r="M132" s="102"/>
      <c r="N132" s="37" t="str">
        <f t="shared" si="17"/>
        <v/>
      </c>
      <c r="O132" s="38" t="str">
        <f t="shared" si="18"/>
        <v/>
      </c>
      <c r="P132" s="98" t="str">
        <f t="shared" si="9"/>
        <v/>
      </c>
      <c r="Q132" s="99" t="str">
        <f t="shared" si="10"/>
        <v/>
      </c>
      <c r="S132" s="2" t="str">
        <f t="shared" si="0"/>
        <v/>
      </c>
      <c r="T132" s="2" t="str">
        <f t="shared" si="1"/>
        <v/>
      </c>
      <c r="U132" s="2" t="str">
        <f t="shared" si="11"/>
        <v/>
      </c>
      <c r="V132" s="2" t="str">
        <f t="shared" si="12"/>
        <v/>
      </c>
      <c r="W132" s="2" t="str">
        <f t="shared" si="2"/>
        <v/>
      </c>
      <c r="AA132" s="1"/>
      <c r="AB132" s="1"/>
      <c r="AD132" s="1"/>
      <c r="AE132" s="88"/>
      <c r="AF132" s="89"/>
      <c r="AG132"/>
      <c r="AJ132" s="103"/>
      <c r="AK132" s="93"/>
      <c r="AL132" s="95"/>
      <c r="AO132" s="181">
        <f t="shared" si="13"/>
        <v>0</v>
      </c>
      <c r="AP132" s="180">
        <f t="shared" si="14"/>
        <v>0</v>
      </c>
      <c r="AQ132" s="179">
        <f t="shared" si="15"/>
        <v>0</v>
      </c>
      <c r="AR132" s="178">
        <f t="shared" si="16"/>
        <v>0</v>
      </c>
    </row>
    <row r="133" spans="3:44" ht="18.75" customHeight="1">
      <c r="C133" s="212"/>
      <c r="D133" s="213"/>
      <c r="E133" s="213"/>
      <c r="F133" s="213"/>
      <c r="G133" s="214"/>
      <c r="H133" s="102"/>
      <c r="I133" s="37" t="str">
        <f t="shared" si="3"/>
        <v/>
      </c>
      <c r="J133" s="38" t="str">
        <f t="shared" si="4"/>
        <v/>
      </c>
      <c r="K133" s="98" t="str">
        <f t="shared" si="5"/>
        <v/>
      </c>
      <c r="L133" s="99" t="str">
        <f t="shared" si="6"/>
        <v/>
      </c>
      <c r="M133" s="102"/>
      <c r="N133" s="37" t="str">
        <f t="shared" si="17"/>
        <v/>
      </c>
      <c r="O133" s="38" t="str">
        <f t="shared" si="18"/>
        <v/>
      </c>
      <c r="P133" s="98" t="str">
        <f t="shared" si="9"/>
        <v/>
      </c>
      <c r="Q133" s="99" t="str">
        <f t="shared" si="10"/>
        <v/>
      </c>
      <c r="S133" s="2" t="str">
        <f t="shared" si="0"/>
        <v/>
      </c>
      <c r="T133" s="2" t="str">
        <f t="shared" si="1"/>
        <v/>
      </c>
      <c r="U133" s="2" t="str">
        <f t="shared" si="11"/>
        <v/>
      </c>
      <c r="V133" s="2" t="str">
        <f t="shared" si="12"/>
        <v/>
      </c>
      <c r="W133" s="2" t="str">
        <f t="shared" si="2"/>
        <v/>
      </c>
      <c r="AA133" s="1"/>
      <c r="AB133" s="1"/>
      <c r="AC133" s="2" t="s">
        <v>73</v>
      </c>
      <c r="AD133" s="1"/>
      <c r="AE133" s="88"/>
      <c r="AF133" s="89"/>
      <c r="AJ133" s="103" t="s">
        <v>353</v>
      </c>
      <c r="AK133" s="93">
        <v>1044</v>
      </c>
      <c r="AL133" s="94">
        <v>3.3000000000000002E-2</v>
      </c>
      <c r="AM133" s="2">
        <v>0.8</v>
      </c>
      <c r="AO133" s="181">
        <f t="shared" si="13"/>
        <v>0</v>
      </c>
      <c r="AP133" s="180">
        <f t="shared" si="14"/>
        <v>0</v>
      </c>
      <c r="AQ133" s="179">
        <f t="shared" si="15"/>
        <v>0</v>
      </c>
      <c r="AR133" s="178">
        <f t="shared" si="16"/>
        <v>0</v>
      </c>
    </row>
    <row r="134" spans="3:44" ht="18.75" customHeight="1">
      <c r="C134" s="212"/>
      <c r="D134" s="213"/>
      <c r="E134" s="213"/>
      <c r="F134" s="213"/>
      <c r="G134" s="214"/>
      <c r="H134" s="102"/>
      <c r="I134" s="37" t="str">
        <f t="shared" si="3"/>
        <v/>
      </c>
      <c r="J134" s="38" t="str">
        <f t="shared" si="4"/>
        <v/>
      </c>
      <c r="K134" s="98" t="str">
        <f t="shared" si="5"/>
        <v/>
      </c>
      <c r="L134" s="99" t="str">
        <f t="shared" si="6"/>
        <v/>
      </c>
      <c r="M134" s="102"/>
      <c r="N134" s="37" t="str">
        <f t="shared" si="17"/>
        <v/>
      </c>
      <c r="O134" s="38" t="str">
        <f t="shared" si="18"/>
        <v/>
      </c>
      <c r="P134" s="98" t="str">
        <f t="shared" si="9"/>
        <v/>
      </c>
      <c r="Q134" s="99" t="str">
        <f t="shared" si="10"/>
        <v/>
      </c>
      <c r="S134" s="2" t="str">
        <f t="shared" si="0"/>
        <v/>
      </c>
      <c r="T134" s="2" t="str">
        <f t="shared" si="1"/>
        <v/>
      </c>
      <c r="U134" s="2" t="str">
        <f>IF(C134="","",VLOOKUP(C134,AC134:AF379,3,FALSE()))</f>
        <v/>
      </c>
      <c r="V134" s="2" t="str">
        <f t="shared" si="12"/>
        <v/>
      </c>
      <c r="W134" s="2" t="str">
        <f t="shared" si="2"/>
        <v/>
      </c>
      <c r="AA134" s="1"/>
      <c r="AB134" s="1"/>
      <c r="AC134" s="2" t="s">
        <v>73</v>
      </c>
      <c r="AD134" s="1"/>
      <c r="AE134" s="88"/>
      <c r="AF134" s="89"/>
      <c r="AJ134" s="103" t="s">
        <v>354</v>
      </c>
      <c r="AK134" s="93">
        <v>0</v>
      </c>
      <c r="AL134" s="94">
        <v>0.02</v>
      </c>
      <c r="AM134" s="2">
        <v>0.8</v>
      </c>
      <c r="AO134" s="181">
        <f t="shared" si="13"/>
        <v>0</v>
      </c>
      <c r="AP134" s="180">
        <f t="shared" si="14"/>
        <v>0</v>
      </c>
      <c r="AQ134" s="179">
        <f t="shared" si="15"/>
        <v>0</v>
      </c>
      <c r="AR134" s="178">
        <f t="shared" si="16"/>
        <v>0</v>
      </c>
    </row>
    <row r="135" spans="3:44" ht="18.75" customHeight="1">
      <c r="C135" s="212"/>
      <c r="D135" s="213"/>
      <c r="E135" s="213"/>
      <c r="F135" s="213"/>
      <c r="G135" s="214"/>
      <c r="H135" s="102"/>
      <c r="I135" s="37" t="str">
        <f t="shared" si="3"/>
        <v/>
      </c>
      <c r="J135" s="38" t="str">
        <f t="shared" si="4"/>
        <v/>
      </c>
      <c r="K135" s="98" t="str">
        <f t="shared" si="5"/>
        <v/>
      </c>
      <c r="L135" s="99" t="str">
        <f t="shared" si="6"/>
        <v/>
      </c>
      <c r="M135" s="102"/>
      <c r="N135" s="37" t="str">
        <f t="shared" si="17"/>
        <v/>
      </c>
      <c r="O135" s="38" t="str">
        <f t="shared" si="18"/>
        <v/>
      </c>
      <c r="P135" s="98" t="str">
        <f t="shared" si="9"/>
        <v/>
      </c>
      <c r="Q135" s="99" t="str">
        <f t="shared" si="10"/>
        <v/>
      </c>
      <c r="S135" s="2" t="str">
        <f t="shared" si="0"/>
        <v/>
      </c>
      <c r="T135" s="2" t="str">
        <f t="shared" si="1"/>
        <v/>
      </c>
      <c r="U135" s="2" t="str">
        <f>IF(C135="","",VLOOKUP(C135,AC135:AF380,3,FALSE()))</f>
        <v/>
      </c>
      <c r="V135" s="2" t="str">
        <f t="shared" si="12"/>
        <v/>
      </c>
      <c r="W135" s="2" t="str">
        <f t="shared" si="2"/>
        <v/>
      </c>
      <c r="AA135" s="1"/>
      <c r="AB135" s="1"/>
      <c r="AC135" s="2" t="s">
        <v>73</v>
      </c>
      <c r="AD135" s="1"/>
      <c r="AE135" s="88"/>
      <c r="AF135" s="89"/>
      <c r="AJ135" s="104" t="s">
        <v>40</v>
      </c>
      <c r="AK135" s="93">
        <v>2.61</v>
      </c>
      <c r="AL135" s="94">
        <v>4.0000000000000002E-4</v>
      </c>
      <c r="AM135" s="2">
        <v>0.01</v>
      </c>
      <c r="AO135" s="181">
        <f t="shared" si="13"/>
        <v>0</v>
      </c>
      <c r="AP135" s="180">
        <f t="shared" si="14"/>
        <v>0</v>
      </c>
      <c r="AQ135" s="179">
        <f t="shared" si="15"/>
        <v>0</v>
      </c>
      <c r="AR135" s="178">
        <f t="shared" si="16"/>
        <v>0</v>
      </c>
    </row>
    <row r="136" spans="3:44" ht="18.75" customHeight="1" thickBot="1">
      <c r="C136" s="215" t="s">
        <v>151</v>
      </c>
      <c r="D136" s="216"/>
      <c r="E136" s="216"/>
      <c r="F136" s="216"/>
      <c r="G136" s="217"/>
      <c r="H136" s="41" t="str">
        <f>IF(SUM(H120:H135)=0,"",SUM(H120:H135))</f>
        <v/>
      </c>
      <c r="I136" s="42" t="str">
        <f>IF(SUM(I120:I135)=0,"",SUM(I120:I135))</f>
        <v/>
      </c>
      <c r="J136" s="43" t="str">
        <f>IF(C120="","",SUM(J120:J135))</f>
        <v/>
      </c>
      <c r="K136" s="115" t="str">
        <f>IF(C120="","",SUM(K120:K135))</f>
        <v/>
      </c>
      <c r="L136" s="100" t="str">
        <f>IF(C120="","",SUM(L120:L135))</f>
        <v/>
      </c>
      <c r="M136" s="41" t="str">
        <f>IF(SUM(M120:M135)=0,"",SUM(M120:M135))</f>
        <v/>
      </c>
      <c r="N136" s="42" t="str">
        <f>IF(SUM(N120:N135)=0,"",SUM(N120:N135))</f>
        <v/>
      </c>
      <c r="O136" s="43" t="str">
        <f>IF(SUM(O120:O135)=0,"",SUM(O120:O135))</f>
        <v/>
      </c>
      <c r="P136" s="43" t="str">
        <f>IF(C120="","",SUM(P120:P135))</f>
        <v/>
      </c>
      <c r="Q136" s="100" t="str">
        <f>IF(C120="","",SUM(Q120:Q135))</f>
        <v/>
      </c>
      <c r="AA136" s="1"/>
      <c r="AB136" s="1"/>
      <c r="AC136" s="2" t="s">
        <v>73</v>
      </c>
      <c r="AD136" s="1"/>
      <c r="AE136" s="88"/>
      <c r="AF136" s="89"/>
      <c r="AJ136" s="104" t="s">
        <v>41</v>
      </c>
      <c r="AK136" s="93">
        <v>3.5264000000000002</v>
      </c>
      <c r="AL136" s="94">
        <v>4.0000000000000002E-4</v>
      </c>
      <c r="AM136" s="2">
        <v>0.01</v>
      </c>
      <c r="AO136" s="184">
        <f>SUM(AO120:AO135)</f>
        <v>0</v>
      </c>
      <c r="AP136" s="184">
        <f>SUM(AP120:AP135)</f>
        <v>0</v>
      </c>
      <c r="AQ136" s="185">
        <f>SUM(AQ120:AQ135)</f>
        <v>0</v>
      </c>
      <c r="AR136" s="185">
        <f>SUM(AR120:AR135)</f>
        <v>0</v>
      </c>
    </row>
    <row r="137" spans="3:44" ht="8.25" customHeight="1">
      <c r="D137" s="17"/>
      <c r="E137" s="17"/>
      <c r="F137" s="17"/>
      <c r="G137" s="14"/>
      <c r="H137" s="14"/>
      <c r="I137" s="14"/>
      <c r="J137" s="14"/>
      <c r="K137" s="14"/>
      <c r="L137" s="134"/>
      <c r="O137" s="19"/>
      <c r="P137" s="19"/>
      <c r="V137" s="2" t="str">
        <f>IF(C137="","",VLOOKUP(C137,AC137:AF385,4,FALSE()))</f>
        <v/>
      </c>
      <c r="W137" s="2" t="str">
        <f>IF(C137="","",VLOOKUP(C137,AC137:AG385,5,FALSE()))</f>
        <v/>
      </c>
      <c r="AA137" s="1" t="s">
        <v>6</v>
      </c>
      <c r="AB137" s="1" t="s">
        <v>0</v>
      </c>
      <c r="AC137" s="2" t="s">
        <v>381</v>
      </c>
      <c r="AD137" s="1" t="s">
        <v>1</v>
      </c>
      <c r="AE137" s="88">
        <v>159.67400000000001</v>
      </c>
      <c r="AF137" s="89">
        <v>1.4E-2</v>
      </c>
      <c r="AG137">
        <v>2</v>
      </c>
      <c r="AJ137" s="104" t="s">
        <v>42</v>
      </c>
      <c r="AK137" s="93">
        <v>0.34799999999999998</v>
      </c>
      <c r="AL137" s="94">
        <v>1E-4</v>
      </c>
      <c r="AM137" s="2">
        <v>5.0000000000000001E-3</v>
      </c>
      <c r="AQ137" s="170"/>
      <c r="AR137" s="170"/>
    </row>
    <row r="138" spans="3:44" ht="18.75" customHeight="1" thickBot="1">
      <c r="D138" s="17"/>
      <c r="E138" s="17"/>
      <c r="F138" s="218" t="s">
        <v>152</v>
      </c>
      <c r="G138" s="218"/>
      <c r="H138" s="218"/>
      <c r="I138" s="14"/>
      <c r="J138" s="14"/>
      <c r="K138" s="14"/>
      <c r="L138" s="134"/>
      <c r="O138" s="19"/>
      <c r="P138" s="19"/>
      <c r="W138" s="2" t="str">
        <f>IF(C138="","",VLOOKUP(C138,AC138:AG386,5,FALSE()))</f>
        <v/>
      </c>
      <c r="AA138" s="1" t="s">
        <v>6</v>
      </c>
      <c r="AB138" s="1" t="s">
        <v>2</v>
      </c>
      <c r="AC138" s="2" t="s">
        <v>382</v>
      </c>
      <c r="AD138" s="1" t="s">
        <v>1</v>
      </c>
      <c r="AE138" s="88">
        <v>399.19080000000002</v>
      </c>
      <c r="AF138" s="89">
        <v>2.1000000000000001E-2</v>
      </c>
      <c r="AG138">
        <v>2</v>
      </c>
      <c r="AJ138" s="103" t="s">
        <v>43</v>
      </c>
      <c r="AK138" s="93">
        <v>76.56</v>
      </c>
      <c r="AL138" s="94">
        <v>5.0000000000000001E-3</v>
      </c>
      <c r="AM138" s="2">
        <v>0</v>
      </c>
      <c r="AQ138" s="170"/>
      <c r="AR138" s="170"/>
    </row>
    <row r="139" spans="3:44" ht="18.75" customHeight="1">
      <c r="C139" s="227" t="s">
        <v>153</v>
      </c>
      <c r="D139" s="228"/>
      <c r="E139" s="228"/>
      <c r="F139" s="228"/>
      <c r="G139" s="228"/>
      <c r="H139" s="229"/>
      <c r="I139" s="327" t="s">
        <v>144</v>
      </c>
      <c r="J139" s="328"/>
      <c r="K139" s="328"/>
      <c r="L139" s="329"/>
      <c r="M139" s="327" t="s">
        <v>145</v>
      </c>
      <c r="N139" s="328"/>
      <c r="O139" s="328"/>
      <c r="P139" s="329"/>
      <c r="R139" s="21"/>
      <c r="S139" s="22"/>
      <c r="W139" s="2" t="e">
        <f>IF(C139="","",VLOOKUP(C139,AC139:AG387,5,FALSE()))</f>
        <v>#N/A</v>
      </c>
      <c r="AA139" s="1" t="s">
        <v>221</v>
      </c>
      <c r="AB139" s="1" t="s">
        <v>0</v>
      </c>
      <c r="AC139" s="2" t="s">
        <v>383</v>
      </c>
      <c r="AD139" s="1" t="s">
        <v>1</v>
      </c>
      <c r="AE139" s="88">
        <v>266.22000000000003</v>
      </c>
      <c r="AF139" s="89">
        <v>3.2500000000000001E-2</v>
      </c>
      <c r="AG139">
        <v>2</v>
      </c>
      <c r="AJ139" s="104" t="s">
        <v>591</v>
      </c>
      <c r="AK139" s="96">
        <v>97.44</v>
      </c>
      <c r="AL139" s="94">
        <v>8.0000000000000002E-3</v>
      </c>
      <c r="AM139" s="2">
        <v>0.15</v>
      </c>
      <c r="AQ139" s="170"/>
      <c r="AR139" s="170"/>
    </row>
    <row r="140" spans="3:44" ht="29.25" customHeight="1" thickBot="1">
      <c r="C140" s="230"/>
      <c r="D140" s="231"/>
      <c r="E140" s="231"/>
      <c r="F140" s="231"/>
      <c r="G140" s="231"/>
      <c r="H140" s="232"/>
      <c r="I140" s="135" t="s">
        <v>363</v>
      </c>
      <c r="J140" s="132" t="s">
        <v>45</v>
      </c>
      <c r="K140" s="133" t="s">
        <v>147</v>
      </c>
      <c r="L140" s="136" t="s">
        <v>148</v>
      </c>
      <c r="M140" s="135" t="s">
        <v>363</v>
      </c>
      <c r="N140" s="132" t="s">
        <v>45</v>
      </c>
      <c r="O140" s="132" t="s">
        <v>147</v>
      </c>
      <c r="P140" s="133" t="s">
        <v>148</v>
      </c>
      <c r="R140" s="21"/>
      <c r="S140" s="17" t="s">
        <v>362</v>
      </c>
      <c r="T140" s="2" t="s">
        <v>148</v>
      </c>
      <c r="U140" s="2" t="s">
        <v>362</v>
      </c>
      <c r="V140" s="2" t="s">
        <v>148</v>
      </c>
      <c r="W140" s="2" t="str">
        <f>IF(C140="","",VLOOKUP(C140,AC140:AG388,5,FALSE()))</f>
        <v/>
      </c>
      <c r="X140" s="2" t="s">
        <v>45</v>
      </c>
      <c r="AA140" s="1" t="s">
        <v>221</v>
      </c>
      <c r="AB140" s="1" t="s">
        <v>2</v>
      </c>
      <c r="AC140" s="2" t="s">
        <v>384</v>
      </c>
      <c r="AD140" s="1" t="s">
        <v>1</v>
      </c>
      <c r="AE140" s="88">
        <v>887.4</v>
      </c>
      <c r="AF140" s="89">
        <v>0.05</v>
      </c>
      <c r="AG140">
        <v>2</v>
      </c>
      <c r="AJ140" s="104" t="s">
        <v>356</v>
      </c>
      <c r="AK140" s="93">
        <v>238.96</v>
      </c>
      <c r="AL140" s="94">
        <v>0.08</v>
      </c>
      <c r="AQ140" s="170"/>
      <c r="AR140" s="170"/>
    </row>
    <row r="141" spans="3:44" ht="18.75" customHeight="1">
      <c r="C141" s="233"/>
      <c r="D141" s="234"/>
      <c r="E141" s="234"/>
      <c r="F141" s="234"/>
      <c r="G141" s="234"/>
      <c r="H141" s="235"/>
      <c r="I141" s="105"/>
      <c r="J141" s="106" t="str">
        <f t="shared" ref="J141:J146" si="19">IF(I141="","",I141*W141)</f>
        <v/>
      </c>
      <c r="K141" s="107" t="str">
        <f t="shared" ref="K141:K146" si="20">IF(I141="","",T141*I141)</f>
        <v/>
      </c>
      <c r="L141" s="108" t="str">
        <f t="shared" ref="L141:L146" si="21">IF(I141="","",S141*I141)</f>
        <v/>
      </c>
      <c r="M141" s="109"/>
      <c r="N141" s="106" t="str">
        <f t="shared" ref="N141:N146" si="22">IF(M141="","",M141*X141)</f>
        <v/>
      </c>
      <c r="O141" s="107" t="str">
        <f t="shared" ref="O141:O146" si="23">IF(M141="","",M141*V141)</f>
        <v/>
      </c>
      <c r="P141" s="108" t="str">
        <f t="shared" ref="P141:P146" si="24">IF(M141="","",M141*U141)</f>
        <v/>
      </c>
      <c r="R141" s="21"/>
      <c r="S141" s="22" t="str">
        <f>IF(C141="","",VLOOKUP(C141,$AJ$120:$AL$154,3,FALSE()))</f>
        <v/>
      </c>
      <c r="T141" s="2" t="str">
        <f>IF(C141="","",VLOOKUP(C141,$AJ$120:$AL$154,2,FALSE()))</f>
        <v/>
      </c>
      <c r="U141" s="2" t="str">
        <f>IF(C141="","",VLOOKUP(C141,$AJ$120:$AL$154,3,FALSE()))</f>
        <v/>
      </c>
      <c r="V141" s="2" t="str">
        <f>IF(C141="","",VLOOKUP(C141,$AJ$120:$AL$154,2,FALSE()))</f>
        <v/>
      </c>
      <c r="W141" s="2" t="str">
        <f>IF(C141="","",VLOOKUP(C141,$AJ$120:$AM$154,4,FALSE()))</f>
        <v/>
      </c>
      <c r="X141" s="2" t="str">
        <f>IF(C141="","",VLOOKUP(C141,$AJ$120:$AM$154,4,FALSE()))</f>
        <v/>
      </c>
      <c r="AA141" s="1" t="s">
        <v>7</v>
      </c>
      <c r="AB141" s="1" t="s">
        <v>0</v>
      </c>
      <c r="AC141" s="2" t="s">
        <v>385</v>
      </c>
      <c r="AD141" s="1" t="s">
        <v>1</v>
      </c>
      <c r="AE141" s="88">
        <v>203</v>
      </c>
      <c r="AF141" s="89">
        <v>1.4E-2</v>
      </c>
      <c r="AG141">
        <v>2</v>
      </c>
      <c r="AJ141" s="104" t="s">
        <v>357</v>
      </c>
      <c r="AK141" s="93">
        <v>1392</v>
      </c>
      <c r="AL141" s="94" t="s">
        <v>355</v>
      </c>
      <c r="AQ141" s="170"/>
      <c r="AR141" s="170"/>
    </row>
    <row r="142" spans="3:44" ht="18.75" customHeight="1">
      <c r="C142" s="236"/>
      <c r="D142" s="237"/>
      <c r="E142" s="237"/>
      <c r="F142" s="237"/>
      <c r="G142" s="237"/>
      <c r="H142" s="238"/>
      <c r="I142" s="110"/>
      <c r="J142" s="111" t="str">
        <f t="shared" si="19"/>
        <v/>
      </c>
      <c r="K142" s="112" t="str">
        <f t="shared" si="20"/>
        <v/>
      </c>
      <c r="L142" s="40" t="str">
        <f t="shared" si="21"/>
        <v/>
      </c>
      <c r="M142" s="102"/>
      <c r="N142" s="111" t="str">
        <f t="shared" si="22"/>
        <v/>
      </c>
      <c r="O142" s="112" t="str">
        <f t="shared" si="23"/>
        <v/>
      </c>
      <c r="P142" s="40" t="str">
        <f t="shared" si="24"/>
        <v/>
      </c>
      <c r="R142" s="21"/>
      <c r="S142" s="22" t="str">
        <f t="shared" ref="S142:S146" si="25">IF(C142="","",VLOOKUP(C142,$AJ$120:$AL$154,3,FALSE()))</f>
        <v/>
      </c>
      <c r="T142" s="2" t="str">
        <f t="shared" ref="T142:T146" si="26">IF(C142="","",VLOOKUP(C142,$AJ$120:$AL$154,2,FALSE()))</f>
        <v/>
      </c>
      <c r="U142" s="2" t="str">
        <f t="shared" ref="U142:U146" si="27">IF(C142="","",VLOOKUP(C142,$AJ$120:$AL$154,3,FALSE()))</f>
        <v/>
      </c>
      <c r="V142" s="2" t="str">
        <f t="shared" ref="V142:V146" si="28">IF(C142="","",VLOOKUP(C142,$AJ$120:$AL$154,2,FALSE()))</f>
        <v/>
      </c>
      <c r="W142" s="2" t="str">
        <f t="shared" ref="W142:W146" si="29">IF(C142="","",VLOOKUP(C142,$AJ$120:$AM$154,4,FALSE()))</f>
        <v/>
      </c>
      <c r="X142" s="2" t="str">
        <f t="shared" ref="X142:X145" si="30">IF(C142="","",VLOOKUP(C142,$AJ$120:$AM$154,4,FALSE()))</f>
        <v/>
      </c>
      <c r="AA142" s="1" t="s">
        <v>7</v>
      </c>
      <c r="AB142" s="1" t="s">
        <v>2</v>
      </c>
      <c r="AC142" s="2" t="s">
        <v>386</v>
      </c>
      <c r="AD142" s="1" t="s">
        <v>1</v>
      </c>
      <c r="AE142" s="88">
        <v>507.5</v>
      </c>
      <c r="AF142" s="89">
        <v>2.1000000000000001E-2</v>
      </c>
      <c r="AG142">
        <v>2</v>
      </c>
      <c r="AJ142" s="104" t="s">
        <v>358</v>
      </c>
      <c r="AK142" s="93">
        <v>4.0599999999999996</v>
      </c>
      <c r="AL142" s="94" t="s">
        <v>355</v>
      </c>
      <c r="AQ142" s="170"/>
      <c r="AR142" s="170"/>
    </row>
    <row r="143" spans="3:44" ht="18.75" customHeight="1">
      <c r="C143" s="239"/>
      <c r="D143" s="240"/>
      <c r="E143" s="240"/>
      <c r="F143" s="240"/>
      <c r="G143" s="240"/>
      <c r="H143" s="241"/>
      <c r="I143" s="110"/>
      <c r="J143" s="111" t="str">
        <f t="shared" si="19"/>
        <v/>
      </c>
      <c r="K143" s="113" t="str">
        <f t="shared" si="20"/>
        <v/>
      </c>
      <c r="L143" s="40" t="str">
        <f t="shared" si="21"/>
        <v/>
      </c>
      <c r="M143" s="102"/>
      <c r="N143" s="111" t="str">
        <f t="shared" si="22"/>
        <v/>
      </c>
      <c r="O143" s="112" t="str">
        <f t="shared" si="23"/>
        <v/>
      </c>
      <c r="P143" s="40" t="str">
        <f t="shared" si="24"/>
        <v/>
      </c>
      <c r="R143" s="21"/>
      <c r="S143" s="22" t="str">
        <f t="shared" si="25"/>
        <v/>
      </c>
      <c r="T143" s="2" t="str">
        <f t="shared" si="26"/>
        <v/>
      </c>
      <c r="U143" s="2" t="str">
        <f t="shared" si="27"/>
        <v/>
      </c>
      <c r="V143" s="2" t="str">
        <f t="shared" si="28"/>
        <v/>
      </c>
      <c r="W143" s="2" t="str">
        <f t="shared" si="29"/>
        <v/>
      </c>
      <c r="X143" s="2" t="str">
        <f t="shared" si="30"/>
        <v/>
      </c>
      <c r="AA143" s="1" t="s">
        <v>8</v>
      </c>
      <c r="AB143" s="1" t="s">
        <v>0</v>
      </c>
      <c r="AC143" s="2" t="s">
        <v>387</v>
      </c>
      <c r="AD143" s="1" t="s">
        <v>1</v>
      </c>
      <c r="AE143" s="88">
        <v>377.58</v>
      </c>
      <c r="AF143" s="89">
        <v>1.4E-2</v>
      </c>
      <c r="AG143">
        <v>2</v>
      </c>
      <c r="AJ143" s="104" t="s">
        <v>44</v>
      </c>
      <c r="AK143" s="93">
        <v>2.6680000000000001</v>
      </c>
      <c r="AL143" s="95">
        <v>0.04</v>
      </c>
      <c r="AM143" s="2">
        <v>5.0000000000000001E-3</v>
      </c>
      <c r="AQ143" s="170"/>
      <c r="AR143" s="170"/>
    </row>
    <row r="144" spans="3:44" ht="18.75" customHeight="1">
      <c r="C144" s="239"/>
      <c r="D144" s="240"/>
      <c r="E144" s="240"/>
      <c r="F144" s="240"/>
      <c r="G144" s="240"/>
      <c r="H144" s="241"/>
      <c r="I144" s="110"/>
      <c r="J144" s="111" t="str">
        <f t="shared" si="19"/>
        <v/>
      </c>
      <c r="K144" s="112" t="str">
        <f t="shared" si="20"/>
        <v/>
      </c>
      <c r="L144" s="39" t="str">
        <f t="shared" si="21"/>
        <v/>
      </c>
      <c r="M144" s="102"/>
      <c r="N144" s="111" t="str">
        <f t="shared" si="22"/>
        <v/>
      </c>
      <c r="O144" s="112" t="str">
        <f t="shared" si="23"/>
        <v/>
      </c>
      <c r="P144" s="40" t="str">
        <f t="shared" si="24"/>
        <v/>
      </c>
      <c r="R144" s="21"/>
      <c r="S144" s="22" t="str">
        <f t="shared" si="25"/>
        <v/>
      </c>
      <c r="T144" s="2" t="str">
        <f t="shared" si="26"/>
        <v/>
      </c>
      <c r="U144" s="2" t="str">
        <f t="shared" si="27"/>
        <v/>
      </c>
      <c r="V144" s="2" t="str">
        <f t="shared" si="28"/>
        <v/>
      </c>
      <c r="W144" s="2" t="str">
        <f t="shared" si="29"/>
        <v/>
      </c>
      <c r="X144" s="2" t="str">
        <f t="shared" si="30"/>
        <v/>
      </c>
      <c r="AA144" s="1" t="s">
        <v>8</v>
      </c>
      <c r="AB144" s="1" t="s">
        <v>2</v>
      </c>
      <c r="AC144" s="2" t="s">
        <v>388</v>
      </c>
      <c r="AD144" s="1" t="s">
        <v>1</v>
      </c>
      <c r="AE144" s="88">
        <v>943.95</v>
      </c>
      <c r="AF144" s="89">
        <v>2.1000000000000001E-2</v>
      </c>
      <c r="AG144">
        <v>2</v>
      </c>
      <c r="AQ144" s="170"/>
      <c r="AR144" s="170"/>
    </row>
    <row r="145" spans="3:44" ht="18.75" customHeight="1">
      <c r="C145" s="239"/>
      <c r="D145" s="240"/>
      <c r="E145" s="240"/>
      <c r="F145" s="240"/>
      <c r="G145" s="240"/>
      <c r="H145" s="241"/>
      <c r="I145" s="110"/>
      <c r="J145" s="111" t="str">
        <f t="shared" si="19"/>
        <v/>
      </c>
      <c r="K145" s="112" t="str">
        <f t="shared" si="20"/>
        <v/>
      </c>
      <c r="L145" s="40" t="str">
        <f t="shared" si="21"/>
        <v/>
      </c>
      <c r="M145" s="102"/>
      <c r="N145" s="111" t="str">
        <f t="shared" si="22"/>
        <v/>
      </c>
      <c r="O145" s="112" t="str">
        <f t="shared" si="23"/>
        <v/>
      </c>
      <c r="P145" s="40" t="str">
        <f t="shared" si="24"/>
        <v/>
      </c>
      <c r="R145" s="21"/>
      <c r="S145" s="22" t="str">
        <f t="shared" si="25"/>
        <v/>
      </c>
      <c r="T145" s="2" t="str">
        <f t="shared" si="26"/>
        <v/>
      </c>
      <c r="U145" s="2" t="str">
        <f t="shared" si="27"/>
        <v/>
      </c>
      <c r="V145" s="2" t="str">
        <f t="shared" si="28"/>
        <v/>
      </c>
      <c r="W145" s="2" t="str">
        <f t="shared" si="29"/>
        <v/>
      </c>
      <c r="X145" s="2" t="str">
        <f t="shared" si="30"/>
        <v/>
      </c>
      <c r="AA145" s="1" t="s">
        <v>222</v>
      </c>
      <c r="AB145" s="1" t="s">
        <v>0</v>
      </c>
      <c r="AC145" s="2" t="s">
        <v>389</v>
      </c>
      <c r="AD145" s="1" t="s">
        <v>1</v>
      </c>
      <c r="AE145" s="88">
        <v>35.96</v>
      </c>
      <c r="AF145" s="89">
        <v>7.0000000000000001E-3</v>
      </c>
      <c r="AQ145" s="170"/>
      <c r="AR145" s="170"/>
    </row>
    <row r="146" spans="3:44" ht="18.75" customHeight="1">
      <c r="C146" s="239"/>
      <c r="D146" s="240"/>
      <c r="E146" s="240"/>
      <c r="F146" s="240"/>
      <c r="G146" s="240"/>
      <c r="H146" s="241"/>
      <c r="I146" s="102"/>
      <c r="J146" s="98" t="str">
        <f t="shared" si="19"/>
        <v/>
      </c>
      <c r="K146" s="113" t="str">
        <f t="shared" si="20"/>
        <v/>
      </c>
      <c r="L146" s="114" t="str">
        <f t="shared" si="21"/>
        <v/>
      </c>
      <c r="M146" s="102"/>
      <c r="N146" s="98" t="str">
        <f t="shared" si="22"/>
        <v/>
      </c>
      <c r="O146" s="113" t="str">
        <f t="shared" si="23"/>
        <v/>
      </c>
      <c r="P146" s="39" t="str">
        <f t="shared" si="24"/>
        <v/>
      </c>
      <c r="R146" s="21"/>
      <c r="S146" s="22" t="str">
        <f t="shared" si="25"/>
        <v/>
      </c>
      <c r="T146" s="2" t="str">
        <f t="shared" si="26"/>
        <v/>
      </c>
      <c r="U146" s="2" t="str">
        <f t="shared" si="27"/>
        <v/>
      </c>
      <c r="V146" s="2" t="str">
        <f t="shared" si="28"/>
        <v/>
      </c>
      <c r="W146" s="2" t="str">
        <f t="shared" si="29"/>
        <v/>
      </c>
      <c r="X146" s="2" t="str">
        <f t="shared" ref="X146" si="31">IF(C146="","",VLOOKUP(C146,AJ125:AM159,4,FALSE()))</f>
        <v/>
      </c>
      <c r="AA146" s="1" t="s">
        <v>223</v>
      </c>
      <c r="AB146" s="1" t="s">
        <v>0</v>
      </c>
      <c r="AC146" s="2" t="s">
        <v>390</v>
      </c>
      <c r="AD146" s="1" t="s">
        <v>1</v>
      </c>
      <c r="AE146" s="88">
        <v>35.96</v>
      </c>
      <c r="AF146" s="89">
        <v>7.0000000000000001E-3</v>
      </c>
      <c r="AQ146" s="170"/>
      <c r="AR146" s="170"/>
    </row>
    <row r="147" spans="3:44" ht="21" customHeight="1" thickBot="1">
      <c r="C147" s="330" t="s">
        <v>151</v>
      </c>
      <c r="D147" s="331"/>
      <c r="E147" s="331"/>
      <c r="F147" s="331"/>
      <c r="G147" s="331"/>
      <c r="H147" s="332"/>
      <c r="I147" s="41" t="str">
        <f>IF(C141=0,"",SUM(I141:I146))</f>
        <v/>
      </c>
      <c r="J147" s="115" t="str">
        <f>IF(I147="","",SUM(J141:J146))</f>
        <v/>
      </c>
      <c r="K147" s="137" t="str">
        <f>IF(I147="","",SUM(K141:K146))</f>
        <v/>
      </c>
      <c r="L147" s="100" t="str">
        <f>IF(I147="","",SUM(L141:L146))</f>
        <v/>
      </c>
      <c r="M147" s="41" t="str">
        <f>IF(SUM(M141:M146)=0,"",SUM(M141:M146))</f>
        <v/>
      </c>
      <c r="N147" s="115" t="str">
        <f>IF(M147="","",SUM(N141:N146))</f>
        <v/>
      </c>
      <c r="O147" s="137" t="str">
        <f>IF(M147="","",SUM(O141:O146))</f>
        <v/>
      </c>
      <c r="P147" s="100" t="str">
        <f>IF(M147="","",SUM(P141:P146))</f>
        <v/>
      </c>
      <c r="R147" s="21"/>
      <c r="S147" s="22"/>
      <c r="AA147" s="1" t="s">
        <v>224</v>
      </c>
      <c r="AB147" s="1" t="s">
        <v>0</v>
      </c>
      <c r="AC147" s="2" t="s">
        <v>391</v>
      </c>
      <c r="AD147" s="1" t="s">
        <v>1</v>
      </c>
      <c r="AE147" s="88">
        <v>35.96</v>
      </c>
      <c r="AF147" s="89">
        <v>7.0000000000000001E-3</v>
      </c>
      <c r="AQ147" s="170"/>
      <c r="AR147" s="170"/>
    </row>
    <row r="148" spans="3:44" ht="9.75" customHeight="1">
      <c r="C148" s="17"/>
      <c r="D148" s="17"/>
      <c r="E148" s="17"/>
      <c r="F148" s="17"/>
      <c r="G148" s="17"/>
      <c r="H148" s="17"/>
      <c r="I148" s="142"/>
      <c r="J148" s="143"/>
      <c r="K148" s="144"/>
      <c r="L148" s="142"/>
      <c r="M148" s="142"/>
      <c r="N148" s="143"/>
      <c r="O148" s="144"/>
      <c r="P148" s="142"/>
      <c r="R148" s="21"/>
      <c r="S148" s="22"/>
      <c r="AA148" s="1"/>
      <c r="AB148" s="1"/>
      <c r="AD148" s="1"/>
      <c r="AE148" s="88"/>
      <c r="AF148" s="89"/>
      <c r="AJ148" s="104"/>
      <c r="AK148" s="93"/>
      <c r="AL148" s="95"/>
      <c r="AQ148" s="170"/>
      <c r="AR148" s="170"/>
    </row>
    <row r="149" spans="3:44" ht="18" customHeight="1">
      <c r="C149" s="17"/>
      <c r="D149" s="17"/>
      <c r="E149" s="17"/>
      <c r="F149" s="219" t="s">
        <v>584</v>
      </c>
      <c r="G149" s="219"/>
      <c r="H149" s="219"/>
      <c r="I149" s="142"/>
      <c r="J149" s="143"/>
      <c r="K149" s="144"/>
      <c r="L149" s="142"/>
      <c r="M149" s="142"/>
      <c r="N149" s="143"/>
      <c r="O149" s="144"/>
      <c r="P149" s="142"/>
      <c r="R149" s="21"/>
      <c r="S149" s="22"/>
      <c r="AA149" s="1"/>
      <c r="AB149" s="1"/>
      <c r="AD149" s="1"/>
      <c r="AE149" s="88"/>
      <c r="AF149" s="89"/>
      <c r="AJ149" s="104"/>
      <c r="AK149" s="93"/>
      <c r="AL149" s="95"/>
      <c r="AQ149" s="170"/>
      <c r="AR149" s="170"/>
    </row>
    <row r="150" spans="3:44" ht="12" customHeight="1" thickBot="1">
      <c r="C150" s="17"/>
      <c r="D150" s="17"/>
      <c r="E150" s="17"/>
      <c r="F150" s="17"/>
      <c r="G150" s="17"/>
      <c r="H150" s="17"/>
      <c r="I150" s="142"/>
      <c r="J150" s="143"/>
      <c r="K150" s="144"/>
      <c r="L150" s="142"/>
      <c r="M150" s="142"/>
      <c r="N150" s="143"/>
      <c r="O150" s="144"/>
      <c r="P150" s="142"/>
      <c r="R150" s="21"/>
      <c r="S150" s="22"/>
      <c r="AA150" s="1"/>
      <c r="AB150" s="1"/>
      <c r="AD150" s="1"/>
      <c r="AE150" s="88"/>
      <c r="AF150" s="89"/>
      <c r="AJ150" s="104"/>
      <c r="AK150" s="93"/>
      <c r="AL150" s="95"/>
      <c r="AQ150" s="170"/>
      <c r="AR150" s="170"/>
    </row>
    <row r="151" spans="3:44" ht="18" customHeight="1">
      <c r="C151" s="17"/>
      <c r="D151" s="17"/>
      <c r="E151" s="224" t="s">
        <v>144</v>
      </c>
      <c r="F151" s="225"/>
      <c r="G151" s="225"/>
      <c r="H151" s="225"/>
      <c r="I151" s="226"/>
      <c r="J151" s="358" t="s">
        <v>145</v>
      </c>
      <c r="K151" s="359"/>
      <c r="L151" s="359"/>
      <c r="M151" s="359"/>
      <c r="N151" s="360"/>
      <c r="O151" s="144"/>
      <c r="P151" s="142"/>
      <c r="R151" s="21"/>
      <c r="S151" s="349" t="s">
        <v>144</v>
      </c>
      <c r="T151" s="349"/>
      <c r="U151" s="349"/>
      <c r="V151" s="350" t="s">
        <v>145</v>
      </c>
      <c r="W151" s="350"/>
      <c r="X151" s="350"/>
      <c r="AA151" s="1"/>
      <c r="AB151" s="1"/>
      <c r="AD151" s="1"/>
      <c r="AE151" s="88"/>
      <c r="AF151" s="89"/>
      <c r="AJ151" s="104"/>
      <c r="AK151" s="93"/>
      <c r="AL151" s="95"/>
      <c r="AQ151" s="170"/>
      <c r="AR151" s="170"/>
    </row>
    <row r="152" spans="3:44" ht="18" customHeight="1">
      <c r="C152" s="17"/>
      <c r="D152" s="17"/>
      <c r="E152" s="220" t="s">
        <v>585</v>
      </c>
      <c r="F152" s="221"/>
      <c r="G152" s="221" t="s">
        <v>587</v>
      </c>
      <c r="H152" s="221"/>
      <c r="I152" s="148" t="s">
        <v>586</v>
      </c>
      <c r="J152" s="356" t="s">
        <v>585</v>
      </c>
      <c r="K152" s="221"/>
      <c r="L152" s="221" t="s">
        <v>587</v>
      </c>
      <c r="M152" s="221"/>
      <c r="N152" s="147" t="s">
        <v>586</v>
      </c>
      <c r="R152" s="21"/>
      <c r="S152" s="49" t="s">
        <v>593</v>
      </c>
      <c r="T152" s="163" t="s">
        <v>594</v>
      </c>
      <c r="U152" s="163" t="s">
        <v>586</v>
      </c>
      <c r="V152" s="49" t="s">
        <v>593</v>
      </c>
      <c r="W152" s="163" t="s">
        <v>594</v>
      </c>
      <c r="X152" s="163" t="s">
        <v>586</v>
      </c>
      <c r="AA152" s="1"/>
      <c r="AB152" s="1"/>
      <c r="AD152" s="1"/>
      <c r="AE152" s="88"/>
      <c r="AF152" s="89"/>
      <c r="AJ152" s="104"/>
      <c r="AK152" s="93"/>
      <c r="AL152" s="95"/>
      <c r="AQ152" s="170"/>
      <c r="AR152" s="170"/>
    </row>
    <row r="153" spans="3:44" ht="18" customHeight="1" thickBot="1">
      <c r="C153" s="17"/>
      <c r="D153" s="145"/>
      <c r="E153" s="222" t="str">
        <f>J136</f>
        <v/>
      </c>
      <c r="F153" s="223"/>
      <c r="G153" s="357" t="str">
        <f>IF(T153=0,"",T153)</f>
        <v/>
      </c>
      <c r="H153" s="357"/>
      <c r="I153" s="164" t="str">
        <f>IF(U153=0,"",U153)</f>
        <v/>
      </c>
      <c r="J153" s="354" t="str">
        <f>O136</f>
        <v/>
      </c>
      <c r="K153" s="355"/>
      <c r="L153" s="357" t="str">
        <f>IF(W153=0,"",W153)</f>
        <v/>
      </c>
      <c r="M153" s="357"/>
      <c r="N153" s="165" t="str">
        <f>IF(X153=0,"",X153)</f>
        <v/>
      </c>
      <c r="R153" s="21"/>
      <c r="S153" s="166">
        <f>SUM(J120:J135)</f>
        <v>0</v>
      </c>
      <c r="T153" s="167">
        <f>SUM(L141:L146)</f>
        <v>0</v>
      </c>
      <c r="U153" s="167">
        <f>S153+T153</f>
        <v>0</v>
      </c>
      <c r="V153" s="167">
        <f>SUM(O120:O135)</f>
        <v>0</v>
      </c>
      <c r="W153" s="167">
        <f>SUM(P141:P146)</f>
        <v>0</v>
      </c>
      <c r="X153" s="19">
        <f>V153+W153</f>
        <v>0</v>
      </c>
      <c r="AA153" s="1"/>
      <c r="AB153" s="1"/>
      <c r="AD153" s="1"/>
      <c r="AE153" s="88"/>
      <c r="AF153" s="89"/>
      <c r="AJ153" s="104"/>
      <c r="AK153" s="93"/>
      <c r="AL153" s="95"/>
      <c r="AQ153" s="170"/>
      <c r="AR153" s="170"/>
    </row>
    <row r="154" spans="3:44" ht="12" customHeight="1">
      <c r="C154" s="17"/>
      <c r="D154" s="17"/>
      <c r="E154" s="17"/>
      <c r="F154" s="143"/>
      <c r="G154" s="143"/>
      <c r="H154" s="142"/>
      <c r="I154" s="142"/>
      <c r="J154" s="142"/>
      <c r="K154" s="144"/>
      <c r="L154" s="144"/>
      <c r="R154" s="21"/>
      <c r="S154" s="22"/>
      <c r="AA154" s="1" t="s">
        <v>225</v>
      </c>
      <c r="AB154" s="1" t="s">
        <v>0</v>
      </c>
      <c r="AC154" s="2" t="s">
        <v>392</v>
      </c>
      <c r="AD154" s="1" t="s">
        <v>1</v>
      </c>
      <c r="AE154" s="88">
        <v>121.8</v>
      </c>
      <c r="AF154" s="89">
        <v>8.9999999999999993E-3</v>
      </c>
      <c r="AG154" s="2">
        <v>2</v>
      </c>
      <c r="AJ154" s="104"/>
      <c r="AK154" s="93"/>
      <c r="AL154" s="95"/>
      <c r="AQ154" s="170"/>
      <c r="AR154" s="170"/>
    </row>
    <row r="155" spans="3:44" ht="18.75" customHeight="1">
      <c r="D155" s="19"/>
      <c r="F155" s="259" t="s">
        <v>154</v>
      </c>
      <c r="G155" s="259"/>
      <c r="H155" s="259"/>
      <c r="L155" s="18"/>
      <c r="O155" s="19"/>
      <c r="P155" s="19"/>
      <c r="R155" s="21"/>
      <c r="S155" s="22"/>
      <c r="AA155" s="1" t="s">
        <v>225</v>
      </c>
      <c r="AB155" s="1" t="s">
        <v>2</v>
      </c>
      <c r="AC155" s="2" t="s">
        <v>393</v>
      </c>
      <c r="AD155" s="1" t="s">
        <v>1</v>
      </c>
      <c r="AE155" s="88">
        <v>406</v>
      </c>
      <c r="AF155" s="89">
        <v>1.4E-2</v>
      </c>
      <c r="AG155">
        <v>2</v>
      </c>
      <c r="AK155" s="4"/>
      <c r="AQ155" s="170"/>
      <c r="AR155" s="170"/>
    </row>
    <row r="156" spans="3:44" ht="18.75" customHeight="1">
      <c r="D156" s="19"/>
      <c r="F156" s="305" t="s">
        <v>155</v>
      </c>
      <c r="G156" s="305"/>
      <c r="H156" s="97"/>
      <c r="L156" s="18"/>
      <c r="O156" s="19"/>
      <c r="P156" s="19"/>
      <c r="R156" s="21"/>
      <c r="S156" s="22"/>
      <c r="X156" s="2" t="s">
        <v>156</v>
      </c>
      <c r="AA156" s="1" t="s">
        <v>226</v>
      </c>
      <c r="AB156" s="1" t="s">
        <v>0</v>
      </c>
      <c r="AC156" s="2" t="s">
        <v>394</v>
      </c>
      <c r="AD156" s="1" t="s">
        <v>1</v>
      </c>
      <c r="AE156" s="88">
        <v>2294.8395999999998</v>
      </c>
      <c r="AF156" s="89">
        <v>0.16250000000000001</v>
      </c>
      <c r="AG156">
        <v>2</v>
      </c>
      <c r="AK156" s="4"/>
      <c r="AQ156" s="170"/>
      <c r="AR156" s="170"/>
    </row>
    <row r="157" spans="3:44" ht="18.75" customHeight="1">
      <c r="D157" s="19"/>
      <c r="F157" s="305" t="s">
        <v>157</v>
      </c>
      <c r="G157" s="305"/>
      <c r="H157" s="97"/>
      <c r="L157" s="18"/>
      <c r="O157" s="19"/>
      <c r="P157" s="19"/>
      <c r="R157" s="21"/>
      <c r="S157" s="22"/>
      <c r="AA157" s="1" t="s">
        <v>226</v>
      </c>
      <c r="AB157" s="1" t="s">
        <v>2</v>
      </c>
      <c r="AC157" s="2" t="s">
        <v>395</v>
      </c>
      <c r="AD157" s="1" t="s">
        <v>1</v>
      </c>
      <c r="AE157" s="88">
        <v>7649.4575999999997</v>
      </c>
      <c r="AF157" s="89">
        <v>0.25</v>
      </c>
      <c r="AG157">
        <v>1</v>
      </c>
      <c r="AK157" s="4"/>
      <c r="AQ157" s="170"/>
      <c r="AR157" s="170"/>
    </row>
    <row r="158" spans="3:44" ht="18.75" customHeight="1">
      <c r="D158" s="19"/>
      <c r="F158" s="305" t="s">
        <v>158</v>
      </c>
      <c r="G158" s="305"/>
      <c r="H158" s="97"/>
      <c r="L158" s="18"/>
      <c r="O158" s="19"/>
      <c r="P158" s="19"/>
      <c r="R158" s="21"/>
      <c r="S158" s="22"/>
      <c r="AA158" s="1" t="s">
        <v>227</v>
      </c>
      <c r="AB158" s="1" t="s">
        <v>0</v>
      </c>
      <c r="AC158" s="2" t="s">
        <v>396</v>
      </c>
      <c r="AD158" s="1" t="s">
        <v>1</v>
      </c>
      <c r="AE158" s="88">
        <v>191.69</v>
      </c>
      <c r="AF158" s="89">
        <v>1.2999999999999999E-2</v>
      </c>
      <c r="AG158">
        <v>2</v>
      </c>
      <c r="AK158" s="4"/>
      <c r="AQ158" s="170"/>
      <c r="AR158" s="170"/>
    </row>
    <row r="159" spans="3:44" ht="12" hidden="1" customHeight="1">
      <c r="D159" s="19"/>
      <c r="L159" s="18"/>
      <c r="O159" s="19"/>
      <c r="P159" s="19"/>
      <c r="R159" s="21"/>
      <c r="S159" s="22"/>
      <c r="AA159" s="1" t="s">
        <v>227</v>
      </c>
      <c r="AB159" s="1" t="s">
        <v>2</v>
      </c>
      <c r="AC159" s="2" t="s">
        <v>397</v>
      </c>
      <c r="AD159" s="1" t="s">
        <v>1</v>
      </c>
      <c r="AE159" s="88">
        <v>9462.1200000000008</v>
      </c>
      <c r="AF159" s="89">
        <v>0.25</v>
      </c>
      <c r="AG159">
        <v>1</v>
      </c>
      <c r="AK159" s="4"/>
      <c r="AQ159" s="170"/>
      <c r="AR159" s="170"/>
    </row>
    <row r="160" spans="3:44" ht="0.75" customHeight="1">
      <c r="C160" s="307"/>
      <c r="D160" s="307"/>
      <c r="E160" s="307"/>
      <c r="F160" s="153"/>
      <c r="G160" s="153"/>
      <c r="H160" s="153"/>
      <c r="I160" s="154"/>
      <c r="J160" s="154"/>
      <c r="K160" s="154"/>
      <c r="L160" s="155"/>
      <c r="M160" s="154"/>
      <c r="N160" s="154"/>
      <c r="O160" s="156"/>
      <c r="P160" s="156"/>
      <c r="Q160" s="154"/>
      <c r="R160" s="21"/>
      <c r="S160" s="22"/>
      <c r="AA160" s="1" t="s">
        <v>228</v>
      </c>
      <c r="AB160" s="1" t="s">
        <v>0</v>
      </c>
      <c r="AC160" s="2" t="s">
        <v>398</v>
      </c>
      <c r="AD160" s="1" t="s">
        <v>1</v>
      </c>
      <c r="AE160" s="88">
        <v>0</v>
      </c>
      <c r="AF160" s="89">
        <v>0</v>
      </c>
      <c r="AG160">
        <v>2</v>
      </c>
      <c r="AK160" s="4"/>
      <c r="AQ160" s="170"/>
      <c r="AR160" s="170"/>
    </row>
    <row r="161" spans="3:44" ht="18.75" hidden="1" customHeight="1">
      <c r="C161" s="154"/>
      <c r="D161" s="307"/>
      <c r="E161" s="307"/>
      <c r="F161" s="307"/>
      <c r="G161" s="307"/>
      <c r="H161" s="307"/>
      <c r="I161" s="307"/>
      <c r="J161" s="307"/>
      <c r="K161" s="307"/>
      <c r="L161" s="307"/>
      <c r="M161" s="307"/>
      <c r="N161" s="307"/>
      <c r="O161" s="307"/>
      <c r="P161" s="307"/>
      <c r="Q161" s="307"/>
      <c r="R161" s="21"/>
      <c r="S161" s="22"/>
      <c r="AA161" s="1" t="s">
        <v>228</v>
      </c>
      <c r="AB161" s="1" t="s">
        <v>2</v>
      </c>
      <c r="AC161" s="2" t="s">
        <v>399</v>
      </c>
      <c r="AD161" s="1" t="s">
        <v>1</v>
      </c>
      <c r="AE161" s="88">
        <v>1078.8</v>
      </c>
      <c r="AF161" s="89">
        <v>1.4999999999999999E-2</v>
      </c>
      <c r="AG161">
        <v>1</v>
      </c>
      <c r="AK161" s="4"/>
      <c r="AQ161" s="170"/>
      <c r="AR161" s="170"/>
    </row>
    <row r="162" spans="3:44" ht="14.25" hidden="1" customHeight="1">
      <c r="C162" s="154"/>
      <c r="D162" s="157"/>
      <c r="E162" s="157"/>
      <c r="F162" s="157"/>
      <c r="G162" s="157"/>
      <c r="H162" s="157"/>
      <c r="I162" s="157"/>
      <c r="J162" s="157"/>
      <c r="K162" s="157"/>
      <c r="L162" s="157"/>
      <c r="M162" s="154"/>
      <c r="N162" s="154"/>
      <c r="O162" s="156"/>
      <c r="P162" s="156"/>
      <c r="Q162" s="154"/>
      <c r="R162" s="21"/>
      <c r="S162" s="22"/>
      <c r="AA162" s="1" t="s">
        <v>229</v>
      </c>
      <c r="AB162" s="1" t="s">
        <v>0</v>
      </c>
      <c r="AC162" s="2" t="s">
        <v>400</v>
      </c>
      <c r="AD162" s="1" t="s">
        <v>1</v>
      </c>
      <c r="AE162" s="88">
        <v>144.768</v>
      </c>
      <c r="AF162" s="89">
        <v>1.4999999999999999E-2</v>
      </c>
      <c r="AG162">
        <v>2</v>
      </c>
      <c r="AK162" s="4"/>
      <c r="AQ162" s="170"/>
      <c r="AR162" s="170"/>
    </row>
    <row r="163" spans="3:44" ht="18.75" hidden="1" customHeight="1">
      <c r="C163" s="154"/>
      <c r="D163" s="306"/>
      <c r="E163" s="306"/>
      <c r="F163" s="306"/>
      <c r="G163" s="306"/>
      <c r="H163" s="306"/>
      <c r="I163" s="306"/>
      <c r="J163" s="306"/>
      <c r="K163" s="306"/>
      <c r="L163" s="306"/>
      <c r="M163" s="306"/>
      <c r="N163" s="306"/>
      <c r="O163" s="306"/>
      <c r="P163" s="306"/>
      <c r="Q163" s="306"/>
      <c r="AA163" s="1" t="s">
        <v>229</v>
      </c>
      <c r="AB163" s="1" t="s">
        <v>2</v>
      </c>
      <c r="AC163" s="2" t="s">
        <v>401</v>
      </c>
      <c r="AD163" s="1" t="s">
        <v>1</v>
      </c>
      <c r="AE163" s="88">
        <v>361.92</v>
      </c>
      <c r="AF163" s="89">
        <v>2.2499999999999999E-2</v>
      </c>
      <c r="AG163">
        <v>2</v>
      </c>
      <c r="AQ163" s="170"/>
      <c r="AR163" s="170"/>
    </row>
    <row r="164" spans="3:44" ht="18.75" hidden="1" customHeight="1">
      <c r="C164" s="154"/>
      <c r="D164" s="306"/>
      <c r="E164" s="306"/>
      <c r="F164" s="306"/>
      <c r="G164" s="306"/>
      <c r="H164" s="306"/>
      <c r="I164" s="307"/>
      <c r="J164" s="307"/>
      <c r="K164" s="157"/>
      <c r="L164" s="157"/>
      <c r="M164" s="157"/>
      <c r="N164" s="308"/>
      <c r="O164" s="308"/>
      <c r="P164" s="307"/>
      <c r="Q164" s="307"/>
      <c r="W164" s="2" t="s">
        <v>364</v>
      </c>
      <c r="AA164" s="1" t="s">
        <v>9</v>
      </c>
      <c r="AB164" s="1" t="s">
        <v>0</v>
      </c>
      <c r="AC164" s="2" t="s">
        <v>402</v>
      </c>
      <c r="AD164" s="1" t="s">
        <v>1</v>
      </c>
      <c r="AE164" s="88">
        <v>435</v>
      </c>
      <c r="AF164" s="89">
        <v>1.4999999999999999E-2</v>
      </c>
      <c r="AG164">
        <v>2</v>
      </c>
      <c r="AQ164" s="170"/>
      <c r="AR164" s="170"/>
    </row>
    <row r="165" spans="3:44" ht="18.75" hidden="1" customHeight="1">
      <c r="C165" s="154"/>
      <c r="D165" s="210"/>
      <c r="E165" s="210"/>
      <c r="F165" s="210"/>
      <c r="G165" s="210"/>
      <c r="H165" s="210"/>
      <c r="I165" s="211"/>
      <c r="J165" s="211"/>
      <c r="K165" s="158"/>
      <c r="L165" s="158"/>
      <c r="M165" s="159"/>
      <c r="N165" s="258"/>
      <c r="O165" s="258"/>
      <c r="P165" s="211"/>
      <c r="Q165" s="211"/>
      <c r="W165" s="2" t="s">
        <v>365</v>
      </c>
      <c r="AA165" s="1" t="s">
        <v>9</v>
      </c>
      <c r="AB165" s="1" t="s">
        <v>2</v>
      </c>
      <c r="AC165" s="2" t="s">
        <v>403</v>
      </c>
      <c r="AD165" s="1" t="s">
        <v>1</v>
      </c>
      <c r="AE165" s="88">
        <v>1087.5</v>
      </c>
      <c r="AF165" s="89">
        <v>2.2499999999999999E-2</v>
      </c>
      <c r="AG165">
        <v>2</v>
      </c>
      <c r="AQ165" s="170"/>
      <c r="AR165" s="170"/>
    </row>
    <row r="166" spans="3:44" ht="18.75" hidden="1" customHeight="1">
      <c r="C166" s="154"/>
      <c r="D166" s="210"/>
      <c r="E166" s="210"/>
      <c r="F166" s="210"/>
      <c r="G166" s="210"/>
      <c r="H166" s="210"/>
      <c r="I166" s="211"/>
      <c r="J166" s="211"/>
      <c r="K166" s="158"/>
      <c r="L166" s="158"/>
      <c r="M166" s="159"/>
      <c r="N166" s="258"/>
      <c r="O166" s="258"/>
      <c r="P166" s="211"/>
      <c r="Q166" s="211"/>
      <c r="W166" s="2" t="s">
        <v>366</v>
      </c>
      <c r="AA166" s="1" t="s">
        <v>230</v>
      </c>
      <c r="AB166" s="1" t="s">
        <v>0</v>
      </c>
      <c r="AC166" s="2" t="s">
        <v>404</v>
      </c>
      <c r="AD166" s="1" t="s">
        <v>1</v>
      </c>
      <c r="AE166" s="88">
        <v>216.45599999999999</v>
      </c>
      <c r="AF166" s="89">
        <v>1.4E-2</v>
      </c>
      <c r="AG166">
        <v>2</v>
      </c>
      <c r="AQ166" s="170"/>
      <c r="AR166" s="170"/>
    </row>
    <row r="167" spans="3:44" ht="18.75" hidden="1" customHeight="1">
      <c r="C167" s="154"/>
      <c r="D167" s="210"/>
      <c r="E167" s="210"/>
      <c r="F167" s="210"/>
      <c r="G167" s="210"/>
      <c r="H167" s="210"/>
      <c r="I167" s="211"/>
      <c r="J167" s="211"/>
      <c r="K167" s="158"/>
      <c r="L167" s="158"/>
      <c r="M167" s="159"/>
      <c r="N167" s="258"/>
      <c r="O167" s="258"/>
      <c r="P167" s="211"/>
      <c r="Q167" s="211"/>
      <c r="W167" s="2" t="s">
        <v>367</v>
      </c>
      <c r="AA167" s="1" t="s">
        <v>230</v>
      </c>
      <c r="AB167" s="1" t="s">
        <v>2</v>
      </c>
      <c r="AC167" s="2" t="s">
        <v>405</v>
      </c>
      <c r="AD167" s="1" t="s">
        <v>1</v>
      </c>
      <c r="AE167" s="88">
        <v>541.14</v>
      </c>
      <c r="AF167" s="89">
        <v>2.1000000000000001E-2</v>
      </c>
      <c r="AG167">
        <v>2</v>
      </c>
      <c r="AQ167" s="170"/>
      <c r="AR167" s="170"/>
    </row>
    <row r="168" spans="3:44" ht="18.75" hidden="1" customHeight="1">
      <c r="C168" s="154"/>
      <c r="D168" s="210"/>
      <c r="E168" s="210"/>
      <c r="F168" s="210"/>
      <c r="G168" s="210"/>
      <c r="H168" s="210"/>
      <c r="I168" s="211"/>
      <c r="J168" s="211"/>
      <c r="K168" s="158"/>
      <c r="L168" s="158"/>
      <c r="M168" s="159"/>
      <c r="N168" s="258"/>
      <c r="O168" s="258"/>
      <c r="P168" s="211"/>
      <c r="Q168" s="211"/>
      <c r="AA168" s="1" t="s">
        <v>10</v>
      </c>
      <c r="AB168" s="1" t="s">
        <v>2</v>
      </c>
      <c r="AC168" s="2" t="s">
        <v>406</v>
      </c>
      <c r="AD168" s="1" t="s">
        <v>1</v>
      </c>
      <c r="AE168" s="88">
        <v>986</v>
      </c>
      <c r="AF168" s="89">
        <v>7.0000000000000007E-2</v>
      </c>
      <c r="AG168">
        <v>2</v>
      </c>
      <c r="AQ168" s="170"/>
      <c r="AR168" s="170"/>
    </row>
    <row r="169" spans="3:44" ht="18.75" hidden="1" customHeight="1">
      <c r="C169" s="154"/>
      <c r="D169" s="210"/>
      <c r="E169" s="210"/>
      <c r="F169" s="210"/>
      <c r="G169" s="210"/>
      <c r="H169" s="210"/>
      <c r="I169" s="211"/>
      <c r="J169" s="211"/>
      <c r="K169" s="158"/>
      <c r="L169" s="158"/>
      <c r="M169" s="159"/>
      <c r="N169" s="258"/>
      <c r="O169" s="258"/>
      <c r="P169" s="211"/>
      <c r="Q169" s="211"/>
      <c r="AA169" s="1" t="s">
        <v>231</v>
      </c>
      <c r="AB169" s="1" t="s">
        <v>0</v>
      </c>
      <c r="AC169" s="2" t="s">
        <v>407</v>
      </c>
      <c r="AD169" s="1" t="s">
        <v>1</v>
      </c>
      <c r="AE169" s="88">
        <v>35.96</v>
      </c>
      <c r="AF169" s="89">
        <v>7.0000000000000001E-3</v>
      </c>
      <c r="AG169">
        <v>2</v>
      </c>
      <c r="AQ169" s="170"/>
      <c r="AR169" s="170"/>
    </row>
    <row r="170" spans="3:44" ht="18.75" hidden="1" customHeight="1">
      <c r="C170" s="154"/>
      <c r="D170" s="210"/>
      <c r="E170" s="210"/>
      <c r="F170" s="210"/>
      <c r="G170" s="210"/>
      <c r="H170" s="210"/>
      <c r="I170" s="211"/>
      <c r="J170" s="211"/>
      <c r="K170" s="158"/>
      <c r="L170" s="158"/>
      <c r="M170" s="159"/>
      <c r="N170" s="258"/>
      <c r="O170" s="258"/>
      <c r="P170" s="211"/>
      <c r="Q170" s="211"/>
      <c r="AA170" s="1" t="s">
        <v>232</v>
      </c>
      <c r="AB170" s="1" t="s">
        <v>0</v>
      </c>
      <c r="AC170" s="2" t="s">
        <v>408</v>
      </c>
      <c r="AD170" s="1" t="s">
        <v>1</v>
      </c>
      <c r="AE170" s="88">
        <v>162.4</v>
      </c>
      <c r="AF170" s="89">
        <v>1.4E-2</v>
      </c>
      <c r="AG170">
        <v>2</v>
      </c>
      <c r="AQ170" s="170"/>
      <c r="AR170" s="170"/>
    </row>
    <row r="171" spans="3:44" ht="18.75" hidden="1" customHeight="1">
      <c r="C171" s="154"/>
      <c r="D171" s="210"/>
      <c r="E171" s="210"/>
      <c r="F171" s="210"/>
      <c r="G171" s="210"/>
      <c r="H171" s="210"/>
      <c r="I171" s="211"/>
      <c r="J171" s="211"/>
      <c r="K171" s="158"/>
      <c r="L171" s="158"/>
      <c r="M171" s="159"/>
      <c r="N171" s="258"/>
      <c r="O171" s="258"/>
      <c r="P171" s="211"/>
      <c r="Q171" s="211"/>
      <c r="AA171" s="1" t="s">
        <v>232</v>
      </c>
      <c r="AB171" s="1" t="s">
        <v>2</v>
      </c>
      <c r="AC171" s="2" t="s">
        <v>409</v>
      </c>
      <c r="AD171" s="1" t="s">
        <v>1</v>
      </c>
      <c r="AE171" s="88">
        <v>406</v>
      </c>
      <c r="AF171" s="90">
        <v>2.1000000000000001E-2</v>
      </c>
      <c r="AG171">
        <v>2</v>
      </c>
      <c r="AQ171" s="170"/>
      <c r="AR171" s="170"/>
    </row>
    <row r="172" spans="3:44" ht="18.75" hidden="1" customHeight="1">
      <c r="C172" s="154"/>
      <c r="D172" s="210"/>
      <c r="E172" s="210"/>
      <c r="F172" s="210"/>
      <c r="G172" s="210"/>
      <c r="H172" s="210"/>
      <c r="I172" s="211"/>
      <c r="J172" s="211"/>
      <c r="K172" s="158"/>
      <c r="L172" s="158"/>
      <c r="M172" s="159"/>
      <c r="N172" s="258"/>
      <c r="O172" s="258"/>
      <c r="P172" s="211"/>
      <c r="Q172" s="211"/>
      <c r="AA172" s="1" t="s">
        <v>233</v>
      </c>
      <c r="AB172" s="1" t="s">
        <v>0</v>
      </c>
      <c r="AC172" s="2" t="s">
        <v>410</v>
      </c>
      <c r="AD172" s="1" t="s">
        <v>1</v>
      </c>
      <c r="AE172" s="88">
        <v>59.16</v>
      </c>
      <c r="AF172" s="89">
        <v>9.1000000000000004E-3</v>
      </c>
      <c r="AG172">
        <v>2</v>
      </c>
      <c r="AQ172" s="170"/>
      <c r="AR172" s="170"/>
    </row>
    <row r="173" spans="3:44" ht="18.75" hidden="1" customHeight="1">
      <c r="C173" s="154"/>
      <c r="D173" s="210"/>
      <c r="E173" s="210"/>
      <c r="F173" s="210"/>
      <c r="G173" s="210"/>
      <c r="H173" s="210"/>
      <c r="I173" s="211"/>
      <c r="J173" s="211"/>
      <c r="K173" s="158"/>
      <c r="L173" s="158"/>
      <c r="M173" s="159"/>
      <c r="N173" s="258"/>
      <c r="O173" s="258"/>
      <c r="P173" s="211"/>
      <c r="Q173" s="211"/>
      <c r="AA173" s="1" t="s">
        <v>233</v>
      </c>
      <c r="AB173" s="1" t="s">
        <v>2</v>
      </c>
      <c r="AC173" s="2" t="s">
        <v>411</v>
      </c>
      <c r="AD173" s="1" t="s">
        <v>1</v>
      </c>
      <c r="AE173" s="88">
        <v>197.2</v>
      </c>
      <c r="AF173" s="89">
        <v>1.4E-2</v>
      </c>
      <c r="AG173">
        <v>2</v>
      </c>
      <c r="AQ173" s="170"/>
      <c r="AR173" s="170"/>
    </row>
    <row r="174" spans="3:44" ht="8.25" customHeight="1">
      <c r="C174" s="154"/>
      <c r="D174" s="210"/>
      <c r="E174" s="210"/>
      <c r="F174" s="210"/>
      <c r="G174" s="210"/>
      <c r="H174" s="210"/>
      <c r="I174" s="211"/>
      <c r="J174" s="211"/>
      <c r="K174" s="158"/>
      <c r="L174" s="158"/>
      <c r="M174" s="159"/>
      <c r="N174" s="258"/>
      <c r="O174" s="258"/>
      <c r="P174" s="211"/>
      <c r="Q174" s="211"/>
      <c r="AA174" s="1" t="s">
        <v>234</v>
      </c>
      <c r="AB174" s="1" t="s">
        <v>0</v>
      </c>
      <c r="AC174" s="2" t="s">
        <v>412</v>
      </c>
      <c r="AD174" s="1" t="s">
        <v>1</v>
      </c>
      <c r="AE174" s="88">
        <v>59.16</v>
      </c>
      <c r="AF174" s="89">
        <v>9.1000000000000004E-3</v>
      </c>
      <c r="AG174">
        <v>2</v>
      </c>
      <c r="AQ174" s="170"/>
      <c r="AR174" s="170"/>
    </row>
    <row r="175" spans="3:44" ht="18.75" hidden="1" customHeight="1">
      <c r="C175" s="154"/>
      <c r="D175" s="210"/>
      <c r="E175" s="210"/>
      <c r="F175" s="210"/>
      <c r="G175" s="210"/>
      <c r="H175" s="210"/>
      <c r="I175" s="211"/>
      <c r="J175" s="211"/>
      <c r="K175" s="158"/>
      <c r="L175" s="158"/>
      <c r="M175" s="159"/>
      <c r="N175" s="258"/>
      <c r="O175" s="258"/>
      <c r="P175" s="211"/>
      <c r="Q175" s="211"/>
      <c r="AA175" s="1" t="s">
        <v>234</v>
      </c>
      <c r="AB175" s="1" t="s">
        <v>2</v>
      </c>
      <c r="AC175" s="2" t="s">
        <v>413</v>
      </c>
      <c r="AD175" s="1" t="s">
        <v>1</v>
      </c>
      <c r="AE175" s="88">
        <v>197.2</v>
      </c>
      <c r="AF175" s="89">
        <v>1.4E-2</v>
      </c>
      <c r="AG175">
        <v>2</v>
      </c>
      <c r="AQ175" s="170"/>
      <c r="AR175" s="170"/>
    </row>
    <row r="176" spans="3:44" ht="8.25" hidden="1" customHeight="1"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21"/>
      <c r="S176" s="22"/>
      <c r="AA176" s="1" t="s">
        <v>235</v>
      </c>
      <c r="AB176" s="1" t="s">
        <v>0</v>
      </c>
      <c r="AC176" s="2" t="s">
        <v>414</v>
      </c>
      <c r="AD176" s="1" t="s">
        <v>1</v>
      </c>
      <c r="AE176" s="88">
        <v>59.16</v>
      </c>
      <c r="AF176" s="89">
        <v>9.1000000000000004E-3</v>
      </c>
      <c r="AG176">
        <v>2</v>
      </c>
      <c r="AK176" s="4"/>
      <c r="AQ176" s="170"/>
      <c r="AR176" s="170"/>
    </row>
    <row r="177" spans="3:44" ht="18.75" hidden="1" customHeight="1">
      <c r="C177" s="154"/>
      <c r="D177" s="306"/>
      <c r="E177" s="306"/>
      <c r="F177" s="306"/>
      <c r="G177" s="306"/>
      <c r="H177" s="306"/>
      <c r="I177" s="306"/>
      <c r="J177" s="306"/>
      <c r="K177" s="306"/>
      <c r="L177" s="306"/>
      <c r="M177" s="306"/>
      <c r="N177" s="306"/>
      <c r="O177" s="306"/>
      <c r="P177" s="306"/>
      <c r="Q177" s="306"/>
      <c r="AA177" s="1" t="s">
        <v>235</v>
      </c>
      <c r="AB177" s="1" t="s">
        <v>2</v>
      </c>
      <c r="AC177" s="2" t="s">
        <v>415</v>
      </c>
      <c r="AD177" s="1" t="s">
        <v>1</v>
      </c>
      <c r="AE177" s="88">
        <v>197.2</v>
      </c>
      <c r="AF177" s="89">
        <v>1.4E-2</v>
      </c>
      <c r="AG177">
        <v>2</v>
      </c>
      <c r="AQ177" s="170"/>
      <c r="AR177" s="170"/>
    </row>
    <row r="178" spans="3:44" ht="18.75" hidden="1" customHeight="1">
      <c r="C178" s="154"/>
      <c r="D178" s="306"/>
      <c r="E178" s="306"/>
      <c r="F178" s="306"/>
      <c r="G178" s="306"/>
      <c r="H178" s="306"/>
      <c r="I178" s="307"/>
      <c r="J178" s="307"/>
      <c r="K178" s="157"/>
      <c r="L178" s="157"/>
      <c r="M178" s="157"/>
      <c r="N178" s="308"/>
      <c r="O178" s="308"/>
      <c r="P178" s="307"/>
      <c r="Q178" s="307"/>
      <c r="AA178" s="1" t="s">
        <v>236</v>
      </c>
      <c r="AB178" s="1" t="s">
        <v>0</v>
      </c>
      <c r="AC178" s="2" t="s">
        <v>416</v>
      </c>
      <c r="AD178" s="1" t="s">
        <v>1</v>
      </c>
      <c r="AE178" s="88">
        <v>59.16</v>
      </c>
      <c r="AF178" s="89">
        <v>9.1000000000000004E-3</v>
      </c>
      <c r="AG178">
        <v>2</v>
      </c>
      <c r="AQ178" s="170"/>
      <c r="AR178" s="170"/>
    </row>
    <row r="179" spans="3:44" ht="18.75" hidden="1" customHeight="1">
      <c r="C179" s="154"/>
      <c r="D179" s="210"/>
      <c r="E179" s="210"/>
      <c r="F179" s="210"/>
      <c r="G179" s="210"/>
      <c r="H179" s="210"/>
      <c r="I179" s="211"/>
      <c r="J179" s="211"/>
      <c r="K179" s="158"/>
      <c r="L179" s="158"/>
      <c r="M179" s="159"/>
      <c r="N179" s="258"/>
      <c r="O179" s="258"/>
      <c r="P179" s="211"/>
      <c r="Q179" s="211"/>
      <c r="AA179" s="1" t="s">
        <v>236</v>
      </c>
      <c r="AB179" s="1" t="s">
        <v>2</v>
      </c>
      <c r="AC179" s="2" t="s">
        <v>417</v>
      </c>
      <c r="AD179" s="1" t="s">
        <v>1</v>
      </c>
      <c r="AE179" s="88">
        <v>197.2</v>
      </c>
      <c r="AF179" s="89">
        <v>1.4E-2</v>
      </c>
      <c r="AG179">
        <v>2</v>
      </c>
      <c r="AQ179" s="170"/>
      <c r="AR179" s="170"/>
    </row>
    <row r="180" spans="3:44" ht="18.75" hidden="1" customHeight="1">
      <c r="C180" s="154"/>
      <c r="D180" s="210"/>
      <c r="E180" s="210"/>
      <c r="F180" s="210"/>
      <c r="G180" s="210"/>
      <c r="H180" s="210"/>
      <c r="I180" s="211"/>
      <c r="J180" s="211"/>
      <c r="K180" s="158"/>
      <c r="L180" s="158"/>
      <c r="M180" s="159"/>
      <c r="N180" s="258"/>
      <c r="O180" s="258"/>
      <c r="P180" s="211"/>
      <c r="Q180" s="211"/>
      <c r="AA180" s="1" t="s">
        <v>237</v>
      </c>
      <c r="AB180" s="1" t="s">
        <v>0</v>
      </c>
      <c r="AC180" s="2" t="s">
        <v>418</v>
      </c>
      <c r="AD180" s="1" t="s">
        <v>1</v>
      </c>
      <c r="AE180" s="88">
        <v>59.16</v>
      </c>
      <c r="AF180" s="89">
        <v>9.1000000000000004E-3</v>
      </c>
      <c r="AG180">
        <v>2</v>
      </c>
      <c r="AQ180" s="170"/>
      <c r="AR180" s="170"/>
    </row>
    <row r="181" spans="3:44" ht="18.75" hidden="1" customHeight="1">
      <c r="C181" s="154"/>
      <c r="D181" s="210"/>
      <c r="E181" s="210"/>
      <c r="F181" s="210"/>
      <c r="G181" s="210"/>
      <c r="H181" s="210"/>
      <c r="I181" s="211"/>
      <c r="J181" s="211"/>
      <c r="K181" s="158"/>
      <c r="L181" s="158"/>
      <c r="M181" s="159"/>
      <c r="N181" s="258"/>
      <c r="O181" s="258"/>
      <c r="P181" s="211"/>
      <c r="Q181" s="211"/>
      <c r="AA181" s="1" t="s">
        <v>237</v>
      </c>
      <c r="AB181" s="1" t="s">
        <v>2</v>
      </c>
      <c r="AC181" s="2" t="s">
        <v>419</v>
      </c>
      <c r="AD181" s="1" t="s">
        <v>1</v>
      </c>
      <c r="AE181" s="88">
        <v>197.2</v>
      </c>
      <c r="AF181" s="89">
        <v>1.4E-2</v>
      </c>
      <c r="AG181">
        <v>2</v>
      </c>
      <c r="AQ181" s="170"/>
      <c r="AR181" s="170"/>
    </row>
    <row r="182" spans="3:44" ht="18.75" hidden="1" customHeight="1">
      <c r="C182" s="154"/>
      <c r="D182" s="210"/>
      <c r="E182" s="210"/>
      <c r="F182" s="210"/>
      <c r="G182" s="210"/>
      <c r="H182" s="210"/>
      <c r="I182" s="211"/>
      <c r="J182" s="211"/>
      <c r="K182" s="158"/>
      <c r="L182" s="158"/>
      <c r="M182" s="159"/>
      <c r="N182" s="258"/>
      <c r="O182" s="258"/>
      <c r="P182" s="211"/>
      <c r="Q182" s="211"/>
      <c r="AA182" s="1" t="s">
        <v>238</v>
      </c>
      <c r="AB182" s="1" t="s">
        <v>0</v>
      </c>
      <c r="AC182" s="2" t="s">
        <v>420</v>
      </c>
      <c r="AD182" s="1" t="s">
        <v>1</v>
      </c>
      <c r="AE182" s="88">
        <v>59.16</v>
      </c>
      <c r="AF182" s="89">
        <v>9.1000000000000004E-3</v>
      </c>
      <c r="AG182">
        <v>2</v>
      </c>
      <c r="AQ182" s="170"/>
      <c r="AR182" s="170"/>
    </row>
    <row r="183" spans="3:44" ht="18.75" hidden="1" customHeight="1">
      <c r="C183" s="154"/>
      <c r="D183" s="210"/>
      <c r="E183" s="210"/>
      <c r="F183" s="210"/>
      <c r="G183" s="210"/>
      <c r="H183" s="210"/>
      <c r="I183" s="211"/>
      <c r="J183" s="211"/>
      <c r="K183" s="158"/>
      <c r="L183" s="158"/>
      <c r="M183" s="159"/>
      <c r="N183" s="258"/>
      <c r="O183" s="258"/>
      <c r="P183" s="211"/>
      <c r="Q183" s="211"/>
      <c r="AA183" s="1" t="s">
        <v>238</v>
      </c>
      <c r="AB183" s="1" t="s">
        <v>2</v>
      </c>
      <c r="AC183" s="2" t="s">
        <v>421</v>
      </c>
      <c r="AD183" s="1" t="s">
        <v>1</v>
      </c>
      <c r="AE183" s="88">
        <v>197.2</v>
      </c>
      <c r="AF183" s="89">
        <v>1.4E-2</v>
      </c>
      <c r="AG183">
        <v>2</v>
      </c>
      <c r="AQ183" s="170"/>
      <c r="AR183" s="170"/>
    </row>
    <row r="184" spans="3:44" ht="18.75" hidden="1" customHeight="1">
      <c r="C184" s="154"/>
      <c r="D184" s="210"/>
      <c r="E184" s="210"/>
      <c r="F184" s="210"/>
      <c r="G184" s="210"/>
      <c r="H184" s="210"/>
      <c r="I184" s="211"/>
      <c r="J184" s="211"/>
      <c r="K184" s="158"/>
      <c r="L184" s="158"/>
      <c r="M184" s="159"/>
      <c r="N184" s="258"/>
      <c r="O184" s="258"/>
      <c r="P184" s="211"/>
      <c r="Q184" s="211"/>
      <c r="AA184" s="1" t="s">
        <v>239</v>
      </c>
      <c r="AB184" s="1" t="s">
        <v>0</v>
      </c>
      <c r="AC184" s="2" t="s">
        <v>422</v>
      </c>
      <c r="AD184" s="1" t="s">
        <v>1</v>
      </c>
      <c r="AE184" s="88">
        <v>59.16</v>
      </c>
      <c r="AF184" s="89">
        <v>9.1000000000000004E-3</v>
      </c>
      <c r="AG184">
        <v>2</v>
      </c>
      <c r="AQ184" s="170"/>
      <c r="AR184" s="170"/>
    </row>
    <row r="185" spans="3:44" ht="18.75" hidden="1" customHeight="1">
      <c r="C185" s="154"/>
      <c r="D185" s="210"/>
      <c r="E185" s="210"/>
      <c r="F185" s="210"/>
      <c r="G185" s="210"/>
      <c r="H185" s="210"/>
      <c r="I185" s="211"/>
      <c r="J185" s="211"/>
      <c r="K185" s="158"/>
      <c r="L185" s="158"/>
      <c r="M185" s="159"/>
      <c r="N185" s="258"/>
      <c r="O185" s="258"/>
      <c r="P185" s="211"/>
      <c r="Q185" s="211"/>
      <c r="AA185" s="1" t="s">
        <v>239</v>
      </c>
      <c r="AB185" s="1" t="s">
        <v>2</v>
      </c>
      <c r="AC185" s="2" t="s">
        <v>423</v>
      </c>
      <c r="AD185" s="1" t="s">
        <v>1</v>
      </c>
      <c r="AE185" s="88">
        <v>197.2</v>
      </c>
      <c r="AF185" s="89">
        <v>1.4E-2</v>
      </c>
      <c r="AG185">
        <v>2</v>
      </c>
      <c r="AQ185" s="170"/>
      <c r="AR185" s="170"/>
    </row>
    <row r="186" spans="3:44" ht="18.75" hidden="1" customHeight="1">
      <c r="C186" s="154"/>
      <c r="D186" s="210"/>
      <c r="E186" s="210"/>
      <c r="F186" s="210"/>
      <c r="G186" s="210"/>
      <c r="H186" s="210"/>
      <c r="I186" s="211"/>
      <c r="J186" s="211"/>
      <c r="K186" s="158"/>
      <c r="L186" s="158"/>
      <c r="M186" s="159"/>
      <c r="N186" s="258"/>
      <c r="O186" s="258"/>
      <c r="P186" s="211"/>
      <c r="Q186" s="211"/>
      <c r="AA186" s="1" t="s">
        <v>240</v>
      </c>
      <c r="AB186" s="1" t="s">
        <v>0</v>
      </c>
      <c r="AC186" s="2" t="s">
        <v>424</v>
      </c>
      <c r="AD186" s="1" t="s">
        <v>1</v>
      </c>
      <c r="AE186" s="88">
        <v>59.16</v>
      </c>
      <c r="AF186" s="89">
        <v>9.1000000000000004E-3</v>
      </c>
      <c r="AG186">
        <v>2</v>
      </c>
      <c r="AQ186" s="170"/>
      <c r="AR186" s="170"/>
    </row>
    <row r="187" spans="3:44" ht="18.75" hidden="1" customHeight="1">
      <c r="C187" s="154"/>
      <c r="D187" s="210"/>
      <c r="E187" s="210"/>
      <c r="F187" s="210"/>
      <c r="G187" s="210"/>
      <c r="H187" s="210"/>
      <c r="I187" s="211"/>
      <c r="J187" s="211"/>
      <c r="K187" s="158"/>
      <c r="L187" s="158"/>
      <c r="M187" s="159"/>
      <c r="N187" s="258"/>
      <c r="O187" s="258"/>
      <c r="P187" s="211"/>
      <c r="Q187" s="211"/>
      <c r="AA187" s="1" t="s">
        <v>240</v>
      </c>
      <c r="AB187" s="1" t="s">
        <v>2</v>
      </c>
      <c r="AC187" s="2" t="s">
        <v>425</v>
      </c>
      <c r="AD187" s="1" t="s">
        <v>1</v>
      </c>
      <c r="AE187" s="88">
        <v>197.2</v>
      </c>
      <c r="AF187" s="89">
        <v>1.4E-2</v>
      </c>
      <c r="AG187">
        <v>2</v>
      </c>
      <c r="AQ187" s="170"/>
      <c r="AR187" s="170"/>
    </row>
    <row r="188" spans="3:44" ht="18.75" hidden="1" customHeight="1">
      <c r="C188" s="154"/>
      <c r="D188" s="210"/>
      <c r="E188" s="210"/>
      <c r="F188" s="210"/>
      <c r="G188" s="210"/>
      <c r="H188" s="210"/>
      <c r="I188" s="211"/>
      <c r="J188" s="211"/>
      <c r="K188" s="158"/>
      <c r="L188" s="158"/>
      <c r="M188" s="159"/>
      <c r="N188" s="258"/>
      <c r="O188" s="258"/>
      <c r="P188" s="211"/>
      <c r="Q188" s="211"/>
      <c r="AA188" s="1" t="s">
        <v>11</v>
      </c>
      <c r="AB188" s="1" t="s">
        <v>0</v>
      </c>
      <c r="AC188" s="2" t="s">
        <v>426</v>
      </c>
      <c r="AD188" s="1" t="s">
        <v>1</v>
      </c>
      <c r="AE188" s="88">
        <v>893.2</v>
      </c>
      <c r="AF188" s="89">
        <v>1.4E-2</v>
      </c>
      <c r="AG188">
        <v>2</v>
      </c>
      <c r="AQ188" s="170"/>
      <c r="AR188" s="170"/>
    </row>
    <row r="189" spans="3:44" ht="18.75" hidden="1" customHeight="1">
      <c r="C189" s="154"/>
      <c r="D189" s="210"/>
      <c r="E189" s="210"/>
      <c r="F189" s="210"/>
      <c r="G189" s="210"/>
      <c r="H189" s="210"/>
      <c r="I189" s="211"/>
      <c r="J189" s="211"/>
      <c r="K189" s="158"/>
      <c r="L189" s="158"/>
      <c r="M189" s="159"/>
      <c r="N189" s="258"/>
      <c r="O189" s="258"/>
      <c r="P189" s="211"/>
      <c r="Q189" s="211"/>
      <c r="AA189" s="1" t="s">
        <v>11</v>
      </c>
      <c r="AB189" s="1" t="s">
        <v>2</v>
      </c>
      <c r="AC189" s="2" t="s">
        <v>427</v>
      </c>
      <c r="AD189" s="1" t="s">
        <v>1</v>
      </c>
      <c r="AE189" s="88">
        <v>2233</v>
      </c>
      <c r="AF189" s="89">
        <v>2.1000000000000001E-2</v>
      </c>
      <c r="AG189">
        <v>2</v>
      </c>
      <c r="AQ189" s="170"/>
      <c r="AR189" s="170"/>
    </row>
    <row r="190" spans="3:44" ht="18.75" hidden="1" customHeight="1">
      <c r="C190" s="307"/>
      <c r="D190" s="307"/>
      <c r="E190" s="307"/>
      <c r="F190" s="307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AA190" s="1" t="s">
        <v>241</v>
      </c>
      <c r="AB190" s="1" t="s">
        <v>0</v>
      </c>
      <c r="AC190" s="2" t="s">
        <v>428</v>
      </c>
      <c r="AD190" s="1" t="s">
        <v>1</v>
      </c>
      <c r="AE190" s="88">
        <v>59.16</v>
      </c>
      <c r="AF190" s="89">
        <v>9.1000000000000004E-3</v>
      </c>
      <c r="AG190">
        <v>2</v>
      </c>
      <c r="AQ190" s="170"/>
      <c r="AR190" s="170"/>
    </row>
    <row r="191" spans="3:44" ht="18.75" hidden="1" customHeight="1">
      <c r="C191" s="211"/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T191" s="19"/>
      <c r="AA191" s="1" t="s">
        <v>241</v>
      </c>
      <c r="AB191" s="1" t="s">
        <v>2</v>
      </c>
      <c r="AC191" s="2" t="s">
        <v>429</v>
      </c>
      <c r="AD191" s="1" t="s">
        <v>1</v>
      </c>
      <c r="AE191" s="88">
        <v>197.2</v>
      </c>
      <c r="AF191" s="89">
        <v>1.4E-2</v>
      </c>
      <c r="AG191">
        <v>2</v>
      </c>
      <c r="AQ191" s="170"/>
      <c r="AR191" s="170"/>
    </row>
    <row r="192" spans="3:44" ht="17.25" hidden="1" customHeight="1">
      <c r="C192" s="154"/>
      <c r="D192" s="309"/>
      <c r="E192" s="309"/>
      <c r="F192" s="309"/>
      <c r="G192" s="309"/>
      <c r="H192" s="309"/>
      <c r="I192" s="309"/>
      <c r="J192" s="309"/>
      <c r="K192" s="309"/>
      <c r="L192" s="309"/>
      <c r="M192" s="309"/>
      <c r="N192" s="309"/>
      <c r="O192" s="309"/>
      <c r="P192" s="309"/>
      <c r="Q192" s="154"/>
      <c r="R192" s="21"/>
      <c r="S192" s="22"/>
      <c r="AA192" s="1" t="s">
        <v>242</v>
      </c>
      <c r="AB192" s="1" t="s">
        <v>0</v>
      </c>
      <c r="AC192" s="2" t="s">
        <v>430</v>
      </c>
      <c r="AD192" s="1" t="s">
        <v>1</v>
      </c>
      <c r="AE192" s="88">
        <v>59.16</v>
      </c>
      <c r="AF192" s="89">
        <v>9.1000000000000004E-3</v>
      </c>
      <c r="AG192">
        <v>2</v>
      </c>
      <c r="AK192" s="4"/>
      <c r="AQ192" s="170"/>
      <c r="AR192" s="170"/>
    </row>
    <row r="193" spans="3:44" ht="6" hidden="1" customHeight="1">
      <c r="C193" s="154"/>
      <c r="D193" s="158"/>
      <c r="E193" s="154"/>
      <c r="F193" s="154"/>
      <c r="G193" s="154"/>
      <c r="H193" s="154"/>
      <c r="I193" s="154"/>
      <c r="J193" s="154"/>
      <c r="K193" s="154"/>
      <c r="L193" s="155"/>
      <c r="M193" s="154"/>
      <c r="N193" s="154"/>
      <c r="O193" s="156"/>
      <c r="P193" s="156"/>
      <c r="Q193" s="154"/>
      <c r="R193" s="21"/>
      <c r="S193" s="22"/>
      <c r="AA193" s="1" t="s">
        <v>242</v>
      </c>
      <c r="AB193" s="1" t="s">
        <v>2</v>
      </c>
      <c r="AC193" s="2" t="s">
        <v>431</v>
      </c>
      <c r="AD193" s="1" t="s">
        <v>1</v>
      </c>
      <c r="AE193" s="88">
        <v>197.2</v>
      </c>
      <c r="AF193" s="89">
        <v>1.4E-2</v>
      </c>
      <c r="AG193">
        <v>2</v>
      </c>
      <c r="AK193" s="4"/>
      <c r="AQ193" s="170"/>
      <c r="AR193" s="170"/>
    </row>
    <row r="194" spans="3:44" ht="18.75" hidden="1" customHeight="1">
      <c r="C194" s="307"/>
      <c r="D194" s="307"/>
      <c r="E194" s="307"/>
      <c r="F194" s="153"/>
      <c r="G194" s="153"/>
      <c r="H194" s="153"/>
      <c r="I194" s="154"/>
      <c r="J194" s="154"/>
      <c r="K194" s="154"/>
      <c r="L194" s="155"/>
      <c r="M194" s="154"/>
      <c r="N194" s="154"/>
      <c r="O194" s="156"/>
      <c r="P194" s="156"/>
      <c r="Q194" s="154"/>
      <c r="R194" s="21"/>
      <c r="S194" s="22"/>
      <c r="AA194" s="1" t="s">
        <v>12</v>
      </c>
      <c r="AB194" s="1" t="s">
        <v>2</v>
      </c>
      <c r="AC194" s="2" t="s">
        <v>432</v>
      </c>
      <c r="AD194" s="1" t="s">
        <v>1</v>
      </c>
      <c r="AE194" s="88">
        <v>9454</v>
      </c>
      <c r="AF194" s="89">
        <v>0.15</v>
      </c>
      <c r="AG194">
        <v>2</v>
      </c>
      <c r="AK194" s="4"/>
      <c r="AQ194" s="170"/>
      <c r="AR194" s="170"/>
    </row>
    <row r="195" spans="3:44" ht="8.25" hidden="1" customHeight="1">
      <c r="C195" s="154"/>
      <c r="D195" s="158"/>
      <c r="E195" s="154"/>
      <c r="F195" s="154"/>
      <c r="G195" s="154"/>
      <c r="H195" s="154"/>
      <c r="I195" s="154"/>
      <c r="J195" s="154"/>
      <c r="K195" s="154"/>
      <c r="L195" s="155"/>
      <c r="M195" s="154"/>
      <c r="N195" s="154"/>
      <c r="O195" s="156"/>
      <c r="P195" s="156"/>
      <c r="Q195" s="154"/>
      <c r="R195" s="21"/>
      <c r="S195" s="22"/>
      <c r="AA195" s="1" t="s">
        <v>243</v>
      </c>
      <c r="AB195" s="1" t="s">
        <v>0</v>
      </c>
      <c r="AC195" s="2" t="s">
        <v>433</v>
      </c>
      <c r="AD195" s="1" t="s">
        <v>1</v>
      </c>
      <c r="AE195" s="88">
        <v>348</v>
      </c>
      <c r="AF195" s="89">
        <v>1.4E-2</v>
      </c>
      <c r="AG195">
        <v>2</v>
      </c>
      <c r="AK195" s="4"/>
      <c r="AQ195" s="170"/>
      <c r="AR195" s="170"/>
    </row>
    <row r="196" spans="3:44" ht="18.75" hidden="1" customHeight="1">
      <c r="C196" s="154"/>
      <c r="D196" s="310"/>
      <c r="E196" s="310"/>
      <c r="F196" s="310"/>
      <c r="G196" s="310"/>
      <c r="H196" s="310"/>
      <c r="I196" s="310"/>
      <c r="J196" s="310"/>
      <c r="K196" s="310"/>
      <c r="L196" s="310"/>
      <c r="M196" s="310"/>
      <c r="N196" s="310"/>
      <c r="O196" s="310"/>
      <c r="P196" s="310"/>
      <c r="Q196" s="154"/>
      <c r="AA196" s="1" t="s">
        <v>243</v>
      </c>
      <c r="AB196" s="1" t="s">
        <v>2</v>
      </c>
      <c r="AC196" s="2" t="s">
        <v>434</v>
      </c>
      <c r="AD196" s="1" t="s">
        <v>1</v>
      </c>
      <c r="AE196" s="88">
        <v>812</v>
      </c>
      <c r="AF196" s="89">
        <v>0.04</v>
      </c>
      <c r="AG196">
        <v>2</v>
      </c>
      <c r="AK196" s="4"/>
      <c r="AQ196" s="170"/>
      <c r="AR196" s="170"/>
    </row>
    <row r="197" spans="3:44" ht="1.5" customHeight="1">
      <c r="C197" s="154"/>
      <c r="D197" s="310"/>
      <c r="E197" s="310"/>
      <c r="F197" s="310"/>
      <c r="G197" s="311"/>
      <c r="H197" s="311"/>
      <c r="I197" s="307"/>
      <c r="J197" s="307"/>
      <c r="K197" s="307"/>
      <c r="L197" s="307"/>
      <c r="M197" s="307"/>
      <c r="N197" s="307"/>
      <c r="O197" s="307"/>
      <c r="P197" s="307"/>
      <c r="Q197" s="154"/>
      <c r="V197" s="44"/>
      <c r="W197" s="44"/>
      <c r="X197" s="44"/>
      <c r="AA197" s="1" t="s">
        <v>13</v>
      </c>
      <c r="AB197" s="1" t="s">
        <v>2</v>
      </c>
      <c r="AC197" s="2" t="s">
        <v>435</v>
      </c>
      <c r="AD197" s="1" t="s">
        <v>1</v>
      </c>
      <c r="AE197" s="88">
        <v>4756</v>
      </c>
      <c r="AF197" s="89">
        <v>0.2</v>
      </c>
      <c r="AG197">
        <v>2</v>
      </c>
      <c r="AK197" s="4"/>
      <c r="AQ197" s="170"/>
      <c r="AR197" s="170"/>
    </row>
    <row r="198" spans="3:44" ht="18.75" hidden="1" customHeight="1">
      <c r="C198" s="154"/>
      <c r="D198" s="210"/>
      <c r="E198" s="210"/>
      <c r="F198" s="210"/>
      <c r="G198" s="211"/>
      <c r="H198" s="211"/>
      <c r="I198" s="211"/>
      <c r="J198" s="211"/>
      <c r="K198" s="312"/>
      <c r="L198" s="312"/>
      <c r="M198" s="211"/>
      <c r="N198" s="211"/>
      <c r="O198" s="313"/>
      <c r="P198" s="313"/>
      <c r="Q198" s="154"/>
      <c r="S198" s="2">
        <v>2024</v>
      </c>
      <c r="V198" s="5"/>
      <c r="W198" s="5"/>
      <c r="X198" s="5"/>
      <c r="AA198" s="1" t="s">
        <v>244</v>
      </c>
      <c r="AB198" s="1" t="s">
        <v>2</v>
      </c>
      <c r="AC198" s="2" t="s">
        <v>436</v>
      </c>
      <c r="AD198" s="1" t="s">
        <v>1</v>
      </c>
      <c r="AE198" s="88">
        <v>47328</v>
      </c>
      <c r="AF198" s="89">
        <v>5.5</v>
      </c>
      <c r="AG198">
        <v>1</v>
      </c>
      <c r="AK198" s="4"/>
      <c r="AQ198" s="170"/>
      <c r="AR198" s="170"/>
    </row>
    <row r="199" spans="3:44" ht="18.75" hidden="1" customHeight="1">
      <c r="C199" s="154"/>
      <c r="D199" s="210"/>
      <c r="E199" s="210"/>
      <c r="F199" s="210"/>
      <c r="G199" s="211"/>
      <c r="H199" s="211"/>
      <c r="I199" s="211"/>
      <c r="J199" s="211"/>
      <c r="K199" s="312"/>
      <c r="L199" s="312"/>
      <c r="M199" s="211"/>
      <c r="N199" s="211"/>
      <c r="O199" s="313"/>
      <c r="P199" s="313"/>
      <c r="Q199" s="154"/>
      <c r="V199" s="5"/>
      <c r="W199" s="5"/>
      <c r="X199" s="5"/>
      <c r="AA199" s="1" t="s">
        <v>245</v>
      </c>
      <c r="AB199" s="1" t="s">
        <v>2</v>
      </c>
      <c r="AC199" s="2" t="s">
        <v>437</v>
      </c>
      <c r="AD199" s="1" t="s">
        <v>1</v>
      </c>
      <c r="AE199" s="88">
        <v>301.60000000000002</v>
      </c>
      <c r="AF199" s="89">
        <v>0.04</v>
      </c>
      <c r="AG199">
        <v>1</v>
      </c>
      <c r="AK199" s="4"/>
      <c r="AQ199" s="170"/>
      <c r="AR199" s="170"/>
    </row>
    <row r="200" spans="3:44" ht="18.75" hidden="1" customHeight="1">
      <c r="C200" s="154"/>
      <c r="D200" s="210"/>
      <c r="E200" s="210"/>
      <c r="F200" s="210"/>
      <c r="G200" s="211"/>
      <c r="H200" s="211"/>
      <c r="I200" s="211"/>
      <c r="J200" s="211"/>
      <c r="K200" s="312"/>
      <c r="L200" s="312"/>
      <c r="M200" s="211"/>
      <c r="N200" s="211"/>
      <c r="O200" s="313"/>
      <c r="P200" s="313"/>
      <c r="Q200" s="154"/>
      <c r="V200" s="5"/>
      <c r="W200" s="5"/>
      <c r="X200" s="5"/>
      <c r="AA200" s="1" t="s">
        <v>246</v>
      </c>
      <c r="AB200" s="1" t="s">
        <v>2</v>
      </c>
      <c r="AC200" s="2" t="s">
        <v>438</v>
      </c>
      <c r="AD200" s="1" t="s">
        <v>1</v>
      </c>
      <c r="AE200" s="88">
        <v>232000</v>
      </c>
      <c r="AF200" s="89">
        <v>5</v>
      </c>
      <c r="AG200">
        <v>1</v>
      </c>
      <c r="AK200" s="4"/>
      <c r="AQ200" s="170"/>
      <c r="AR200" s="170"/>
    </row>
    <row r="201" spans="3:44" ht="18.75" hidden="1" customHeight="1">
      <c r="C201" s="154"/>
      <c r="D201" s="210"/>
      <c r="E201" s="210"/>
      <c r="F201" s="210"/>
      <c r="G201" s="211"/>
      <c r="H201" s="211"/>
      <c r="I201" s="211"/>
      <c r="J201" s="211"/>
      <c r="K201" s="312"/>
      <c r="L201" s="312"/>
      <c r="M201" s="211"/>
      <c r="N201" s="211"/>
      <c r="O201" s="313"/>
      <c r="P201" s="313"/>
      <c r="Q201" s="154"/>
      <c r="V201" s="5"/>
      <c r="W201" s="5"/>
      <c r="X201" s="5"/>
      <c r="AA201" s="1" t="s">
        <v>247</v>
      </c>
      <c r="AB201" s="1" t="s">
        <v>2</v>
      </c>
      <c r="AC201" s="2" t="s">
        <v>439</v>
      </c>
      <c r="AD201" s="1" t="s">
        <v>1</v>
      </c>
      <c r="AE201" s="88">
        <v>10150</v>
      </c>
      <c r="AF201" s="89">
        <v>0.9</v>
      </c>
      <c r="AG201">
        <v>1</v>
      </c>
      <c r="AK201" s="4"/>
      <c r="AQ201" s="170"/>
      <c r="AR201" s="170"/>
    </row>
    <row r="202" spans="3:44" ht="18.75" hidden="1" customHeight="1">
      <c r="C202" s="154"/>
      <c r="D202" s="210"/>
      <c r="E202" s="210"/>
      <c r="F202" s="210"/>
      <c r="G202" s="211"/>
      <c r="H202" s="211"/>
      <c r="I202" s="211"/>
      <c r="J202" s="211"/>
      <c r="K202" s="312"/>
      <c r="L202" s="312"/>
      <c r="M202" s="211"/>
      <c r="N202" s="211"/>
      <c r="O202" s="313"/>
      <c r="P202" s="313"/>
      <c r="Q202" s="154"/>
      <c r="V202" s="5"/>
      <c r="W202" s="5"/>
      <c r="X202" s="5"/>
      <c r="AA202" s="1" t="s">
        <v>248</v>
      </c>
      <c r="AB202" s="1" t="s">
        <v>2</v>
      </c>
      <c r="AC202" s="2" t="s">
        <v>440</v>
      </c>
      <c r="AD202" s="1" t="s">
        <v>1</v>
      </c>
      <c r="AE202" s="88">
        <v>3016</v>
      </c>
      <c r="AF202" s="89">
        <v>0.2</v>
      </c>
      <c r="AG202">
        <v>1</v>
      </c>
      <c r="AK202" s="4"/>
      <c r="AQ202" s="170"/>
      <c r="AR202" s="170"/>
    </row>
    <row r="203" spans="3:44" ht="18.75" hidden="1" customHeight="1">
      <c r="C203" s="154"/>
      <c r="D203" s="210"/>
      <c r="E203" s="210"/>
      <c r="F203" s="210"/>
      <c r="G203" s="211"/>
      <c r="H203" s="211"/>
      <c r="I203" s="211"/>
      <c r="J203" s="211"/>
      <c r="K203" s="312"/>
      <c r="L203" s="312"/>
      <c r="M203" s="211"/>
      <c r="N203" s="211"/>
      <c r="O203" s="313"/>
      <c r="P203" s="313"/>
      <c r="Q203" s="154"/>
      <c r="V203" s="5"/>
      <c r="W203" s="5"/>
      <c r="X203" s="5"/>
      <c r="AA203" s="1" t="s">
        <v>249</v>
      </c>
      <c r="AB203" s="1" t="s">
        <v>0</v>
      </c>
      <c r="AC203" s="2" t="s">
        <v>26</v>
      </c>
      <c r="AD203" s="1" t="s">
        <v>1</v>
      </c>
      <c r="AE203" s="88">
        <v>510.4</v>
      </c>
      <c r="AF203" s="89">
        <v>6.5000000000000002E-2</v>
      </c>
      <c r="AG203">
        <v>2</v>
      </c>
      <c r="AK203" s="4"/>
      <c r="AQ203" s="170"/>
      <c r="AR203" s="170"/>
    </row>
    <row r="204" spans="3:44" ht="18.75" hidden="1" customHeight="1">
      <c r="C204" s="154"/>
      <c r="D204" s="210"/>
      <c r="E204" s="210"/>
      <c r="F204" s="210"/>
      <c r="G204" s="211"/>
      <c r="H204" s="211"/>
      <c r="I204" s="211"/>
      <c r="J204" s="211"/>
      <c r="K204" s="312"/>
      <c r="L204" s="312"/>
      <c r="M204" s="211"/>
      <c r="N204" s="211"/>
      <c r="O204" s="313"/>
      <c r="P204" s="313"/>
      <c r="Q204" s="154"/>
      <c r="V204" s="5"/>
      <c r="W204" s="5"/>
      <c r="X204" s="5"/>
      <c r="AA204" s="1" t="s">
        <v>249</v>
      </c>
      <c r="AB204" s="1" t="s">
        <v>2</v>
      </c>
      <c r="AC204" s="2" t="s">
        <v>27</v>
      </c>
      <c r="AD204" s="1" t="s">
        <v>1</v>
      </c>
      <c r="AE204" s="88">
        <v>1937.2</v>
      </c>
      <c r="AF204" s="89">
        <v>0.1</v>
      </c>
      <c r="AG204">
        <v>1</v>
      </c>
      <c r="AK204" s="4"/>
      <c r="AQ204" s="170"/>
      <c r="AR204" s="170"/>
    </row>
    <row r="205" spans="3:44" ht="18.75" hidden="1" customHeight="1">
      <c r="C205" s="154"/>
      <c r="D205" s="210"/>
      <c r="E205" s="210"/>
      <c r="F205" s="210"/>
      <c r="G205" s="211"/>
      <c r="H205" s="211"/>
      <c r="I205" s="211"/>
      <c r="J205" s="211"/>
      <c r="K205" s="312"/>
      <c r="L205" s="312"/>
      <c r="M205" s="211"/>
      <c r="N205" s="211"/>
      <c r="O205" s="313"/>
      <c r="P205" s="313"/>
      <c r="Q205" s="154"/>
      <c r="V205" s="5"/>
      <c r="W205" s="5"/>
      <c r="X205" s="5"/>
      <c r="AA205" s="1" t="s">
        <v>28</v>
      </c>
      <c r="AB205" s="1" t="s">
        <v>0</v>
      </c>
      <c r="AC205" s="2" t="s">
        <v>441</v>
      </c>
      <c r="AD205" s="1" t="s">
        <v>1</v>
      </c>
      <c r="AE205" s="88">
        <v>174</v>
      </c>
      <c r="AF205" s="89">
        <v>0.2</v>
      </c>
      <c r="AG205">
        <v>2</v>
      </c>
      <c r="AK205" s="4"/>
      <c r="AQ205" s="170"/>
      <c r="AR205" s="170"/>
    </row>
    <row r="206" spans="3:44" ht="9" hidden="1" customHeight="1">
      <c r="C206" s="154"/>
      <c r="D206" s="156"/>
      <c r="E206" s="154"/>
      <c r="F206" s="154"/>
      <c r="G206" s="154"/>
      <c r="H206" s="154"/>
      <c r="I206" s="154"/>
      <c r="J206" s="154"/>
      <c r="K206" s="154"/>
      <c r="L206" s="155"/>
      <c r="M206" s="154"/>
      <c r="N206" s="154"/>
      <c r="O206" s="156"/>
      <c r="P206" s="156"/>
      <c r="Q206" s="154"/>
      <c r="R206" s="21"/>
      <c r="S206" s="22"/>
      <c r="V206" s="5"/>
      <c r="W206" s="5"/>
      <c r="X206" s="5"/>
      <c r="AA206" s="1" t="s">
        <v>28</v>
      </c>
      <c r="AB206" s="1" t="s">
        <v>2</v>
      </c>
      <c r="AC206" s="2" t="s">
        <v>442</v>
      </c>
      <c r="AD206" s="1" t="s">
        <v>1</v>
      </c>
      <c r="AE206" s="88">
        <v>435</v>
      </c>
      <c r="AF206" s="89">
        <v>0.3</v>
      </c>
      <c r="AG206">
        <v>1</v>
      </c>
      <c r="AK206" s="4"/>
      <c r="AQ206" s="170"/>
      <c r="AR206" s="170"/>
    </row>
    <row r="207" spans="3:44" ht="18.75" hidden="1" customHeight="1">
      <c r="C207" s="154"/>
      <c r="D207" s="306"/>
      <c r="E207" s="306"/>
      <c r="F207" s="306"/>
      <c r="G207" s="306"/>
      <c r="H207" s="306"/>
      <c r="I207" s="306"/>
      <c r="J207" s="306"/>
      <c r="K207" s="306"/>
      <c r="L207" s="306"/>
      <c r="M207" s="306"/>
      <c r="N207" s="306"/>
      <c r="O207" s="306"/>
      <c r="P207" s="306"/>
      <c r="Q207" s="154"/>
      <c r="R207" s="21"/>
      <c r="S207" s="22"/>
      <c r="AA207" s="1" t="s">
        <v>250</v>
      </c>
      <c r="AB207" s="1" t="s">
        <v>0</v>
      </c>
      <c r="AC207" s="2" t="s">
        <v>443</v>
      </c>
      <c r="AD207" s="1" t="s">
        <v>1</v>
      </c>
      <c r="AE207" s="88">
        <v>2120</v>
      </c>
      <c r="AF207" s="89">
        <v>0.2</v>
      </c>
      <c r="AG207">
        <v>2</v>
      </c>
      <c r="AK207" s="4"/>
      <c r="AQ207" s="170"/>
      <c r="AR207" s="170"/>
    </row>
    <row r="208" spans="3:44" ht="18.75" hidden="1" customHeight="1">
      <c r="C208" s="154"/>
      <c r="D208" s="310"/>
      <c r="E208" s="310"/>
      <c r="F208" s="310"/>
      <c r="G208" s="311"/>
      <c r="H208" s="311"/>
      <c r="I208" s="307"/>
      <c r="J208" s="307"/>
      <c r="K208" s="307"/>
      <c r="L208" s="307"/>
      <c r="M208" s="307"/>
      <c r="N208" s="307"/>
      <c r="O208" s="307"/>
      <c r="P208" s="307"/>
      <c r="Q208" s="154"/>
      <c r="R208" s="21"/>
      <c r="S208" s="22"/>
      <c r="V208" s="5"/>
      <c r="W208" s="5"/>
      <c r="X208" s="5"/>
      <c r="AA208" s="1" t="s">
        <v>250</v>
      </c>
      <c r="AB208" s="1" t="s">
        <v>2</v>
      </c>
      <c r="AC208" s="2" t="s">
        <v>444</v>
      </c>
      <c r="AD208" s="1" t="s">
        <v>1</v>
      </c>
      <c r="AE208" s="88">
        <v>7050</v>
      </c>
      <c r="AF208" s="89">
        <v>0.2</v>
      </c>
      <c r="AG208">
        <v>1</v>
      </c>
      <c r="AK208" s="4"/>
      <c r="AQ208" s="170"/>
      <c r="AR208" s="170"/>
    </row>
    <row r="209" spans="3:44" ht="18.75" hidden="1" customHeight="1">
      <c r="C209" s="154"/>
      <c r="D209" s="210"/>
      <c r="E209" s="210"/>
      <c r="F209" s="210"/>
      <c r="G209" s="211"/>
      <c r="H209" s="211"/>
      <c r="I209" s="211"/>
      <c r="J209" s="211"/>
      <c r="K209" s="312"/>
      <c r="L209" s="312"/>
      <c r="M209" s="211"/>
      <c r="N209" s="211"/>
      <c r="O209" s="313"/>
      <c r="P209" s="313"/>
      <c r="Q209" s="154"/>
      <c r="R209" s="21"/>
      <c r="S209" s="22"/>
      <c r="AA209" s="1" t="s">
        <v>251</v>
      </c>
      <c r="AB209" s="1" t="s">
        <v>0</v>
      </c>
      <c r="AC209" s="2" t="s">
        <v>445</v>
      </c>
      <c r="AD209" s="1" t="s">
        <v>1</v>
      </c>
      <c r="AE209" s="88">
        <v>5823.2</v>
      </c>
      <c r="AF209" s="89">
        <v>0.45</v>
      </c>
      <c r="AG209">
        <v>2</v>
      </c>
      <c r="AK209" s="4"/>
      <c r="AQ209" s="170"/>
      <c r="AR209" s="170"/>
    </row>
    <row r="210" spans="3:44" ht="18.75" hidden="1" customHeight="1">
      <c r="C210" s="154"/>
      <c r="D210" s="210"/>
      <c r="E210" s="210"/>
      <c r="F210" s="210"/>
      <c r="G210" s="211"/>
      <c r="H210" s="211"/>
      <c r="I210" s="211"/>
      <c r="J210" s="211"/>
      <c r="K210" s="312"/>
      <c r="L210" s="312"/>
      <c r="M210" s="211"/>
      <c r="N210" s="211"/>
      <c r="O210" s="313"/>
      <c r="P210" s="313"/>
      <c r="Q210" s="154"/>
      <c r="R210" s="21"/>
      <c r="S210" s="22"/>
      <c r="AA210" s="1" t="s">
        <v>251</v>
      </c>
      <c r="AB210" s="1" t="s">
        <v>2</v>
      </c>
      <c r="AC210" s="2" t="s">
        <v>446</v>
      </c>
      <c r="AD210" s="1" t="s">
        <v>1</v>
      </c>
      <c r="AE210" s="88">
        <v>9674.4</v>
      </c>
      <c r="AF210" s="89">
        <v>0.6</v>
      </c>
      <c r="AG210">
        <v>1</v>
      </c>
      <c r="AK210" s="4"/>
      <c r="AQ210" s="170"/>
      <c r="AR210" s="170"/>
    </row>
    <row r="211" spans="3:44" ht="18.75" hidden="1" customHeight="1">
      <c r="C211" s="154"/>
      <c r="D211" s="210"/>
      <c r="E211" s="210"/>
      <c r="F211" s="210"/>
      <c r="G211" s="211"/>
      <c r="H211" s="211"/>
      <c r="I211" s="211"/>
      <c r="J211" s="211"/>
      <c r="K211" s="312"/>
      <c r="L211" s="312"/>
      <c r="M211" s="211"/>
      <c r="N211" s="211"/>
      <c r="O211" s="313"/>
      <c r="P211" s="313"/>
      <c r="Q211" s="154"/>
      <c r="R211" s="21"/>
      <c r="S211" s="22"/>
      <c r="AA211" s="1" t="s">
        <v>252</v>
      </c>
      <c r="AB211" s="1" t="s">
        <v>0</v>
      </c>
      <c r="AC211" s="2" t="s">
        <v>447</v>
      </c>
      <c r="AD211" s="1" t="s">
        <v>1</v>
      </c>
      <c r="AE211" s="88">
        <v>556.79999999999995</v>
      </c>
      <c r="AF211" s="89">
        <v>0.08</v>
      </c>
      <c r="AG211">
        <v>2</v>
      </c>
      <c r="AK211" s="4"/>
      <c r="AQ211" s="170"/>
      <c r="AR211" s="170"/>
    </row>
    <row r="212" spans="3:44" ht="18.75" hidden="1" customHeight="1">
      <c r="C212" s="154"/>
      <c r="D212" s="210"/>
      <c r="E212" s="210"/>
      <c r="F212" s="210"/>
      <c r="G212" s="211"/>
      <c r="H212" s="211"/>
      <c r="I212" s="211"/>
      <c r="J212" s="211"/>
      <c r="K212" s="312"/>
      <c r="L212" s="312"/>
      <c r="M212" s="211"/>
      <c r="N212" s="211"/>
      <c r="O212" s="313"/>
      <c r="P212" s="313"/>
      <c r="Q212" s="154"/>
      <c r="R212" s="21"/>
      <c r="S212" s="22"/>
      <c r="AA212" s="1" t="s">
        <v>252</v>
      </c>
      <c r="AB212" s="1" t="s">
        <v>2</v>
      </c>
      <c r="AC212" s="2" t="s">
        <v>448</v>
      </c>
      <c r="AD212" s="1" t="s">
        <v>1</v>
      </c>
      <c r="AE212" s="88">
        <v>2436</v>
      </c>
      <c r="AF212" s="89">
        <v>0.1</v>
      </c>
      <c r="AG212">
        <v>1</v>
      </c>
      <c r="AK212" s="4"/>
      <c r="AQ212" s="170"/>
      <c r="AR212" s="170"/>
    </row>
    <row r="213" spans="3:44" ht="18.75" hidden="1" customHeight="1">
      <c r="C213" s="154"/>
      <c r="D213" s="210"/>
      <c r="E213" s="210"/>
      <c r="F213" s="210"/>
      <c r="G213" s="211"/>
      <c r="H213" s="211"/>
      <c r="I213" s="211"/>
      <c r="J213" s="211"/>
      <c r="K213" s="312"/>
      <c r="L213" s="312"/>
      <c r="M213" s="211"/>
      <c r="N213" s="211"/>
      <c r="O213" s="313"/>
      <c r="P213" s="313"/>
      <c r="Q213" s="154"/>
      <c r="R213" s="21"/>
      <c r="S213" s="22"/>
      <c r="AA213" s="1" t="s">
        <v>29</v>
      </c>
      <c r="AB213" s="1" t="s">
        <v>0</v>
      </c>
      <c r="AC213" s="2" t="s">
        <v>449</v>
      </c>
      <c r="AD213" s="1" t="s">
        <v>1</v>
      </c>
      <c r="AE213" s="91">
        <v>2088.4499999999998</v>
      </c>
      <c r="AF213" s="90">
        <v>0.15</v>
      </c>
      <c r="AG213">
        <v>2</v>
      </c>
      <c r="AK213" s="4"/>
      <c r="AQ213" s="170"/>
      <c r="AR213" s="170"/>
    </row>
    <row r="214" spans="3:44" ht="2.25" hidden="1" customHeight="1">
      <c r="C214" s="154"/>
      <c r="D214" s="210"/>
      <c r="E214" s="210"/>
      <c r="F214" s="210"/>
      <c r="G214" s="211"/>
      <c r="H214" s="211"/>
      <c r="I214" s="211"/>
      <c r="J214" s="211"/>
      <c r="K214" s="312"/>
      <c r="L214" s="312"/>
      <c r="M214" s="211"/>
      <c r="N214" s="211"/>
      <c r="O214" s="313"/>
      <c r="P214" s="313"/>
      <c r="Q214" s="154"/>
      <c r="R214" s="21"/>
      <c r="S214" s="22"/>
      <c r="AA214" s="1" t="s">
        <v>29</v>
      </c>
      <c r="AB214" s="1" t="s">
        <v>2</v>
      </c>
      <c r="AC214" s="2" t="s">
        <v>450</v>
      </c>
      <c r="AD214" s="1" t="s">
        <v>1</v>
      </c>
      <c r="AE214" s="88">
        <v>8816</v>
      </c>
      <c r="AF214" s="89">
        <v>0.35</v>
      </c>
      <c r="AG214">
        <v>1</v>
      </c>
      <c r="AK214" s="4"/>
      <c r="AQ214" s="170"/>
      <c r="AR214" s="170"/>
    </row>
    <row r="215" spans="3:44" ht="18.75" hidden="1" customHeight="1">
      <c r="C215" s="154"/>
      <c r="D215" s="210"/>
      <c r="E215" s="210"/>
      <c r="F215" s="210"/>
      <c r="G215" s="211"/>
      <c r="H215" s="211"/>
      <c r="I215" s="211"/>
      <c r="J215" s="211"/>
      <c r="K215" s="312"/>
      <c r="L215" s="312"/>
      <c r="M215" s="211"/>
      <c r="N215" s="211"/>
      <c r="O215" s="313"/>
      <c r="P215" s="313"/>
      <c r="Q215" s="154"/>
      <c r="R215" s="21"/>
      <c r="S215" s="22"/>
      <c r="AA215" s="1" t="s">
        <v>30</v>
      </c>
      <c r="AB215" s="1" t="s">
        <v>0</v>
      </c>
      <c r="AC215" s="2" t="s">
        <v>451</v>
      </c>
      <c r="AD215" s="1" t="s">
        <v>1</v>
      </c>
      <c r="AE215" s="91">
        <v>2088.4499999999998</v>
      </c>
      <c r="AF215" s="90">
        <v>0.15</v>
      </c>
      <c r="AG215">
        <v>2</v>
      </c>
      <c r="AK215" s="4"/>
      <c r="AQ215" s="170"/>
      <c r="AR215" s="170"/>
    </row>
    <row r="216" spans="3:44" ht="18.75" hidden="1" customHeight="1">
      <c r="C216" s="154"/>
      <c r="D216" s="210"/>
      <c r="E216" s="210"/>
      <c r="F216" s="210"/>
      <c r="G216" s="211"/>
      <c r="H216" s="211"/>
      <c r="I216" s="211"/>
      <c r="J216" s="211"/>
      <c r="K216" s="312"/>
      <c r="L216" s="312"/>
      <c r="M216" s="211"/>
      <c r="N216" s="211"/>
      <c r="O216" s="313"/>
      <c r="P216" s="313"/>
      <c r="Q216" s="154"/>
      <c r="R216" s="21"/>
      <c r="S216" s="22"/>
      <c r="AA216" s="1" t="s">
        <v>30</v>
      </c>
      <c r="AB216" s="1" t="s">
        <v>2</v>
      </c>
      <c r="AC216" s="2" t="s">
        <v>452</v>
      </c>
      <c r="AD216" s="1" t="s">
        <v>1</v>
      </c>
      <c r="AE216" s="88">
        <v>8816</v>
      </c>
      <c r="AF216" s="89">
        <v>0.35</v>
      </c>
      <c r="AG216">
        <v>1</v>
      </c>
      <c r="AK216" s="4"/>
      <c r="AQ216" s="170"/>
      <c r="AR216" s="170"/>
    </row>
    <row r="217" spans="3:44" ht="19.5" hidden="1" customHeight="1">
      <c r="C217" s="307"/>
      <c r="D217" s="307"/>
      <c r="E217" s="307"/>
      <c r="F217" s="307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154"/>
      <c r="R217" s="21"/>
      <c r="S217" s="22"/>
      <c r="AA217" s="1" t="s">
        <v>253</v>
      </c>
      <c r="AB217" s="1" t="s">
        <v>0</v>
      </c>
      <c r="AC217" s="2" t="s">
        <v>453</v>
      </c>
      <c r="AD217" s="1" t="s">
        <v>1</v>
      </c>
      <c r="AE217" s="91">
        <v>2088.4499999999998</v>
      </c>
      <c r="AF217" s="89">
        <v>0.14000000000000001</v>
      </c>
      <c r="AG217">
        <v>2</v>
      </c>
      <c r="AK217" s="4"/>
      <c r="AQ217" s="170"/>
      <c r="AR217" s="170"/>
    </row>
    <row r="218" spans="3:44" ht="19.5" hidden="1" customHeight="1">
      <c r="C218" s="211"/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11"/>
      <c r="O218" s="211"/>
      <c r="P218" s="211"/>
      <c r="Q218" s="154"/>
      <c r="R218" s="21"/>
      <c r="S218" s="22"/>
      <c r="AA218" s="1"/>
      <c r="AB218" s="1"/>
      <c r="AC218" s="2" t="s">
        <v>73</v>
      </c>
      <c r="AD218" s="1"/>
      <c r="AE218" s="91"/>
      <c r="AF218" s="89"/>
      <c r="AG218"/>
      <c r="AK218" s="4"/>
      <c r="AQ218" s="170"/>
      <c r="AR218" s="170"/>
    </row>
    <row r="219" spans="3:44" ht="8.25" hidden="1" customHeight="1"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4"/>
      <c r="R219" s="21"/>
      <c r="S219" s="22"/>
      <c r="AA219" s="1"/>
      <c r="AB219" s="1"/>
      <c r="AC219" s="2" t="s">
        <v>73</v>
      </c>
      <c r="AD219" s="1"/>
      <c r="AE219" s="91"/>
      <c r="AF219" s="89"/>
      <c r="AG219"/>
      <c r="AK219" s="4"/>
      <c r="AQ219" s="170"/>
      <c r="AR219" s="170"/>
    </row>
    <row r="220" spans="3:44" ht="18.75" hidden="1" customHeight="1">
      <c r="C220" s="307"/>
      <c r="D220" s="307"/>
      <c r="E220" s="307"/>
      <c r="F220" s="153"/>
      <c r="G220" s="153"/>
      <c r="H220" s="153"/>
      <c r="I220" s="154"/>
      <c r="J220" s="154"/>
      <c r="K220" s="156"/>
      <c r="L220" s="156"/>
      <c r="M220" s="154"/>
      <c r="N220" s="154"/>
      <c r="O220" s="156"/>
      <c r="P220" s="156"/>
      <c r="Q220" s="154"/>
      <c r="R220" s="21"/>
      <c r="S220" s="22"/>
      <c r="AA220" s="1" t="s">
        <v>253</v>
      </c>
      <c r="AB220" s="1" t="s">
        <v>2</v>
      </c>
      <c r="AC220" s="2" t="s">
        <v>454</v>
      </c>
      <c r="AD220" s="1" t="s">
        <v>1</v>
      </c>
      <c r="AE220" s="88">
        <v>5568</v>
      </c>
      <c r="AF220" s="89">
        <v>0.3</v>
      </c>
      <c r="AG220">
        <v>1</v>
      </c>
      <c r="AK220" s="4"/>
      <c r="AQ220" s="170"/>
      <c r="AR220" s="170"/>
    </row>
    <row r="221" spans="3:44" ht="8.25" hidden="1" customHeight="1">
      <c r="C221" s="157"/>
      <c r="D221" s="157"/>
      <c r="E221" s="157"/>
      <c r="F221" s="153"/>
      <c r="G221" s="153"/>
      <c r="H221" s="153"/>
      <c r="I221" s="154"/>
      <c r="J221" s="154"/>
      <c r="K221" s="156"/>
      <c r="L221" s="156"/>
      <c r="M221" s="154"/>
      <c r="N221" s="154"/>
      <c r="O221" s="156"/>
      <c r="P221" s="156"/>
      <c r="Q221" s="154"/>
      <c r="R221" s="21"/>
      <c r="S221" s="22"/>
      <c r="AA221" s="1" t="s">
        <v>254</v>
      </c>
      <c r="AB221" s="1" t="s">
        <v>0</v>
      </c>
      <c r="AC221" s="2" t="s">
        <v>455</v>
      </c>
      <c r="AD221" s="1" t="s">
        <v>1</v>
      </c>
      <c r="AE221" s="91">
        <v>2088.4499999999998</v>
      </c>
      <c r="AF221" s="90">
        <v>0.15</v>
      </c>
      <c r="AG221">
        <v>2</v>
      </c>
      <c r="AK221" s="4"/>
      <c r="AQ221" s="170"/>
      <c r="AR221" s="170"/>
    </row>
    <row r="222" spans="3:44" ht="5.25" hidden="1" customHeight="1">
      <c r="C222" s="154"/>
      <c r="D222" s="306"/>
      <c r="E222" s="306"/>
      <c r="F222" s="306"/>
      <c r="G222" s="306"/>
      <c r="H222" s="306"/>
      <c r="I222" s="306"/>
      <c r="J222" s="306"/>
      <c r="K222" s="306"/>
      <c r="L222" s="306"/>
      <c r="M222" s="306"/>
      <c r="N222" s="306"/>
      <c r="O222" s="306"/>
      <c r="P222" s="306"/>
      <c r="Q222" s="154"/>
      <c r="R222" s="21"/>
      <c r="S222" s="22"/>
      <c r="AA222" s="1" t="s">
        <v>254</v>
      </c>
      <c r="AB222" s="1" t="s">
        <v>2</v>
      </c>
      <c r="AC222" s="2" t="s">
        <v>456</v>
      </c>
      <c r="AD222" s="1" t="s">
        <v>1</v>
      </c>
      <c r="AE222" s="88">
        <v>9860</v>
      </c>
      <c r="AF222" s="89">
        <v>0.3</v>
      </c>
      <c r="AG222">
        <v>1</v>
      </c>
      <c r="AK222" s="4"/>
      <c r="AQ222" s="170"/>
      <c r="AR222" s="170"/>
    </row>
    <row r="223" spans="3:44" ht="18.75" hidden="1" customHeight="1">
      <c r="C223" s="154"/>
      <c r="D223" s="306"/>
      <c r="E223" s="306"/>
      <c r="F223" s="306"/>
      <c r="G223" s="306"/>
      <c r="H223" s="307"/>
      <c r="I223" s="307"/>
      <c r="J223" s="157"/>
      <c r="K223" s="307"/>
      <c r="L223" s="307"/>
      <c r="M223" s="307"/>
      <c r="N223" s="307"/>
      <c r="O223" s="307"/>
      <c r="P223" s="307"/>
      <c r="Q223" s="154"/>
      <c r="R223" s="21"/>
      <c r="S223" s="22"/>
      <c r="AA223" s="1" t="s">
        <v>255</v>
      </c>
      <c r="AB223" s="1" t="s">
        <v>0</v>
      </c>
      <c r="AC223" s="2" t="s">
        <v>457</v>
      </c>
      <c r="AD223" s="1" t="s">
        <v>1</v>
      </c>
      <c r="AE223" s="91">
        <v>2088.4499999999998</v>
      </c>
      <c r="AF223" s="90">
        <v>0.15</v>
      </c>
      <c r="AG223">
        <v>2</v>
      </c>
      <c r="AK223" s="4"/>
      <c r="AQ223" s="170"/>
      <c r="AR223" s="170"/>
    </row>
    <row r="224" spans="3:44" ht="18.75" hidden="1" customHeight="1">
      <c r="C224" s="154"/>
      <c r="D224" s="210"/>
      <c r="E224" s="210"/>
      <c r="F224" s="210"/>
      <c r="G224" s="210"/>
      <c r="H224" s="211"/>
      <c r="I224" s="211"/>
      <c r="J224" s="160"/>
      <c r="K224" s="312"/>
      <c r="L224" s="312"/>
      <c r="M224" s="211"/>
      <c r="N224" s="211"/>
      <c r="O224" s="313"/>
      <c r="P224" s="313"/>
      <c r="Q224" s="154"/>
      <c r="R224" s="21"/>
      <c r="S224" s="22"/>
      <c r="AA224" s="1" t="s">
        <v>255</v>
      </c>
      <c r="AB224" s="1" t="s">
        <v>2</v>
      </c>
      <c r="AC224" s="2" t="s">
        <v>458</v>
      </c>
      <c r="AD224" s="1" t="s">
        <v>1</v>
      </c>
      <c r="AE224" s="88">
        <v>9976</v>
      </c>
      <c r="AF224" s="89">
        <v>0.3</v>
      </c>
      <c r="AG224">
        <v>1</v>
      </c>
      <c r="AK224" s="4"/>
      <c r="AQ224" s="170"/>
      <c r="AR224" s="170"/>
    </row>
    <row r="225" spans="3:44" ht="18.75" hidden="1" customHeight="1">
      <c r="C225" s="154"/>
      <c r="D225" s="210"/>
      <c r="E225" s="210"/>
      <c r="F225" s="210"/>
      <c r="G225" s="210"/>
      <c r="H225" s="211"/>
      <c r="I225" s="211"/>
      <c r="J225" s="160"/>
      <c r="K225" s="312"/>
      <c r="L225" s="312"/>
      <c r="M225" s="211"/>
      <c r="N225" s="211"/>
      <c r="O225" s="313"/>
      <c r="P225" s="313"/>
      <c r="Q225" s="154"/>
      <c r="R225" s="21"/>
      <c r="S225" s="22"/>
      <c r="AA225" s="1" t="s">
        <v>256</v>
      </c>
      <c r="AB225" s="1" t="s">
        <v>0</v>
      </c>
      <c r="AC225" s="2" t="s">
        <v>459</v>
      </c>
      <c r="AD225" s="1" t="s">
        <v>1</v>
      </c>
      <c r="AE225" s="91">
        <v>2088.4499999999998</v>
      </c>
      <c r="AF225" s="90">
        <v>0.15</v>
      </c>
      <c r="AG225">
        <v>2</v>
      </c>
      <c r="AK225" s="4"/>
      <c r="AQ225" s="170"/>
      <c r="AR225" s="170"/>
    </row>
    <row r="226" spans="3:44" ht="18.75" hidden="1" customHeight="1">
      <c r="C226" s="154"/>
      <c r="D226" s="210"/>
      <c r="E226" s="210"/>
      <c r="F226" s="210"/>
      <c r="G226" s="210"/>
      <c r="H226" s="211"/>
      <c r="I226" s="211"/>
      <c r="J226" s="160"/>
      <c r="K226" s="312"/>
      <c r="L226" s="312"/>
      <c r="M226" s="211"/>
      <c r="N226" s="211"/>
      <c r="O226" s="313"/>
      <c r="P226" s="313"/>
      <c r="Q226" s="154"/>
      <c r="R226" s="21"/>
      <c r="S226" s="22"/>
      <c r="AA226" s="1" t="s">
        <v>256</v>
      </c>
      <c r="AB226" s="1" t="s">
        <v>2</v>
      </c>
      <c r="AC226" s="2" t="s">
        <v>460</v>
      </c>
      <c r="AD226" s="1" t="s">
        <v>1</v>
      </c>
      <c r="AE226" s="88">
        <v>11600</v>
      </c>
      <c r="AF226" s="89">
        <v>0.4</v>
      </c>
      <c r="AG226">
        <v>1</v>
      </c>
      <c r="AK226" s="4"/>
      <c r="AQ226" s="170"/>
      <c r="AR226" s="170"/>
    </row>
    <row r="227" spans="3:44" ht="18.75" hidden="1" customHeight="1">
      <c r="C227" s="154"/>
      <c r="D227" s="210"/>
      <c r="E227" s="210"/>
      <c r="F227" s="210"/>
      <c r="G227" s="210"/>
      <c r="H227" s="211"/>
      <c r="I227" s="211"/>
      <c r="J227" s="160"/>
      <c r="K227" s="312"/>
      <c r="L227" s="312"/>
      <c r="M227" s="211"/>
      <c r="N227" s="211"/>
      <c r="O227" s="313"/>
      <c r="P227" s="313"/>
      <c r="Q227" s="154"/>
      <c r="R227" s="21"/>
      <c r="S227" s="22"/>
      <c r="AA227" s="1" t="s">
        <v>257</v>
      </c>
      <c r="AB227" s="1" t="s">
        <v>0</v>
      </c>
      <c r="AC227" s="2" t="s">
        <v>461</v>
      </c>
      <c r="AD227" s="1" t="s">
        <v>1</v>
      </c>
      <c r="AE227" s="91">
        <v>2088.4499999999998</v>
      </c>
      <c r="AF227" s="90">
        <v>0.15</v>
      </c>
      <c r="AG227">
        <v>2</v>
      </c>
      <c r="AK227" s="4"/>
      <c r="AQ227" s="170"/>
      <c r="AR227" s="170"/>
    </row>
    <row r="228" spans="3:44" ht="18.75" hidden="1" customHeight="1">
      <c r="C228" s="154"/>
      <c r="D228" s="210"/>
      <c r="E228" s="210"/>
      <c r="F228" s="210"/>
      <c r="G228" s="210"/>
      <c r="H228" s="211"/>
      <c r="I228" s="211"/>
      <c r="J228" s="160"/>
      <c r="K228" s="312"/>
      <c r="L228" s="312"/>
      <c r="M228" s="211"/>
      <c r="N228" s="211"/>
      <c r="O228" s="313"/>
      <c r="P228" s="313"/>
      <c r="Q228" s="154"/>
      <c r="R228" s="21"/>
      <c r="S228" s="22"/>
      <c r="AA228" s="1" t="s">
        <v>257</v>
      </c>
      <c r="AB228" s="1" t="s">
        <v>2</v>
      </c>
      <c r="AC228" s="2" t="s">
        <v>462</v>
      </c>
      <c r="AD228" s="1" t="s">
        <v>1</v>
      </c>
      <c r="AE228" s="88">
        <v>8468</v>
      </c>
      <c r="AF228" s="89">
        <v>0.3</v>
      </c>
      <c r="AG228">
        <v>1</v>
      </c>
      <c r="AK228" s="4"/>
      <c r="AQ228" s="170"/>
      <c r="AR228" s="170"/>
    </row>
    <row r="229" spans="3:44" ht="18.75" hidden="1" customHeight="1">
      <c r="C229" s="154"/>
      <c r="D229" s="210"/>
      <c r="E229" s="210"/>
      <c r="F229" s="210"/>
      <c r="G229" s="210"/>
      <c r="H229" s="211"/>
      <c r="I229" s="211"/>
      <c r="J229" s="160"/>
      <c r="K229" s="312"/>
      <c r="L229" s="312"/>
      <c r="M229" s="211"/>
      <c r="N229" s="211"/>
      <c r="O229" s="313"/>
      <c r="P229" s="313"/>
      <c r="Q229" s="154"/>
      <c r="R229" s="21"/>
      <c r="S229" s="22"/>
      <c r="AA229" s="1" t="s">
        <v>258</v>
      </c>
      <c r="AB229" s="1" t="s">
        <v>0</v>
      </c>
      <c r="AC229" s="2" t="s">
        <v>463</v>
      </c>
      <c r="AD229" s="1" t="s">
        <v>1</v>
      </c>
      <c r="AE229" s="91">
        <v>8400</v>
      </c>
      <c r="AF229" s="90">
        <v>0.1</v>
      </c>
      <c r="AG229">
        <v>2</v>
      </c>
      <c r="AK229" s="4"/>
      <c r="AQ229" s="170"/>
      <c r="AR229" s="170"/>
    </row>
    <row r="230" spans="3:44" ht="18.75" hidden="1" customHeight="1">
      <c r="C230" s="154"/>
      <c r="D230" s="210"/>
      <c r="E230" s="210"/>
      <c r="F230" s="210"/>
      <c r="G230" s="210"/>
      <c r="H230" s="211"/>
      <c r="I230" s="211"/>
      <c r="J230" s="160"/>
      <c r="K230" s="312"/>
      <c r="L230" s="312"/>
      <c r="M230" s="211"/>
      <c r="N230" s="211"/>
      <c r="O230" s="313"/>
      <c r="P230" s="313"/>
      <c r="Q230" s="154"/>
      <c r="R230" s="21"/>
      <c r="S230" s="22"/>
      <c r="AA230" s="1" t="s">
        <v>258</v>
      </c>
      <c r="AB230" s="1" t="s">
        <v>2</v>
      </c>
      <c r="AC230" s="2" t="s">
        <v>464</v>
      </c>
      <c r="AD230" s="1" t="s">
        <v>1</v>
      </c>
      <c r="AE230" s="91">
        <v>12600</v>
      </c>
      <c r="AF230" s="90">
        <v>0.15</v>
      </c>
      <c r="AG230">
        <v>1</v>
      </c>
      <c r="AK230" s="4"/>
      <c r="AQ230" s="170"/>
      <c r="AR230" s="170"/>
    </row>
    <row r="231" spans="3:44" ht="7.5" hidden="1" customHeight="1">
      <c r="C231" s="154"/>
      <c r="D231" s="161"/>
      <c r="E231" s="161"/>
      <c r="F231" s="161"/>
      <c r="G231" s="161"/>
      <c r="H231" s="161"/>
      <c r="I231" s="156"/>
      <c r="J231" s="156"/>
      <c r="K231" s="156"/>
      <c r="L231" s="156"/>
      <c r="M231" s="156"/>
      <c r="N231" s="156"/>
      <c r="O231" s="156"/>
      <c r="P231" s="156"/>
      <c r="Q231" s="154"/>
      <c r="R231" s="21"/>
      <c r="S231" s="22"/>
      <c r="AA231" s="1" t="s">
        <v>31</v>
      </c>
      <c r="AB231" s="1" t="s">
        <v>0</v>
      </c>
      <c r="AC231" s="2" t="s">
        <v>465</v>
      </c>
      <c r="AD231" s="1" t="s">
        <v>1</v>
      </c>
      <c r="AE231" s="91">
        <v>2088.4499999999998</v>
      </c>
      <c r="AF231" s="89">
        <v>0.15</v>
      </c>
      <c r="AG231">
        <v>2</v>
      </c>
      <c r="AK231" s="4"/>
      <c r="AQ231" s="170"/>
      <c r="AR231" s="170"/>
    </row>
    <row r="232" spans="3:44" ht="18.75" hidden="1" customHeight="1">
      <c r="C232" s="154"/>
      <c r="D232" s="306"/>
      <c r="E232" s="306"/>
      <c r="F232" s="306"/>
      <c r="G232" s="306"/>
      <c r="H232" s="306"/>
      <c r="I232" s="306"/>
      <c r="J232" s="306"/>
      <c r="K232" s="306"/>
      <c r="L232" s="306"/>
      <c r="M232" s="306"/>
      <c r="N232" s="306"/>
      <c r="O232" s="306"/>
      <c r="P232" s="306"/>
      <c r="Q232" s="154"/>
      <c r="R232" s="21"/>
      <c r="S232" s="22"/>
      <c r="AA232" s="1" t="s">
        <v>31</v>
      </c>
      <c r="AB232" s="1" t="s">
        <v>2</v>
      </c>
      <c r="AC232" s="2" t="s">
        <v>466</v>
      </c>
      <c r="AD232" s="1" t="s">
        <v>1</v>
      </c>
      <c r="AE232" s="88">
        <v>5800</v>
      </c>
      <c r="AF232" s="89">
        <v>0.3</v>
      </c>
      <c r="AG232">
        <v>1</v>
      </c>
      <c r="AK232" s="4"/>
      <c r="AQ232" s="170"/>
      <c r="AR232" s="170"/>
    </row>
    <row r="233" spans="3:44" ht="18.75" hidden="1" customHeight="1">
      <c r="C233" s="154"/>
      <c r="D233" s="306"/>
      <c r="E233" s="306"/>
      <c r="F233" s="306"/>
      <c r="G233" s="306"/>
      <c r="H233" s="307"/>
      <c r="I233" s="307"/>
      <c r="J233" s="157"/>
      <c r="K233" s="307"/>
      <c r="L233" s="307"/>
      <c r="M233" s="307"/>
      <c r="N233" s="307"/>
      <c r="O233" s="307"/>
      <c r="P233" s="307"/>
      <c r="Q233" s="154"/>
      <c r="R233" s="21"/>
      <c r="S233" s="22"/>
      <c r="AA233" s="1" t="s">
        <v>259</v>
      </c>
      <c r="AB233" s="1" t="s">
        <v>0</v>
      </c>
      <c r="AC233" s="2" t="s">
        <v>467</v>
      </c>
      <c r="AD233" s="1" t="s">
        <v>1</v>
      </c>
      <c r="AE233" s="88">
        <v>90.48</v>
      </c>
      <c r="AF233" s="89">
        <v>2.5999999999999999E-2</v>
      </c>
      <c r="AG233">
        <v>2</v>
      </c>
      <c r="AK233" s="4"/>
      <c r="AQ233" s="170"/>
      <c r="AR233" s="170"/>
    </row>
    <row r="234" spans="3:44" ht="18.75" hidden="1" customHeight="1">
      <c r="C234" s="154"/>
      <c r="D234" s="210"/>
      <c r="E234" s="210"/>
      <c r="F234" s="210"/>
      <c r="G234" s="210"/>
      <c r="H234" s="211"/>
      <c r="I234" s="211"/>
      <c r="J234" s="158"/>
      <c r="K234" s="312"/>
      <c r="L234" s="312"/>
      <c r="M234" s="211"/>
      <c r="N234" s="211"/>
      <c r="O234" s="313"/>
      <c r="P234" s="313"/>
      <c r="Q234" s="154"/>
      <c r="R234" s="21"/>
      <c r="S234" s="22"/>
      <c r="AA234" s="1" t="s">
        <v>259</v>
      </c>
      <c r="AB234" s="1" t="s">
        <v>2</v>
      </c>
      <c r="AC234" s="2" t="s">
        <v>468</v>
      </c>
      <c r="AD234" s="1" t="s">
        <v>1</v>
      </c>
      <c r="AE234" s="88">
        <v>301.60000000000002</v>
      </c>
      <c r="AF234" s="89">
        <v>0.04</v>
      </c>
      <c r="AG234">
        <v>1</v>
      </c>
      <c r="AK234" s="4"/>
      <c r="AQ234" s="170"/>
      <c r="AR234" s="170"/>
    </row>
    <row r="235" spans="3:44" ht="18.75" hidden="1" customHeight="1">
      <c r="C235" s="154"/>
      <c r="D235" s="210"/>
      <c r="E235" s="210"/>
      <c r="F235" s="210"/>
      <c r="G235" s="210"/>
      <c r="H235" s="211"/>
      <c r="I235" s="211"/>
      <c r="J235" s="158"/>
      <c r="K235" s="312"/>
      <c r="L235" s="312"/>
      <c r="M235" s="211"/>
      <c r="N235" s="211"/>
      <c r="O235" s="313"/>
      <c r="P235" s="313"/>
      <c r="Q235" s="154"/>
      <c r="R235" s="21"/>
      <c r="S235" s="22"/>
      <c r="AA235" s="87" t="s">
        <v>260</v>
      </c>
      <c r="AB235" s="1" t="s">
        <v>2</v>
      </c>
      <c r="AC235" s="2" t="s">
        <v>469</v>
      </c>
      <c r="AD235" s="1" t="s">
        <v>1</v>
      </c>
      <c r="AE235" s="88">
        <v>24054.5488</v>
      </c>
      <c r="AF235" s="89">
        <v>1.5</v>
      </c>
      <c r="AG235">
        <v>1</v>
      </c>
      <c r="AK235" s="4"/>
      <c r="AQ235" s="171"/>
      <c r="AR235" s="170"/>
    </row>
    <row r="236" spans="3:44" ht="18.75" hidden="1" customHeight="1">
      <c r="C236" s="154"/>
      <c r="D236" s="210"/>
      <c r="E236" s="210"/>
      <c r="F236" s="210"/>
      <c r="G236" s="210"/>
      <c r="H236" s="211"/>
      <c r="I236" s="211"/>
      <c r="J236" s="158"/>
      <c r="K236" s="312"/>
      <c r="L236" s="312"/>
      <c r="M236" s="211"/>
      <c r="N236" s="211"/>
      <c r="O236" s="313"/>
      <c r="P236" s="313"/>
      <c r="Q236" s="154"/>
      <c r="R236" s="21"/>
      <c r="S236" s="22"/>
      <c r="AA236" s="1" t="s">
        <v>32</v>
      </c>
      <c r="AB236" s="1" t="s">
        <v>0</v>
      </c>
      <c r="AC236" s="2" t="s">
        <v>470</v>
      </c>
      <c r="AD236" s="1" t="s">
        <v>1</v>
      </c>
      <c r="AE236" s="88">
        <v>2668</v>
      </c>
      <c r="AF236" s="89">
        <v>0.1</v>
      </c>
      <c r="AG236">
        <v>2</v>
      </c>
      <c r="AK236" s="4"/>
      <c r="AQ236" s="170"/>
      <c r="AR236" s="170"/>
    </row>
    <row r="237" spans="3:44" ht="18.75" hidden="1" customHeight="1">
      <c r="C237" s="154"/>
      <c r="D237" s="210"/>
      <c r="E237" s="210"/>
      <c r="F237" s="210"/>
      <c r="G237" s="210"/>
      <c r="H237" s="211"/>
      <c r="I237" s="211"/>
      <c r="J237" s="158"/>
      <c r="K237" s="312"/>
      <c r="L237" s="312"/>
      <c r="M237" s="211"/>
      <c r="N237" s="211"/>
      <c r="O237" s="313"/>
      <c r="P237" s="313"/>
      <c r="Q237" s="154"/>
      <c r="R237" s="21"/>
      <c r="S237" s="22"/>
      <c r="AA237" s="1" t="s">
        <v>32</v>
      </c>
      <c r="AB237" s="1" t="s">
        <v>2</v>
      </c>
      <c r="AC237" s="2" t="s">
        <v>471</v>
      </c>
      <c r="AD237" s="1" t="s">
        <v>1</v>
      </c>
      <c r="AE237" s="88">
        <v>6960</v>
      </c>
      <c r="AF237" s="89">
        <v>0.15</v>
      </c>
      <c r="AG237">
        <v>1</v>
      </c>
      <c r="AK237" s="4"/>
      <c r="AQ237" s="170"/>
      <c r="AR237" s="170"/>
    </row>
    <row r="238" spans="3:44" ht="18.75" hidden="1" customHeight="1">
      <c r="C238" s="154"/>
      <c r="D238" s="210"/>
      <c r="E238" s="210"/>
      <c r="F238" s="210"/>
      <c r="G238" s="210"/>
      <c r="H238" s="211"/>
      <c r="I238" s="211"/>
      <c r="J238" s="158"/>
      <c r="K238" s="312"/>
      <c r="L238" s="312"/>
      <c r="M238" s="211"/>
      <c r="N238" s="211"/>
      <c r="O238" s="313"/>
      <c r="P238" s="313"/>
      <c r="Q238" s="154"/>
      <c r="R238" s="21"/>
      <c r="S238" s="22"/>
      <c r="AA238" s="1" t="s">
        <v>261</v>
      </c>
      <c r="AB238" s="1" t="s">
        <v>0</v>
      </c>
      <c r="AC238" s="2" t="s">
        <v>472</v>
      </c>
      <c r="AD238" s="1" t="s">
        <v>1</v>
      </c>
      <c r="AE238" s="88">
        <v>59.16</v>
      </c>
      <c r="AF238" s="89">
        <v>9.1000000000000004E-3</v>
      </c>
      <c r="AG238">
        <v>2</v>
      </c>
      <c r="AK238" s="4"/>
      <c r="AQ238" s="170"/>
      <c r="AR238" s="170"/>
    </row>
    <row r="239" spans="3:44" ht="18.75" hidden="1" customHeight="1">
      <c r="C239" s="154"/>
      <c r="D239" s="210"/>
      <c r="E239" s="210"/>
      <c r="F239" s="210"/>
      <c r="G239" s="210"/>
      <c r="H239" s="211"/>
      <c r="I239" s="211"/>
      <c r="J239" s="158"/>
      <c r="K239" s="312"/>
      <c r="L239" s="312"/>
      <c r="M239" s="211"/>
      <c r="N239" s="211"/>
      <c r="O239" s="313"/>
      <c r="P239" s="313"/>
      <c r="Q239" s="154"/>
      <c r="R239" s="21"/>
      <c r="S239" s="22"/>
      <c r="AA239" s="1" t="s">
        <v>261</v>
      </c>
      <c r="AB239" s="1" t="s">
        <v>2</v>
      </c>
      <c r="AC239" s="2" t="s">
        <v>473</v>
      </c>
      <c r="AD239" s="1" t="s">
        <v>1</v>
      </c>
      <c r="AE239" s="88">
        <v>197.2</v>
      </c>
      <c r="AF239" s="89">
        <v>1.4E-2</v>
      </c>
      <c r="AG239">
        <v>1</v>
      </c>
      <c r="AK239" s="4"/>
      <c r="AQ239" s="170"/>
      <c r="AR239" s="170"/>
    </row>
    <row r="240" spans="3:44" ht="18.75" hidden="1" customHeight="1">
      <c r="C240" s="154"/>
      <c r="D240" s="210"/>
      <c r="E240" s="210"/>
      <c r="F240" s="210"/>
      <c r="G240" s="210"/>
      <c r="H240" s="211"/>
      <c r="I240" s="211"/>
      <c r="J240" s="158"/>
      <c r="K240" s="312"/>
      <c r="L240" s="312"/>
      <c r="M240" s="211"/>
      <c r="N240" s="211"/>
      <c r="O240" s="313"/>
      <c r="P240" s="313"/>
      <c r="Q240" s="162"/>
      <c r="R240" s="21"/>
      <c r="S240" s="23"/>
      <c r="AA240" s="1" t="s">
        <v>262</v>
      </c>
      <c r="AB240" s="1" t="s">
        <v>0</v>
      </c>
      <c r="AC240" s="2" t="s">
        <v>474</v>
      </c>
      <c r="AD240" s="1" t="s">
        <v>1</v>
      </c>
      <c r="AE240" s="88">
        <v>556.79999999999995</v>
      </c>
      <c r="AF240" s="89">
        <v>0.08</v>
      </c>
      <c r="AG240">
        <v>2</v>
      </c>
      <c r="AQ240" s="170"/>
      <c r="AR240" s="170"/>
    </row>
    <row r="241" spans="2:48" ht="18.75" hidden="1" customHeight="1">
      <c r="C241" s="316"/>
      <c r="D241" s="316"/>
      <c r="E241" s="316"/>
      <c r="F241" s="316"/>
      <c r="G241" s="211"/>
      <c r="H241" s="211"/>
      <c r="I241" s="211"/>
      <c r="J241" s="211"/>
      <c r="K241" s="211"/>
      <c r="L241" s="211"/>
      <c r="M241" s="211"/>
      <c r="N241" s="211"/>
      <c r="O241" s="211"/>
      <c r="P241" s="211"/>
      <c r="Q241" s="154"/>
      <c r="AA241" s="1" t="s">
        <v>262</v>
      </c>
      <c r="AB241" s="1" t="s">
        <v>2</v>
      </c>
      <c r="AC241" s="2" t="s">
        <v>475</v>
      </c>
      <c r="AD241" s="1" t="s">
        <v>1</v>
      </c>
      <c r="AE241" s="88">
        <v>2436</v>
      </c>
      <c r="AF241" s="89">
        <v>0.1</v>
      </c>
      <c r="AG241">
        <v>1</v>
      </c>
      <c r="AQ241" s="170"/>
      <c r="AR241" s="170"/>
    </row>
    <row r="242" spans="2:48" ht="18.75" hidden="1" customHeight="1">
      <c r="C242" s="211"/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11"/>
      <c r="O242" s="211"/>
      <c r="P242" s="211"/>
      <c r="Q242" s="154"/>
      <c r="AA242" s="1"/>
      <c r="AB242" s="1"/>
      <c r="AC242" s="2" t="s">
        <v>73</v>
      </c>
      <c r="AD242" s="1"/>
      <c r="AE242" s="88"/>
      <c r="AF242" s="89"/>
      <c r="AG242"/>
      <c r="AQ242" s="170"/>
      <c r="AR242" s="170"/>
    </row>
    <row r="243" spans="2:48" ht="7.5" hidden="1" customHeight="1">
      <c r="AA243" s="1"/>
      <c r="AB243" s="1"/>
      <c r="AC243" s="2" t="s">
        <v>73</v>
      </c>
      <c r="AD243" s="1"/>
      <c r="AE243" s="88"/>
      <c r="AF243" s="89"/>
      <c r="AG243"/>
      <c r="AQ243" s="170"/>
      <c r="AR243" s="170"/>
    </row>
    <row r="244" spans="2:48" ht="18.75" customHeight="1">
      <c r="B244" s="13"/>
      <c r="C244" s="247"/>
      <c r="D244" s="247"/>
      <c r="E244" s="247"/>
      <c r="F244" s="34" t="s">
        <v>161</v>
      </c>
      <c r="G244" s="35"/>
      <c r="H244" s="35"/>
      <c r="AA244" s="1" t="s">
        <v>263</v>
      </c>
      <c r="AB244" s="1" t="s">
        <v>2</v>
      </c>
      <c r="AC244" s="2" t="s">
        <v>476</v>
      </c>
      <c r="AD244" s="1" t="s">
        <v>1</v>
      </c>
      <c r="AE244" s="88">
        <v>6765.4912000000004</v>
      </c>
      <c r="AF244" s="89">
        <v>0.35</v>
      </c>
      <c r="AG244">
        <v>1</v>
      </c>
      <c r="AQ244" s="170"/>
      <c r="AR244" s="170"/>
    </row>
    <row r="245" spans="2:48" ht="9" customHeight="1" thickBot="1">
      <c r="AA245" s="1" t="s">
        <v>264</v>
      </c>
      <c r="AB245" s="1" t="s">
        <v>2</v>
      </c>
      <c r="AC245" s="2" t="s">
        <v>477</v>
      </c>
      <c r="AD245" s="1" t="s">
        <v>1</v>
      </c>
      <c r="AE245" s="88">
        <v>15149.6</v>
      </c>
      <c r="AF245" s="89">
        <v>0.6</v>
      </c>
      <c r="AG245">
        <v>1</v>
      </c>
      <c r="AQ245" s="170"/>
      <c r="AR245" s="170"/>
    </row>
    <row r="246" spans="2:48" ht="18.75" customHeight="1" thickBot="1">
      <c r="G246" s="314" t="s">
        <v>162</v>
      </c>
      <c r="H246" s="314"/>
      <c r="I246" s="314"/>
      <c r="J246" s="314" t="s">
        <v>163</v>
      </c>
      <c r="K246" s="314"/>
      <c r="L246" s="314"/>
      <c r="AA246" s="87" t="s">
        <v>265</v>
      </c>
      <c r="AB246" s="1" t="s">
        <v>0</v>
      </c>
      <c r="AC246" s="2" t="s">
        <v>478</v>
      </c>
      <c r="AD246" s="1" t="s">
        <v>1</v>
      </c>
      <c r="AE246" s="88">
        <v>4060</v>
      </c>
      <c r="AF246" s="89">
        <v>0.6</v>
      </c>
      <c r="AG246">
        <v>2</v>
      </c>
      <c r="AQ246" s="171"/>
      <c r="AR246" s="170"/>
    </row>
    <row r="247" spans="2:48" ht="18.75" customHeight="1" thickBot="1">
      <c r="G247" s="315" t="s">
        <v>164</v>
      </c>
      <c r="H247" s="315"/>
      <c r="I247" s="36" t="s">
        <v>165</v>
      </c>
      <c r="J247" s="315" t="s">
        <v>164</v>
      </c>
      <c r="K247" s="315"/>
      <c r="L247" s="45" t="s">
        <v>165</v>
      </c>
      <c r="AA247" s="1" t="s">
        <v>265</v>
      </c>
      <c r="AB247" s="1" t="s">
        <v>2</v>
      </c>
      <c r="AC247" s="2" t="s">
        <v>479</v>
      </c>
      <c r="AD247" s="1" t="s">
        <v>1</v>
      </c>
      <c r="AE247" s="88">
        <v>10150</v>
      </c>
      <c r="AF247" s="89">
        <v>0.9</v>
      </c>
      <c r="AG247">
        <v>1</v>
      </c>
      <c r="AQ247" s="170"/>
      <c r="AR247" s="170"/>
    </row>
    <row r="248" spans="2:48" ht="18.75" customHeight="1">
      <c r="B248" s="248" t="s">
        <v>166</v>
      </c>
      <c r="C248" s="248"/>
      <c r="D248" s="248"/>
      <c r="E248" s="248"/>
      <c r="F248" s="249"/>
      <c r="G248" s="250"/>
      <c r="H248" s="250"/>
      <c r="I248" s="116"/>
      <c r="J248" s="250"/>
      <c r="K248" s="250"/>
      <c r="L248" s="116"/>
      <c r="Z248" s="2" t="s">
        <v>156</v>
      </c>
      <c r="AA248" s="1" t="s">
        <v>266</v>
      </c>
      <c r="AB248" s="1" t="s">
        <v>0</v>
      </c>
      <c r="AC248" s="2" t="s">
        <v>22</v>
      </c>
      <c r="AD248" s="1" t="s">
        <v>1</v>
      </c>
      <c r="AE248" s="88">
        <v>4140.04</v>
      </c>
      <c r="AF248" s="89">
        <v>0.25</v>
      </c>
      <c r="AG248">
        <v>2</v>
      </c>
      <c r="AQ248" s="170"/>
      <c r="AR248" s="170"/>
    </row>
    <row r="249" spans="2:48" ht="18.75" customHeight="1">
      <c r="B249" s="248" t="s">
        <v>167</v>
      </c>
      <c r="C249" s="248"/>
      <c r="D249" s="248"/>
      <c r="E249" s="248"/>
      <c r="F249" s="249"/>
      <c r="G249" s="317"/>
      <c r="H249" s="317"/>
      <c r="I249" s="117"/>
      <c r="J249" s="317"/>
      <c r="K249" s="317"/>
      <c r="L249" s="117"/>
      <c r="AA249" s="1" t="s">
        <v>266</v>
      </c>
      <c r="AB249" s="1" t="s">
        <v>2</v>
      </c>
      <c r="AC249" s="2" t="s">
        <v>21</v>
      </c>
      <c r="AD249" s="1" t="s">
        <v>1</v>
      </c>
      <c r="AE249" s="88">
        <v>6258.4319999999998</v>
      </c>
      <c r="AF249" s="89">
        <v>0.45</v>
      </c>
      <c r="AG249">
        <v>1</v>
      </c>
      <c r="AQ249" s="170"/>
      <c r="AR249" s="170"/>
    </row>
    <row r="250" spans="2:48" ht="18.75" customHeight="1" thickBot="1">
      <c r="B250" s="248" t="s">
        <v>168</v>
      </c>
      <c r="C250" s="248"/>
      <c r="D250" s="248"/>
      <c r="E250" s="248"/>
      <c r="F250" s="249"/>
      <c r="G250" s="317"/>
      <c r="H250" s="317"/>
      <c r="I250" s="117"/>
      <c r="J250" s="317"/>
      <c r="K250" s="317"/>
      <c r="L250" s="117"/>
      <c r="AA250" s="1" t="s">
        <v>17</v>
      </c>
      <c r="AB250" s="1" t="s">
        <v>2</v>
      </c>
      <c r="AC250" s="2" t="s">
        <v>480</v>
      </c>
      <c r="AD250" s="1" t="s">
        <v>1</v>
      </c>
      <c r="AE250" s="88">
        <v>3190</v>
      </c>
      <c r="AF250" s="89">
        <v>0.35</v>
      </c>
      <c r="AG250">
        <v>1</v>
      </c>
      <c r="AQ250" s="170"/>
      <c r="AR250" s="170"/>
    </row>
    <row r="251" spans="2:48" ht="18.75" customHeight="1" thickBot="1">
      <c r="B251" s="318" t="s">
        <v>151</v>
      </c>
      <c r="C251" s="318"/>
      <c r="D251" s="318"/>
      <c r="E251" s="318"/>
      <c r="F251" s="319"/>
      <c r="G251" s="320" t="str">
        <f>IF(SUM(G248:H250)=0,"",SUM(G248:H250))</f>
        <v/>
      </c>
      <c r="H251" s="320"/>
      <c r="I251" s="46" t="str">
        <f>IF(SUM(I248:I250)=0,"",SUM(I248:I250))</f>
        <v/>
      </c>
      <c r="J251" s="320" t="str">
        <f>IF(SUM(J248:K250)=0,"",SUM(J248:K250))</f>
        <v/>
      </c>
      <c r="K251" s="320"/>
      <c r="L251" s="46" t="str">
        <f>IF(SUM(L248:L250)=0,"",SUM(L248:L250))</f>
        <v/>
      </c>
      <c r="AA251" s="1" t="s">
        <v>267</v>
      </c>
      <c r="AB251" s="1" t="s">
        <v>2</v>
      </c>
      <c r="AC251" s="2" t="s">
        <v>481</v>
      </c>
      <c r="AD251" s="1" t="s">
        <v>1</v>
      </c>
      <c r="AE251" s="88">
        <v>12760</v>
      </c>
      <c r="AF251" s="89">
        <v>0.35</v>
      </c>
      <c r="AG251">
        <v>1</v>
      </c>
      <c r="AQ251" s="170"/>
      <c r="AR251" s="170"/>
    </row>
    <row r="252" spans="2:48" ht="5.25" customHeight="1">
      <c r="AA252" s="1" t="s">
        <v>25</v>
      </c>
      <c r="AB252" s="1" t="s">
        <v>2</v>
      </c>
      <c r="AC252" s="2" t="s">
        <v>482</v>
      </c>
      <c r="AD252" s="1" t="s">
        <v>1</v>
      </c>
      <c r="AE252" s="88">
        <v>6030.3760000000002</v>
      </c>
      <c r="AF252" s="89">
        <v>0.45</v>
      </c>
      <c r="AG252">
        <v>1</v>
      </c>
      <c r="AQ252" s="170"/>
      <c r="AR252" s="170"/>
    </row>
    <row r="253" spans="2:48" s="25" customFormat="1" ht="15.75" customHeight="1">
      <c r="B253" s="25" t="s">
        <v>160</v>
      </c>
      <c r="C253" s="199" t="s">
        <v>604</v>
      </c>
      <c r="AA253" s="1" t="s">
        <v>18</v>
      </c>
      <c r="AB253" s="1" t="s">
        <v>2</v>
      </c>
      <c r="AC253" s="25" t="s">
        <v>483</v>
      </c>
      <c r="AD253" s="1" t="s">
        <v>1</v>
      </c>
      <c r="AE253" s="88">
        <v>6755.0280000000002</v>
      </c>
      <c r="AF253" s="89">
        <v>0.35</v>
      </c>
      <c r="AG253">
        <v>1</v>
      </c>
      <c r="AO253" s="172"/>
      <c r="AP253" s="172"/>
      <c r="AQ253" s="170"/>
      <c r="AR253" s="170"/>
      <c r="AS253" s="172"/>
      <c r="AT253" s="172"/>
      <c r="AU253" s="172"/>
      <c r="AV253" s="172"/>
    </row>
    <row r="254" spans="2:48" s="25" customFormat="1" ht="13.5" customHeight="1">
      <c r="B254" s="251" t="s">
        <v>169</v>
      </c>
      <c r="C254" s="251"/>
      <c r="D254" s="251"/>
      <c r="E254" s="251"/>
      <c r="F254" s="251"/>
      <c r="G254" s="251"/>
      <c r="H254" s="251"/>
      <c r="I254" s="251"/>
      <c r="J254" s="251"/>
      <c r="K254" s="251"/>
      <c r="L254" s="251"/>
      <c r="M254" s="251"/>
      <c r="N254" s="251"/>
      <c r="O254" s="251"/>
      <c r="P254" s="251"/>
      <c r="AA254" s="1" t="s">
        <v>268</v>
      </c>
      <c r="AB254" s="1" t="s">
        <v>2</v>
      </c>
      <c r="AC254" s="25" t="s">
        <v>484</v>
      </c>
      <c r="AD254" s="1" t="s">
        <v>1</v>
      </c>
      <c r="AE254" s="88">
        <v>11437.4956</v>
      </c>
      <c r="AF254" s="89">
        <v>0.35</v>
      </c>
      <c r="AG254">
        <v>1</v>
      </c>
      <c r="AO254" s="172"/>
      <c r="AP254" s="172"/>
      <c r="AQ254" s="170"/>
      <c r="AR254" s="170"/>
      <c r="AS254" s="172"/>
      <c r="AT254" s="172"/>
      <c r="AU254" s="172"/>
      <c r="AV254" s="172"/>
    </row>
    <row r="255" spans="2:48" s="25" customFormat="1" ht="13.5" customHeight="1">
      <c r="B255" s="251"/>
      <c r="C255" s="251"/>
      <c r="D255" s="251"/>
      <c r="E255" s="251"/>
      <c r="F255" s="251"/>
      <c r="G255" s="251"/>
      <c r="H255" s="251"/>
      <c r="I255" s="251"/>
      <c r="J255" s="251"/>
      <c r="K255" s="251"/>
      <c r="L255" s="251"/>
      <c r="M255" s="251"/>
      <c r="N255" s="251"/>
      <c r="O255" s="251"/>
      <c r="P255" s="251"/>
      <c r="AA255" s="1" t="s">
        <v>269</v>
      </c>
      <c r="AB255" s="1" t="s">
        <v>2</v>
      </c>
      <c r="AC255" s="25" t="s">
        <v>485</v>
      </c>
      <c r="AD255" s="1" t="s">
        <v>1</v>
      </c>
      <c r="AE255" s="88">
        <v>10672.417600000001</v>
      </c>
      <c r="AF255" s="89">
        <v>0.35</v>
      </c>
      <c r="AG255">
        <v>1</v>
      </c>
      <c r="AO255" s="172"/>
      <c r="AP255" s="172"/>
      <c r="AQ255" s="170"/>
      <c r="AR255" s="170"/>
      <c r="AS255" s="172"/>
      <c r="AT255" s="172"/>
      <c r="AU255" s="172"/>
      <c r="AV255" s="172"/>
    </row>
    <row r="256" spans="2:48" ht="24" customHeight="1"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AA256" s="1" t="s">
        <v>270</v>
      </c>
      <c r="AB256" s="1" t="s">
        <v>2</v>
      </c>
      <c r="AC256" s="2" t="s">
        <v>486</v>
      </c>
      <c r="AD256" s="1" t="s">
        <v>1</v>
      </c>
      <c r="AE256" s="88">
        <v>16937.310799999999</v>
      </c>
      <c r="AF256" s="89">
        <v>0.35</v>
      </c>
      <c r="AG256">
        <v>1</v>
      </c>
      <c r="AQ256" s="170"/>
      <c r="AR256" s="170"/>
    </row>
    <row r="257" spans="1:44" ht="18.75" customHeight="1">
      <c r="B257" s="16" t="s">
        <v>170</v>
      </c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AA257" s="1" t="s">
        <v>16</v>
      </c>
      <c r="AB257" s="1" t="s">
        <v>2</v>
      </c>
      <c r="AC257" s="2" t="s">
        <v>487</v>
      </c>
      <c r="AD257" s="1" t="s">
        <v>1</v>
      </c>
      <c r="AE257" s="88">
        <v>12854.134</v>
      </c>
      <c r="AF257" s="89">
        <v>0.35</v>
      </c>
      <c r="AG257">
        <v>1</v>
      </c>
      <c r="AQ257" s="170"/>
      <c r="AR257" s="170"/>
    </row>
    <row r="258" spans="1:44" ht="11.25" customHeight="1">
      <c r="B258" s="14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AA258" s="1" t="s">
        <v>271</v>
      </c>
      <c r="AB258" s="1" t="s">
        <v>2</v>
      </c>
      <c r="AC258" s="2" t="s">
        <v>488</v>
      </c>
      <c r="AD258" s="1" t="s">
        <v>1</v>
      </c>
      <c r="AE258" s="88">
        <v>8636.8727999999992</v>
      </c>
      <c r="AF258" s="89">
        <v>0.35</v>
      </c>
      <c r="AG258">
        <v>1</v>
      </c>
      <c r="AQ258" s="170"/>
      <c r="AR258" s="170"/>
    </row>
    <row r="259" spans="1:44" ht="18.75" customHeight="1">
      <c r="A259" s="48"/>
      <c r="B259" s="252" t="s">
        <v>171</v>
      </c>
      <c r="C259" s="253"/>
      <c r="D259" s="256" t="s">
        <v>172</v>
      </c>
      <c r="E259" s="256"/>
      <c r="F259" s="256"/>
      <c r="G259" s="256"/>
      <c r="H259" s="257" t="s">
        <v>173</v>
      </c>
      <c r="I259" s="257"/>
      <c r="J259" s="252" t="s">
        <v>174</v>
      </c>
      <c r="K259" s="321"/>
      <c r="L259" s="253"/>
      <c r="M259" s="385" t="s">
        <v>175</v>
      </c>
      <c r="N259" s="386"/>
      <c r="O259" s="386"/>
      <c r="P259" s="387"/>
      <c r="AA259" s="1" t="s">
        <v>15</v>
      </c>
      <c r="AB259" s="1" t="s">
        <v>2</v>
      </c>
      <c r="AC259" s="2" t="s">
        <v>489</v>
      </c>
      <c r="AD259" s="1" t="s">
        <v>1</v>
      </c>
      <c r="AE259" s="88">
        <v>6725.2160000000003</v>
      </c>
      <c r="AF259" s="89">
        <v>0.35</v>
      </c>
      <c r="AG259">
        <v>1</v>
      </c>
      <c r="AQ259" s="170"/>
      <c r="AR259" s="170"/>
    </row>
    <row r="260" spans="1:44" ht="18.75" customHeight="1">
      <c r="B260" s="254"/>
      <c r="C260" s="255"/>
      <c r="D260" s="256"/>
      <c r="E260" s="256"/>
      <c r="F260" s="256"/>
      <c r="G260" s="256"/>
      <c r="H260" s="257"/>
      <c r="I260" s="257"/>
      <c r="J260" s="254"/>
      <c r="K260" s="322"/>
      <c r="L260" s="255"/>
      <c r="M260" s="388"/>
      <c r="N260" s="389"/>
      <c r="O260" s="389"/>
      <c r="P260" s="390"/>
      <c r="AA260" s="1" t="s">
        <v>272</v>
      </c>
      <c r="AB260" s="1" t="s">
        <v>2</v>
      </c>
      <c r="AC260" s="2" t="s">
        <v>490</v>
      </c>
      <c r="AD260" s="1" t="s">
        <v>1</v>
      </c>
      <c r="AE260" s="88">
        <v>11163.376</v>
      </c>
      <c r="AF260" s="89">
        <v>2.5</v>
      </c>
      <c r="AG260">
        <v>1</v>
      </c>
      <c r="AQ260" s="170"/>
      <c r="AR260" s="170"/>
    </row>
    <row r="261" spans="1:44" ht="18.75" customHeight="1">
      <c r="B261" s="244"/>
      <c r="C261" s="245"/>
      <c r="D261" s="246"/>
      <c r="E261" s="246"/>
      <c r="F261" s="246"/>
      <c r="G261" s="246"/>
      <c r="H261" s="246"/>
      <c r="I261" s="246"/>
      <c r="J261" s="323"/>
      <c r="K261" s="324"/>
      <c r="L261" s="325"/>
      <c r="M261" s="382"/>
      <c r="N261" s="383"/>
      <c r="O261" s="383"/>
      <c r="P261" s="384"/>
      <c r="S261" s="2" t="s">
        <v>600</v>
      </c>
      <c r="AA261" s="1" t="s">
        <v>273</v>
      </c>
      <c r="AB261" s="1" t="s">
        <v>2</v>
      </c>
      <c r="AC261" s="2" t="s">
        <v>491</v>
      </c>
      <c r="AD261" s="1" t="s">
        <v>1</v>
      </c>
      <c r="AE261" s="88">
        <v>19209.054800000002</v>
      </c>
      <c r="AF261" s="89">
        <v>0.35</v>
      </c>
      <c r="AG261">
        <v>1</v>
      </c>
      <c r="AQ261" s="170"/>
      <c r="AR261" s="170"/>
    </row>
    <row r="262" spans="1:44" ht="18.75" customHeight="1">
      <c r="B262" s="244"/>
      <c r="C262" s="245"/>
      <c r="D262" s="246"/>
      <c r="E262" s="246"/>
      <c r="F262" s="246"/>
      <c r="G262" s="246"/>
      <c r="H262" s="246"/>
      <c r="I262" s="246"/>
      <c r="J262" s="323"/>
      <c r="K262" s="324"/>
      <c r="L262" s="325"/>
      <c r="M262" s="382"/>
      <c r="N262" s="383"/>
      <c r="O262" s="383"/>
      <c r="P262" s="384"/>
      <c r="S262" s="2" t="s">
        <v>601</v>
      </c>
      <c r="AA262" s="1" t="s">
        <v>274</v>
      </c>
      <c r="AB262" s="1" t="s">
        <v>2</v>
      </c>
      <c r="AC262" s="2" t="s">
        <v>492</v>
      </c>
      <c r="AD262" s="1" t="s">
        <v>1</v>
      </c>
      <c r="AE262" s="88">
        <v>10672.417600000001</v>
      </c>
      <c r="AF262" s="89">
        <v>0.35</v>
      </c>
      <c r="AG262">
        <v>1</v>
      </c>
      <c r="AQ262" s="170"/>
      <c r="AR262" s="170"/>
    </row>
    <row r="263" spans="1:44" ht="18.75" customHeight="1">
      <c r="B263" s="244"/>
      <c r="C263" s="245"/>
      <c r="D263" s="246"/>
      <c r="E263" s="246"/>
      <c r="F263" s="246"/>
      <c r="G263" s="246"/>
      <c r="H263" s="246"/>
      <c r="I263" s="246"/>
      <c r="J263" s="323"/>
      <c r="K263" s="324"/>
      <c r="L263" s="325"/>
      <c r="M263" s="382"/>
      <c r="N263" s="383"/>
      <c r="O263" s="383"/>
      <c r="P263" s="384"/>
      <c r="S263" s="2" t="s">
        <v>602</v>
      </c>
      <c r="AA263" s="1" t="s">
        <v>275</v>
      </c>
      <c r="AB263" s="1" t="s">
        <v>2</v>
      </c>
      <c r="AC263" s="2" t="s">
        <v>493</v>
      </c>
      <c r="AD263" s="1" t="s">
        <v>1</v>
      </c>
      <c r="AE263" s="88">
        <v>10672.417600000001</v>
      </c>
      <c r="AF263" s="89">
        <v>0.35</v>
      </c>
      <c r="AG263">
        <v>1</v>
      </c>
      <c r="AQ263" s="170"/>
      <c r="AR263" s="170"/>
    </row>
    <row r="264" spans="1:44" ht="18.75" customHeight="1">
      <c r="B264" s="244"/>
      <c r="C264" s="245"/>
      <c r="D264" s="246"/>
      <c r="E264" s="246"/>
      <c r="F264" s="246"/>
      <c r="G264" s="246"/>
      <c r="H264" s="246"/>
      <c r="I264" s="246"/>
      <c r="J264" s="323"/>
      <c r="K264" s="324"/>
      <c r="L264" s="325"/>
      <c r="M264" s="382"/>
      <c r="N264" s="383"/>
      <c r="O264" s="383"/>
      <c r="P264" s="384"/>
      <c r="AA264" s="1" t="s">
        <v>275</v>
      </c>
      <c r="AB264" s="1" t="s">
        <v>2</v>
      </c>
      <c r="AC264" s="2" t="s">
        <v>493</v>
      </c>
      <c r="AD264" s="1" t="s">
        <v>1</v>
      </c>
      <c r="AE264" s="88">
        <v>10672.417600000001</v>
      </c>
      <c r="AF264" s="89">
        <v>0.35</v>
      </c>
      <c r="AG264">
        <v>1</v>
      </c>
      <c r="AQ264" s="170"/>
      <c r="AR264" s="170"/>
    </row>
    <row r="265" spans="1:44" ht="18.75" customHeight="1">
      <c r="B265" s="244"/>
      <c r="C265" s="245"/>
      <c r="D265" s="246"/>
      <c r="E265" s="246"/>
      <c r="F265" s="246"/>
      <c r="G265" s="246"/>
      <c r="H265" s="246"/>
      <c r="I265" s="246"/>
      <c r="J265" s="323"/>
      <c r="K265" s="324"/>
      <c r="L265" s="325"/>
      <c r="M265" s="382"/>
      <c r="N265" s="383"/>
      <c r="O265" s="383"/>
      <c r="P265" s="384"/>
      <c r="AA265" s="1" t="s">
        <v>274</v>
      </c>
      <c r="AB265" s="1" t="s">
        <v>2</v>
      </c>
      <c r="AC265" s="2" t="s">
        <v>492</v>
      </c>
      <c r="AD265" s="1" t="s">
        <v>1</v>
      </c>
      <c r="AE265" s="88">
        <v>10672.417600000001</v>
      </c>
      <c r="AF265" s="89">
        <v>0.35</v>
      </c>
      <c r="AG265">
        <v>1</v>
      </c>
      <c r="AQ265" s="170"/>
      <c r="AR265" s="170"/>
    </row>
    <row r="266" spans="1:44" ht="18.75" customHeight="1">
      <c r="B266" s="244"/>
      <c r="C266" s="245"/>
      <c r="D266" s="246"/>
      <c r="E266" s="246"/>
      <c r="F266" s="246"/>
      <c r="G266" s="246"/>
      <c r="H266" s="246"/>
      <c r="I266" s="246"/>
      <c r="J266" s="323"/>
      <c r="K266" s="324"/>
      <c r="L266" s="325"/>
      <c r="M266" s="382"/>
      <c r="N266" s="383"/>
      <c r="O266" s="383"/>
      <c r="P266" s="384"/>
      <c r="AA266" s="1" t="s">
        <v>275</v>
      </c>
      <c r="AB266" s="1" t="s">
        <v>2</v>
      </c>
      <c r="AC266" s="2" t="s">
        <v>493</v>
      </c>
      <c r="AD266" s="1" t="s">
        <v>1</v>
      </c>
      <c r="AE266" s="88">
        <v>10672.417600000001</v>
      </c>
      <c r="AF266" s="89">
        <v>0.35</v>
      </c>
      <c r="AG266">
        <v>1</v>
      </c>
      <c r="AQ266" s="170"/>
      <c r="AR266" s="170"/>
    </row>
    <row r="267" spans="1:44" ht="18.75" customHeight="1">
      <c r="B267" s="244"/>
      <c r="C267" s="245"/>
      <c r="D267" s="246"/>
      <c r="E267" s="246"/>
      <c r="F267" s="246"/>
      <c r="G267" s="246"/>
      <c r="H267" s="246"/>
      <c r="I267" s="246"/>
      <c r="J267" s="323"/>
      <c r="K267" s="324"/>
      <c r="L267" s="325"/>
      <c r="M267" s="382"/>
      <c r="N267" s="383"/>
      <c r="O267" s="383"/>
      <c r="P267" s="384"/>
      <c r="AA267" s="1" t="s">
        <v>275</v>
      </c>
      <c r="AB267" s="1" t="s">
        <v>2</v>
      </c>
      <c r="AC267" s="2" t="s">
        <v>493</v>
      </c>
      <c r="AD267" s="1" t="s">
        <v>1</v>
      </c>
      <c r="AE267" s="88">
        <v>10672.417600000001</v>
      </c>
      <c r="AF267" s="89">
        <v>0.35</v>
      </c>
      <c r="AG267">
        <v>1</v>
      </c>
      <c r="AQ267" s="170"/>
      <c r="AR267" s="170"/>
    </row>
    <row r="268" spans="1:44" ht="18.75" customHeight="1">
      <c r="B268" s="244"/>
      <c r="C268" s="245"/>
      <c r="D268" s="246"/>
      <c r="E268" s="246"/>
      <c r="F268" s="246"/>
      <c r="G268" s="246"/>
      <c r="H268" s="246"/>
      <c r="I268" s="246"/>
      <c r="J268" s="323"/>
      <c r="K268" s="324"/>
      <c r="L268" s="325"/>
      <c r="M268" s="382"/>
      <c r="N268" s="383"/>
      <c r="O268" s="383"/>
      <c r="P268" s="384"/>
      <c r="AA268" s="1" t="s">
        <v>274</v>
      </c>
      <c r="AB268" s="1" t="s">
        <v>2</v>
      </c>
      <c r="AC268" s="2" t="s">
        <v>492</v>
      </c>
      <c r="AD268" s="1" t="s">
        <v>1</v>
      </c>
      <c r="AE268" s="88">
        <v>10672.417600000001</v>
      </c>
      <c r="AF268" s="89">
        <v>0.35</v>
      </c>
      <c r="AG268">
        <v>1</v>
      </c>
      <c r="AQ268" s="170"/>
      <c r="AR268" s="170"/>
    </row>
    <row r="269" spans="1:44" ht="18.75" customHeight="1">
      <c r="B269" s="244"/>
      <c r="C269" s="245"/>
      <c r="D269" s="246"/>
      <c r="E269" s="246"/>
      <c r="F269" s="246"/>
      <c r="G269" s="246"/>
      <c r="H269" s="246"/>
      <c r="I269" s="246"/>
      <c r="J269" s="323"/>
      <c r="K269" s="324"/>
      <c r="L269" s="325"/>
      <c r="M269" s="382"/>
      <c r="N269" s="383"/>
      <c r="O269" s="383"/>
      <c r="P269" s="384"/>
      <c r="AA269" s="1" t="s">
        <v>275</v>
      </c>
      <c r="AB269" s="1" t="s">
        <v>2</v>
      </c>
      <c r="AC269" s="2" t="s">
        <v>493</v>
      </c>
      <c r="AD269" s="1" t="s">
        <v>1</v>
      </c>
      <c r="AE269" s="88">
        <v>10672.417600000001</v>
      </c>
      <c r="AF269" s="89">
        <v>0.35</v>
      </c>
      <c r="AG269">
        <v>1</v>
      </c>
      <c r="AQ269" s="170"/>
      <c r="AR269" s="170"/>
    </row>
    <row r="270" spans="1:44" ht="18.75" customHeight="1">
      <c r="B270" s="244"/>
      <c r="C270" s="245"/>
      <c r="D270" s="246"/>
      <c r="E270" s="246"/>
      <c r="F270" s="246"/>
      <c r="G270" s="246"/>
      <c r="H270" s="246"/>
      <c r="I270" s="246"/>
      <c r="J270" s="323"/>
      <c r="K270" s="324"/>
      <c r="L270" s="325"/>
      <c r="M270" s="382"/>
      <c r="N270" s="383"/>
      <c r="O270" s="383"/>
      <c r="P270" s="384"/>
      <c r="AA270" s="1" t="s">
        <v>275</v>
      </c>
      <c r="AB270" s="1" t="s">
        <v>2</v>
      </c>
      <c r="AC270" s="2" t="s">
        <v>493</v>
      </c>
      <c r="AD270" s="1" t="s">
        <v>1</v>
      </c>
      <c r="AE270" s="88">
        <v>10672.417600000001</v>
      </c>
      <c r="AF270" s="89">
        <v>0.35</v>
      </c>
      <c r="AG270">
        <v>1</v>
      </c>
      <c r="AQ270" s="170"/>
      <c r="AR270" s="170"/>
    </row>
    <row r="271" spans="1:44" ht="18.75" customHeight="1">
      <c r="B271" s="244"/>
      <c r="C271" s="245"/>
      <c r="D271" s="246"/>
      <c r="E271" s="246"/>
      <c r="F271" s="246"/>
      <c r="G271" s="246"/>
      <c r="H271" s="246"/>
      <c r="I271" s="246"/>
      <c r="J271" s="323"/>
      <c r="K271" s="324"/>
      <c r="L271" s="325"/>
      <c r="M271" s="382"/>
      <c r="N271" s="383"/>
      <c r="O271" s="383"/>
      <c r="P271" s="384"/>
      <c r="AA271" s="1" t="s">
        <v>14</v>
      </c>
      <c r="AB271" s="1" t="s">
        <v>2</v>
      </c>
      <c r="AC271" s="2" t="s">
        <v>494</v>
      </c>
      <c r="AD271" s="1" t="s">
        <v>1</v>
      </c>
      <c r="AE271" s="88">
        <v>10006.8212</v>
      </c>
      <c r="AF271" s="89">
        <v>0.35</v>
      </c>
      <c r="AG271">
        <v>1</v>
      </c>
      <c r="AQ271" s="170"/>
      <c r="AR271" s="170"/>
    </row>
    <row r="272" spans="1:44" ht="18.75" customHeight="1">
      <c r="B272" s="244"/>
      <c r="C272" s="245"/>
      <c r="D272" s="246"/>
      <c r="E272" s="246"/>
      <c r="F272" s="246"/>
      <c r="G272" s="246"/>
      <c r="H272" s="246"/>
      <c r="I272" s="246"/>
      <c r="J272" s="323"/>
      <c r="K272" s="324"/>
      <c r="L272" s="325"/>
      <c r="M272" s="382"/>
      <c r="N272" s="383"/>
      <c r="O272" s="383"/>
      <c r="P272" s="384"/>
      <c r="AA272" s="1" t="s">
        <v>19</v>
      </c>
      <c r="AB272" s="1" t="s">
        <v>2</v>
      </c>
      <c r="AC272" s="2" t="s">
        <v>495</v>
      </c>
      <c r="AD272" s="1" t="s">
        <v>1</v>
      </c>
      <c r="AE272" s="88">
        <v>13822.107599999999</v>
      </c>
      <c r="AF272" s="89">
        <v>0.35</v>
      </c>
      <c r="AG272">
        <v>1</v>
      </c>
      <c r="AQ272" s="170"/>
      <c r="AR272" s="170"/>
    </row>
    <row r="273" spans="2:54" ht="18.75" customHeight="1">
      <c r="B273" s="244"/>
      <c r="C273" s="245"/>
      <c r="D273" s="246"/>
      <c r="E273" s="246"/>
      <c r="F273" s="246"/>
      <c r="G273" s="246"/>
      <c r="H273" s="246"/>
      <c r="I273" s="246"/>
      <c r="J273" s="323"/>
      <c r="K273" s="324"/>
      <c r="L273" s="325"/>
      <c r="M273" s="382"/>
      <c r="N273" s="383"/>
      <c r="O273" s="383"/>
      <c r="P273" s="384"/>
      <c r="AA273" s="1" t="s">
        <v>276</v>
      </c>
      <c r="AB273" s="1" t="s">
        <v>2</v>
      </c>
      <c r="AC273" s="2" t="s">
        <v>496</v>
      </c>
      <c r="AD273" s="1" t="s">
        <v>1</v>
      </c>
      <c r="AE273" s="88">
        <v>10672.417600000001</v>
      </c>
      <c r="AF273" s="89">
        <v>0.35</v>
      </c>
      <c r="AG273">
        <v>1</v>
      </c>
      <c r="AQ273" s="170"/>
      <c r="AR273" s="170"/>
    </row>
    <row r="274" spans="2:54" ht="18.75" customHeight="1">
      <c r="B274" s="321" t="s">
        <v>176</v>
      </c>
      <c r="C274" s="321"/>
      <c r="D274" s="321"/>
      <c r="E274" s="321"/>
      <c r="F274" s="321"/>
      <c r="G274" s="321"/>
      <c r="H274" s="321"/>
      <c r="I274" s="253"/>
      <c r="J274" s="379" t="str">
        <f>IF(J261="","",SUM(J261:K273))</f>
        <v/>
      </c>
      <c r="K274" s="380"/>
      <c r="L274" s="381"/>
      <c r="M274" s="196"/>
      <c r="N274" s="361"/>
      <c r="O274" s="362"/>
      <c r="P274" s="362"/>
      <c r="AA274" s="1" t="s">
        <v>277</v>
      </c>
      <c r="AB274" s="1" t="s">
        <v>2</v>
      </c>
      <c r="AC274" s="2" t="s">
        <v>497</v>
      </c>
      <c r="AD274" s="1" t="s">
        <v>1</v>
      </c>
      <c r="AE274" s="88">
        <v>10672.417600000001</v>
      </c>
      <c r="AF274" s="89">
        <v>0.35</v>
      </c>
      <c r="AG274">
        <v>1</v>
      </c>
      <c r="AQ274" s="170"/>
      <c r="AR274" s="170"/>
    </row>
    <row r="275" spans="2:54" ht="15.75" customHeight="1">
      <c r="B275" s="49" t="s">
        <v>160</v>
      </c>
      <c r="C275" s="345" t="s">
        <v>177</v>
      </c>
      <c r="D275" s="345"/>
      <c r="E275" s="345"/>
      <c r="F275" s="345"/>
      <c r="G275" s="345"/>
      <c r="H275" s="345"/>
      <c r="I275" s="345"/>
      <c r="J275" s="345"/>
      <c r="K275" s="345"/>
      <c r="L275" s="345"/>
      <c r="M275" s="345"/>
      <c r="N275" s="345"/>
      <c r="O275" s="345"/>
      <c r="P275" s="345"/>
      <c r="AA275" s="1" t="s">
        <v>278</v>
      </c>
      <c r="AB275" s="1" t="s">
        <v>2</v>
      </c>
      <c r="AC275" s="2" t="s">
        <v>498</v>
      </c>
      <c r="AD275" s="1" t="s">
        <v>1</v>
      </c>
      <c r="AE275" s="88">
        <v>10672.417600000001</v>
      </c>
      <c r="AF275" s="89">
        <v>0.35</v>
      </c>
      <c r="AG275">
        <v>1</v>
      </c>
      <c r="AQ275" s="170"/>
      <c r="AR275" s="170"/>
    </row>
    <row r="276" spans="2:54" ht="18.75" customHeight="1">
      <c r="B276" s="345" t="s">
        <v>178</v>
      </c>
      <c r="C276" s="345"/>
      <c r="D276" s="345"/>
      <c r="E276" s="345"/>
      <c r="F276" s="345"/>
      <c r="G276" s="345"/>
      <c r="H276" s="345"/>
      <c r="I276" s="345"/>
      <c r="J276" s="345"/>
      <c r="K276" s="345"/>
      <c r="L276" s="345"/>
      <c r="M276" s="345"/>
      <c r="N276" s="345"/>
      <c r="O276" s="345"/>
      <c r="P276" s="345"/>
      <c r="AA276" s="1" t="s">
        <v>279</v>
      </c>
      <c r="AB276" s="1" t="s">
        <v>2</v>
      </c>
      <c r="AC276" s="2" t="s">
        <v>499</v>
      </c>
      <c r="AD276" s="1" t="s">
        <v>1</v>
      </c>
      <c r="AE276" s="88">
        <v>10672.417600000001</v>
      </c>
      <c r="AF276" s="89">
        <v>0.35</v>
      </c>
      <c r="AG276">
        <v>1</v>
      </c>
      <c r="AQ276" s="170"/>
      <c r="AR276" s="170"/>
    </row>
    <row r="277" spans="2:54" ht="13.5" customHeight="1">
      <c r="B277" s="345"/>
      <c r="C277" s="345"/>
      <c r="D277" s="345"/>
      <c r="E277" s="345"/>
      <c r="F277" s="345"/>
      <c r="G277" s="345"/>
      <c r="H277" s="345"/>
      <c r="I277" s="345"/>
      <c r="J277" s="345"/>
      <c r="K277" s="345"/>
      <c r="L277" s="345"/>
      <c r="M277" s="345"/>
      <c r="N277" s="345"/>
      <c r="O277" s="345"/>
      <c r="P277" s="345"/>
      <c r="AA277" s="1" t="s">
        <v>280</v>
      </c>
      <c r="AB277" s="1" t="s">
        <v>2</v>
      </c>
      <c r="AC277" s="2" t="s">
        <v>500</v>
      </c>
      <c r="AD277" s="1" t="s">
        <v>1</v>
      </c>
      <c r="AE277" s="88">
        <v>10672.417600000001</v>
      </c>
      <c r="AF277" s="89">
        <v>0.35</v>
      </c>
      <c r="AG277">
        <v>1</v>
      </c>
      <c r="AQ277" s="170"/>
      <c r="AR277" s="170"/>
    </row>
    <row r="278" spans="2:54" ht="9" customHeight="1">
      <c r="B278" s="345"/>
      <c r="C278" s="345"/>
      <c r="D278" s="345"/>
      <c r="E278" s="345"/>
      <c r="F278" s="345"/>
      <c r="G278" s="345"/>
      <c r="H278" s="345"/>
      <c r="I278" s="345"/>
      <c r="J278" s="345"/>
      <c r="K278" s="345"/>
      <c r="L278" s="345"/>
      <c r="M278" s="345"/>
      <c r="N278" s="345"/>
      <c r="O278" s="345"/>
      <c r="P278" s="345"/>
      <c r="AA278" s="1" t="s">
        <v>281</v>
      </c>
      <c r="AB278" s="1" t="s">
        <v>2</v>
      </c>
      <c r="AC278" s="2" t="s">
        <v>501</v>
      </c>
      <c r="AD278" s="1" t="s">
        <v>1</v>
      </c>
      <c r="AE278" s="88">
        <v>10672.417600000001</v>
      </c>
      <c r="AF278" s="89">
        <v>0.35</v>
      </c>
      <c r="AG278">
        <v>1</v>
      </c>
      <c r="AQ278" s="170"/>
      <c r="AR278" s="170"/>
    </row>
    <row r="279" spans="2:54" ht="9.75" customHeight="1"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AA279" s="1" t="s">
        <v>24</v>
      </c>
      <c r="AB279" s="1" t="s">
        <v>2</v>
      </c>
      <c r="AC279" s="2" t="s">
        <v>502</v>
      </c>
      <c r="AD279" s="1" t="s">
        <v>1</v>
      </c>
      <c r="AE279" s="88">
        <v>5202.1360000000004</v>
      </c>
      <c r="AF279" s="89">
        <v>0.35</v>
      </c>
      <c r="AG279">
        <v>1</v>
      </c>
      <c r="AQ279" s="170"/>
      <c r="AR279" s="170"/>
    </row>
    <row r="280" spans="2:54" ht="18.75" customHeight="1">
      <c r="B280" s="243" t="s">
        <v>179</v>
      </c>
      <c r="C280" s="243"/>
      <c r="D280" s="243"/>
      <c r="E280" s="243"/>
      <c r="F280" s="243"/>
      <c r="G280" s="243"/>
      <c r="H280" s="243"/>
      <c r="I280" s="243"/>
      <c r="J280" s="243"/>
      <c r="K280" s="243"/>
      <c r="L280" s="243"/>
      <c r="M280" s="243"/>
      <c r="N280" s="243"/>
      <c r="O280" s="243"/>
      <c r="P280" s="243"/>
      <c r="Q280" s="14"/>
      <c r="AA280" s="1" t="s">
        <v>23</v>
      </c>
      <c r="AB280" s="1" t="s">
        <v>2</v>
      </c>
      <c r="AC280" s="2" t="s">
        <v>503</v>
      </c>
      <c r="AD280" s="1" t="s">
        <v>1</v>
      </c>
      <c r="AE280" s="88">
        <v>10764.8928</v>
      </c>
      <c r="AF280" s="89">
        <v>0.35</v>
      </c>
      <c r="AG280">
        <v>1</v>
      </c>
      <c r="AK280" s="4"/>
      <c r="AQ280" s="170"/>
      <c r="AR280" s="170"/>
    </row>
    <row r="281" spans="2:54" ht="10.5" customHeight="1"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AA281" s="1" t="s">
        <v>282</v>
      </c>
      <c r="AB281" s="1" t="s">
        <v>2</v>
      </c>
      <c r="AC281" s="2" t="s">
        <v>504</v>
      </c>
      <c r="AD281" s="1" t="s">
        <v>1</v>
      </c>
      <c r="AE281" s="88">
        <v>17523.25</v>
      </c>
      <c r="AF281" s="89">
        <v>0.6</v>
      </c>
      <c r="AG281">
        <v>1</v>
      </c>
      <c r="AK281" s="4"/>
      <c r="AQ281" s="170"/>
      <c r="AR281" s="170"/>
    </row>
    <row r="282" spans="2:54" ht="18.75" customHeight="1">
      <c r="B282" s="14"/>
      <c r="C282" s="2" t="s">
        <v>180</v>
      </c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363" t="s">
        <v>181</v>
      </c>
      <c r="P282" s="363"/>
      <c r="Q282" s="14"/>
      <c r="AA282" s="1" t="s">
        <v>283</v>
      </c>
      <c r="AB282" s="1" t="s">
        <v>2</v>
      </c>
      <c r="AC282" s="2" t="s">
        <v>505</v>
      </c>
      <c r="AD282" s="1" t="s">
        <v>1</v>
      </c>
      <c r="AE282" s="88">
        <v>10672.417600000001</v>
      </c>
      <c r="AF282" s="89">
        <v>0.35</v>
      </c>
      <c r="AG282">
        <v>1</v>
      </c>
      <c r="AK282" s="4"/>
      <c r="AQ282" s="170"/>
      <c r="AR282" s="170"/>
    </row>
    <row r="283" spans="2:54" ht="18.75" customHeight="1">
      <c r="B283" s="14"/>
      <c r="C283" s="51" t="s">
        <v>182</v>
      </c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333" t="str">
        <f>IF(BB286&gt;0,15000,"")</f>
        <v/>
      </c>
      <c r="P283" s="333"/>
      <c r="Q283" s="3" t="str">
        <f>IF(BB286=2,"NOMÉS POTS MARCAR UNA OPCIÓ DE LES DUES","")</f>
        <v/>
      </c>
      <c r="AA283" s="1" t="s">
        <v>284</v>
      </c>
      <c r="AB283" s="1" t="s">
        <v>2</v>
      </c>
      <c r="AC283" s="2" t="s">
        <v>506</v>
      </c>
      <c r="AD283" s="1" t="s">
        <v>1</v>
      </c>
      <c r="AE283" s="88">
        <v>10672.417600000001</v>
      </c>
      <c r="AF283" s="89">
        <v>0.35</v>
      </c>
      <c r="AG283">
        <v>1</v>
      </c>
      <c r="AK283" s="4"/>
      <c r="AQ283" s="170"/>
      <c r="AR283" s="170"/>
    </row>
    <row r="284" spans="2:54" ht="18.75" customHeight="1">
      <c r="B284" s="14"/>
      <c r="C284" s="53"/>
      <c r="D284" s="6"/>
      <c r="E284" s="287" t="s">
        <v>183</v>
      </c>
      <c r="F284" s="287"/>
      <c r="G284" s="287"/>
      <c r="H284" s="287"/>
      <c r="I284" s="287"/>
      <c r="J284" s="287"/>
      <c r="K284" s="287"/>
      <c r="L284" s="17"/>
      <c r="M284" s="17"/>
      <c r="N284" s="17"/>
      <c r="O284" s="333"/>
      <c r="P284" s="333"/>
      <c r="AA284" s="1" t="s">
        <v>285</v>
      </c>
      <c r="AB284" s="1" t="s">
        <v>2</v>
      </c>
      <c r="AC284" s="2" t="s">
        <v>507</v>
      </c>
      <c r="AD284" s="1" t="s">
        <v>1</v>
      </c>
      <c r="AE284" s="88">
        <v>16330.967199999999</v>
      </c>
      <c r="AF284" s="89">
        <v>0.35</v>
      </c>
      <c r="AG284">
        <v>1</v>
      </c>
      <c r="AK284" s="4"/>
      <c r="AQ284" s="170"/>
      <c r="AR284" s="170"/>
      <c r="BB284" s="2">
        <f>IF(D284="X",1,0)</f>
        <v>0</v>
      </c>
    </row>
    <row r="285" spans="2:54" ht="18.75" customHeight="1">
      <c r="B285" s="14"/>
      <c r="C285" s="53"/>
      <c r="D285" s="6"/>
      <c r="E285" s="54" t="s">
        <v>588</v>
      </c>
      <c r="F285" s="48"/>
      <c r="G285" s="48"/>
      <c r="H285" s="149"/>
      <c r="I285" s="351"/>
      <c r="J285" s="352"/>
      <c r="K285" s="353"/>
      <c r="L285" s="19" t="s">
        <v>184</v>
      </c>
      <c r="M285" s="295"/>
      <c r="N285" s="297"/>
      <c r="O285" s="333"/>
      <c r="P285" s="333"/>
      <c r="Q285" s="14"/>
      <c r="AA285" s="1" t="s">
        <v>286</v>
      </c>
      <c r="AB285" s="1" t="s">
        <v>2</v>
      </c>
      <c r="AC285" s="2" t="s">
        <v>508</v>
      </c>
      <c r="AD285" s="1" t="s">
        <v>1</v>
      </c>
      <c r="AE285" s="88">
        <v>10672.417600000001</v>
      </c>
      <c r="AF285" s="89">
        <v>0.35</v>
      </c>
      <c r="AG285">
        <v>1</v>
      </c>
      <c r="AK285" s="4"/>
      <c r="AQ285" s="170"/>
      <c r="AR285" s="170"/>
      <c r="BB285" s="2">
        <f>IF(D285="X",1,0)</f>
        <v>0</v>
      </c>
    </row>
    <row r="286" spans="2:54" ht="21.75" customHeight="1">
      <c r="B286" s="14"/>
      <c r="C286" s="55"/>
      <c r="D286" s="56" t="s">
        <v>160</v>
      </c>
      <c r="E286" s="342" t="s">
        <v>185</v>
      </c>
      <c r="F286" s="342"/>
      <c r="G286" s="342"/>
      <c r="H286" s="342"/>
      <c r="I286" s="342"/>
      <c r="J286" s="342"/>
      <c r="K286" s="342"/>
      <c r="L286" s="342"/>
      <c r="M286" s="342"/>
      <c r="N286" s="342"/>
      <c r="O286" s="342"/>
      <c r="P286" s="342"/>
      <c r="Q286" s="14"/>
      <c r="AA286" s="1" t="s">
        <v>287</v>
      </c>
      <c r="AB286" s="1" t="s">
        <v>2</v>
      </c>
      <c r="AC286" s="2" t="s">
        <v>509</v>
      </c>
      <c r="AD286" s="1" t="s">
        <v>1</v>
      </c>
      <c r="AE286" s="88">
        <v>10672.417600000001</v>
      </c>
      <c r="AF286" s="89">
        <v>0.35</v>
      </c>
      <c r="AG286">
        <v>1</v>
      </c>
      <c r="AK286" s="4"/>
      <c r="AQ286" s="170"/>
      <c r="AR286" s="170"/>
      <c r="BB286" s="2">
        <f>BB284+BB285</f>
        <v>0</v>
      </c>
    </row>
    <row r="287" spans="2:54" ht="12" customHeight="1">
      <c r="B287" s="14"/>
      <c r="D287" s="1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14"/>
      <c r="AA287" s="1" t="s">
        <v>288</v>
      </c>
      <c r="AB287" s="1" t="s">
        <v>2</v>
      </c>
      <c r="AC287" s="2" t="s">
        <v>510</v>
      </c>
      <c r="AD287" s="1" t="s">
        <v>1</v>
      </c>
      <c r="AE287" s="88">
        <v>10672.417600000001</v>
      </c>
      <c r="AF287" s="89">
        <v>0.35</v>
      </c>
      <c r="AG287">
        <v>1</v>
      </c>
      <c r="AK287" s="4"/>
      <c r="AQ287" s="170"/>
      <c r="AR287" s="170"/>
    </row>
    <row r="288" spans="2:54" ht="18.75" customHeight="1">
      <c r="B288" s="14"/>
      <c r="C288" s="15" t="s">
        <v>186</v>
      </c>
      <c r="D288" s="343" t="s">
        <v>187</v>
      </c>
      <c r="E288" s="343"/>
      <c r="F288" s="343"/>
      <c r="G288" s="343"/>
      <c r="H288" s="343"/>
      <c r="I288" s="343"/>
      <c r="J288" s="59"/>
      <c r="K288" s="59"/>
      <c r="L288" s="59"/>
      <c r="M288" s="59"/>
      <c r="N288" s="59"/>
      <c r="O288" s="59"/>
      <c r="P288" s="60"/>
      <c r="Q288" s="14"/>
      <c r="AA288" s="1" t="s">
        <v>289</v>
      </c>
      <c r="AB288" s="1" t="s">
        <v>2</v>
      </c>
      <c r="AC288" s="2" t="s">
        <v>511</v>
      </c>
      <c r="AD288" s="1" t="s">
        <v>1</v>
      </c>
      <c r="AE288" s="88">
        <v>10672.417600000001</v>
      </c>
      <c r="AF288" s="89">
        <v>0.35</v>
      </c>
      <c r="AG288">
        <v>1</v>
      </c>
      <c r="AK288" s="4"/>
      <c r="AQ288" s="170"/>
      <c r="AR288" s="170"/>
    </row>
    <row r="289" spans="2:54" ht="18.75" customHeight="1">
      <c r="B289" s="14"/>
      <c r="C289" s="54"/>
      <c r="D289" s="6"/>
      <c r="E289" s="209" t="s">
        <v>188</v>
      </c>
      <c r="F289" s="209"/>
      <c r="G289" s="209"/>
      <c r="H289" s="209"/>
      <c r="I289" s="209"/>
      <c r="J289" s="209"/>
      <c r="K289" s="209"/>
      <c r="L289" s="209"/>
      <c r="M289" s="209"/>
      <c r="N289" s="209"/>
      <c r="O289" s="336" t="str">
        <f>IF(D289="x",IF(AV120&gt;=25,IF(V292&gt;20000,20000,V292),""),"")</f>
        <v/>
      </c>
      <c r="P289" s="336"/>
      <c r="Q289" s="14"/>
      <c r="AA289" s="1" t="s">
        <v>290</v>
      </c>
      <c r="AB289" s="1" t="s">
        <v>2</v>
      </c>
      <c r="AC289" s="2" t="s">
        <v>512</v>
      </c>
      <c r="AD289" s="1" t="s">
        <v>1</v>
      </c>
      <c r="AE289" s="88">
        <v>10672.417600000001</v>
      </c>
      <c r="AF289" s="89">
        <v>0.35</v>
      </c>
      <c r="AG289">
        <v>1</v>
      </c>
      <c r="AK289" s="4"/>
      <c r="AQ289" s="170"/>
      <c r="AR289" s="170"/>
    </row>
    <row r="290" spans="2:54" ht="33" customHeight="1">
      <c r="B290" s="14"/>
      <c r="C290" s="54"/>
      <c r="D290" s="48"/>
      <c r="E290" s="209"/>
      <c r="F290" s="209"/>
      <c r="G290" s="209"/>
      <c r="H290" s="209"/>
      <c r="I290" s="209"/>
      <c r="J290" s="209"/>
      <c r="K290" s="209"/>
      <c r="L290" s="209"/>
      <c r="M290" s="209"/>
      <c r="N290" s="209"/>
      <c r="O290" s="336"/>
      <c r="P290" s="336"/>
      <c r="Q290" s="14"/>
      <c r="AA290" s="1" t="s">
        <v>20</v>
      </c>
      <c r="AB290" s="1" t="s">
        <v>2</v>
      </c>
      <c r="AC290" s="2" t="s">
        <v>513</v>
      </c>
      <c r="AD290" s="1" t="s">
        <v>1</v>
      </c>
      <c r="AE290" s="88">
        <v>8889.9848000000002</v>
      </c>
      <c r="AF290" s="89">
        <v>0.35</v>
      </c>
      <c r="AG290">
        <v>1</v>
      </c>
      <c r="AK290" s="4"/>
      <c r="AQ290" s="170"/>
      <c r="AR290" s="170"/>
    </row>
    <row r="291" spans="2:54" ht="18.75" customHeight="1">
      <c r="B291" s="14"/>
      <c r="C291" s="53"/>
      <c r="D291" s="17"/>
      <c r="F291" s="345" t="s">
        <v>189</v>
      </c>
      <c r="G291" s="345"/>
      <c r="H291" s="345"/>
      <c r="I291" s="345"/>
      <c r="J291" s="345"/>
      <c r="K291" s="345"/>
      <c r="L291" s="195" t="str">
        <f>IF(D289="X",AV120,"")</f>
        <v/>
      </c>
      <c r="M291" s="57"/>
      <c r="N291" s="57"/>
      <c r="O291" s="336"/>
      <c r="P291" s="336"/>
      <c r="Q291" s="14"/>
      <c r="AA291" s="1" t="s">
        <v>291</v>
      </c>
      <c r="AB291" s="1" t="s">
        <v>2</v>
      </c>
      <c r="AC291" s="2" t="s">
        <v>514</v>
      </c>
      <c r="AD291" s="1" t="s">
        <v>1</v>
      </c>
      <c r="AE291" s="88">
        <v>10672.417600000001</v>
      </c>
      <c r="AF291" s="89">
        <v>0.35</v>
      </c>
      <c r="AG291">
        <v>1</v>
      </c>
      <c r="AK291" s="4"/>
      <c r="AQ291" s="170"/>
      <c r="AR291" s="170"/>
    </row>
    <row r="292" spans="2:54" ht="18.75" customHeight="1">
      <c r="B292" s="14"/>
      <c r="C292" s="62"/>
      <c r="D292" s="17"/>
      <c r="E292" s="18"/>
      <c r="F292" s="346" t="s">
        <v>190</v>
      </c>
      <c r="G292" s="346"/>
      <c r="H292" s="346"/>
      <c r="I292" s="346"/>
      <c r="J292" s="346"/>
      <c r="K292" s="346"/>
      <c r="L292" s="195" t="str">
        <f>IF(D289="X",AW120,"")</f>
        <v/>
      </c>
      <c r="M292" s="18"/>
      <c r="N292" s="18"/>
      <c r="O292" s="336"/>
      <c r="P292" s="336"/>
      <c r="Q292" s="14"/>
      <c r="S292" s="194" t="e">
        <f>AW120-1</f>
        <v>#VALUE!</v>
      </c>
      <c r="T292" s="2" t="e">
        <f>IF(S292&gt;0,S292,0)</f>
        <v>#VALUE!</v>
      </c>
      <c r="U292" s="2" t="e">
        <f>T292*2000</f>
        <v>#VALUE!</v>
      </c>
      <c r="V292" s="2" t="e">
        <f>BB292+U292</f>
        <v>#VALUE!</v>
      </c>
      <c r="AA292" s="1" t="s">
        <v>292</v>
      </c>
      <c r="AB292" s="1" t="s">
        <v>2</v>
      </c>
      <c r="AC292" s="2" t="s">
        <v>515</v>
      </c>
      <c r="AD292" s="1" t="s">
        <v>1</v>
      </c>
      <c r="AE292" s="88">
        <v>10672.417600000001</v>
      </c>
      <c r="AF292" s="89">
        <v>0.35</v>
      </c>
      <c r="AG292">
        <v>1</v>
      </c>
      <c r="AK292" s="4"/>
      <c r="AQ292" s="170"/>
      <c r="AR292" s="170"/>
      <c r="BB292" s="2">
        <f>IF(L292&gt;=1,10000,0)</f>
        <v>10000</v>
      </c>
    </row>
    <row r="293" spans="2:54" ht="18.75" customHeight="1">
      <c r="B293" s="14"/>
      <c r="C293" s="62"/>
      <c r="D293" s="6"/>
      <c r="E293" s="339" t="s">
        <v>599</v>
      </c>
      <c r="F293" s="339"/>
      <c r="G293" s="339"/>
      <c r="H293" s="339"/>
      <c r="I293" s="339"/>
      <c r="J293" s="339"/>
      <c r="K293" s="339"/>
      <c r="L293" s="339"/>
      <c r="M293" s="339"/>
      <c r="N293" s="339"/>
      <c r="O293" s="347" t="str">
        <f>IF(D293="x",IF(AV121&gt;=50,IF(V297&gt;20000,20000,V297),""),"")</f>
        <v/>
      </c>
      <c r="P293" s="347"/>
      <c r="Q293" s="14"/>
      <c r="AA293" s="1" t="s">
        <v>293</v>
      </c>
      <c r="AB293" s="1" t="s">
        <v>2</v>
      </c>
      <c r="AC293" s="2" t="s">
        <v>516</v>
      </c>
      <c r="AD293" s="1" t="s">
        <v>1</v>
      </c>
      <c r="AE293" s="88">
        <v>10672.417600000001</v>
      </c>
      <c r="AF293" s="89">
        <v>0.35</v>
      </c>
      <c r="AG293">
        <v>1</v>
      </c>
      <c r="AK293" s="4"/>
      <c r="AQ293" s="170"/>
      <c r="AR293" s="170"/>
    </row>
    <row r="294" spans="2:54" ht="30.75" customHeight="1">
      <c r="B294" s="14"/>
      <c r="C294" s="62"/>
      <c r="D294" s="48"/>
      <c r="E294" s="339"/>
      <c r="F294" s="339"/>
      <c r="G294" s="339"/>
      <c r="H294" s="339"/>
      <c r="I294" s="339"/>
      <c r="J294" s="339"/>
      <c r="K294" s="339"/>
      <c r="L294" s="339"/>
      <c r="M294" s="339"/>
      <c r="N294" s="339"/>
      <c r="O294" s="347"/>
      <c r="P294" s="347"/>
      <c r="Q294" s="14"/>
      <c r="AA294" s="1" t="s">
        <v>294</v>
      </c>
      <c r="AB294" s="1" t="s">
        <v>0</v>
      </c>
      <c r="AC294" s="2" t="s">
        <v>517</v>
      </c>
      <c r="AD294" s="1" t="s">
        <v>1</v>
      </c>
      <c r="AE294" s="91">
        <v>3150</v>
      </c>
      <c r="AF294" s="90">
        <v>0.25</v>
      </c>
      <c r="AG294">
        <v>2</v>
      </c>
      <c r="AK294" s="4"/>
      <c r="AQ294" s="170"/>
      <c r="AR294" s="170"/>
    </row>
    <row r="295" spans="2:54" ht="18.75" customHeight="1">
      <c r="B295" s="14"/>
      <c r="C295" s="62"/>
      <c r="D295" s="48"/>
      <c r="E295" s="339"/>
      <c r="F295" s="339"/>
      <c r="G295" s="339"/>
      <c r="H295" s="339"/>
      <c r="I295" s="339"/>
      <c r="J295" s="339"/>
      <c r="K295" s="339"/>
      <c r="L295" s="339"/>
      <c r="M295" s="339"/>
      <c r="N295" s="339"/>
      <c r="O295" s="347"/>
      <c r="P295" s="347"/>
      <c r="Q295" s="14"/>
      <c r="AA295" s="1" t="s">
        <v>294</v>
      </c>
      <c r="AB295" s="1" t="s">
        <v>2</v>
      </c>
      <c r="AC295" s="2" t="s">
        <v>518</v>
      </c>
      <c r="AD295" s="1" t="s">
        <v>1</v>
      </c>
      <c r="AE295" s="88">
        <v>10672.417600000001</v>
      </c>
      <c r="AF295" s="89">
        <v>0.35</v>
      </c>
      <c r="AG295">
        <v>1</v>
      </c>
      <c r="AK295" s="4"/>
      <c r="AQ295" s="170"/>
      <c r="AR295" s="170"/>
    </row>
    <row r="296" spans="2:54" ht="18.75" customHeight="1">
      <c r="B296" s="14"/>
      <c r="C296" s="62"/>
      <c r="D296" s="17"/>
      <c r="F296" s="348" t="s">
        <v>191</v>
      </c>
      <c r="G296" s="348"/>
      <c r="H296" s="348"/>
      <c r="I296" s="348"/>
      <c r="J296" s="348"/>
      <c r="K296" s="348"/>
      <c r="L296" s="348"/>
      <c r="M296" s="348"/>
      <c r="N296" s="63" t="str">
        <f>IF(D293="X",AV121,"")</f>
        <v/>
      </c>
      <c r="O296" s="347"/>
      <c r="P296" s="347"/>
      <c r="Q296" s="14"/>
      <c r="AA296" s="1" t="s">
        <v>295</v>
      </c>
      <c r="AB296" s="1" t="s">
        <v>2</v>
      </c>
      <c r="AC296" s="2" t="s">
        <v>519</v>
      </c>
      <c r="AD296" s="1" t="s">
        <v>1</v>
      </c>
      <c r="AE296" s="88">
        <v>232000</v>
      </c>
      <c r="AF296" s="89">
        <v>5</v>
      </c>
      <c r="AG296">
        <v>1</v>
      </c>
      <c r="AK296" s="4"/>
      <c r="AQ296" s="170"/>
      <c r="AR296" s="170"/>
    </row>
    <row r="297" spans="2:54" ht="18.75" customHeight="1">
      <c r="B297" s="14"/>
      <c r="C297" s="62"/>
      <c r="D297" s="17"/>
      <c r="E297" s="18"/>
      <c r="F297" s="64" t="s">
        <v>192</v>
      </c>
      <c r="G297" s="65"/>
      <c r="H297" s="65"/>
      <c r="I297" s="65"/>
      <c r="J297" s="65"/>
      <c r="K297" s="65"/>
      <c r="L297" s="65"/>
      <c r="N297" s="195" t="str">
        <f>IF(D293="X",AW121,"")</f>
        <v/>
      </c>
      <c r="O297" s="347"/>
      <c r="P297" s="347"/>
      <c r="Q297" s="14"/>
      <c r="S297" s="194" t="e">
        <f>AW121-1</f>
        <v>#VALUE!</v>
      </c>
      <c r="T297" s="2" t="e">
        <f>IF(S297&gt;0,S297,0)</f>
        <v>#VALUE!</v>
      </c>
      <c r="U297" s="2" t="e">
        <f>T297*2000</f>
        <v>#VALUE!</v>
      </c>
      <c r="V297" s="2" t="e">
        <f>BB297+U297</f>
        <v>#VALUE!</v>
      </c>
      <c r="AA297" s="1" t="s">
        <v>296</v>
      </c>
      <c r="AB297" s="1" t="s">
        <v>2</v>
      </c>
      <c r="AC297" s="2" t="s">
        <v>520</v>
      </c>
      <c r="AD297" s="1" t="s">
        <v>1</v>
      </c>
      <c r="AE297" s="88">
        <v>19720</v>
      </c>
      <c r="AF297" s="89">
        <v>0.8</v>
      </c>
      <c r="AG297">
        <v>1</v>
      </c>
      <c r="AK297" s="4"/>
      <c r="AQ297" s="170"/>
      <c r="AR297" s="170"/>
      <c r="BB297" s="2">
        <f>IF(N297&gt;=1,10000,0)</f>
        <v>10000</v>
      </c>
    </row>
    <row r="298" spans="2:54" ht="18.75" customHeight="1">
      <c r="B298" s="14"/>
      <c r="C298" s="62"/>
      <c r="D298" s="6"/>
      <c r="E298" s="209" t="s">
        <v>193</v>
      </c>
      <c r="F298" s="209"/>
      <c r="G298" s="209"/>
      <c r="H298" s="209"/>
      <c r="I298" s="209"/>
      <c r="J298" s="209"/>
      <c r="K298" s="209"/>
      <c r="L298" s="209"/>
      <c r="M298" s="209"/>
      <c r="N298" s="209"/>
      <c r="O298" s="336" t="str">
        <f>IF(D298="X",IF(V300&gt;20000,20000,V300),"")</f>
        <v/>
      </c>
      <c r="P298" s="336"/>
      <c r="Q298" s="14"/>
      <c r="AA298" s="87" t="s">
        <v>297</v>
      </c>
      <c r="AB298" s="1" t="s">
        <v>0</v>
      </c>
      <c r="AC298" s="2" t="s">
        <v>521</v>
      </c>
      <c r="AD298" s="1" t="s">
        <v>1</v>
      </c>
      <c r="AE298" s="88">
        <v>11600</v>
      </c>
      <c r="AF298" s="89">
        <v>0.6</v>
      </c>
      <c r="AG298">
        <v>2</v>
      </c>
      <c r="AK298" s="4"/>
      <c r="AQ298" s="171"/>
      <c r="AR298" s="170"/>
    </row>
    <row r="299" spans="2:54" ht="21" customHeight="1">
      <c r="B299" s="14"/>
      <c r="C299" s="62"/>
      <c r="D299" s="48"/>
      <c r="E299" s="209"/>
      <c r="F299" s="209"/>
      <c r="G299" s="209"/>
      <c r="H299" s="209"/>
      <c r="I299" s="209"/>
      <c r="J299" s="209"/>
      <c r="K299" s="209"/>
      <c r="L299" s="209"/>
      <c r="M299" s="209"/>
      <c r="N299" s="209"/>
      <c r="O299" s="336"/>
      <c r="P299" s="336"/>
      <c r="Q299" s="14"/>
      <c r="AA299" s="1" t="s">
        <v>297</v>
      </c>
      <c r="AB299" s="1" t="s">
        <v>2</v>
      </c>
      <c r="AC299" s="2" t="s">
        <v>522</v>
      </c>
      <c r="AD299" s="1" t="s">
        <v>1</v>
      </c>
      <c r="AE299" s="88">
        <v>19720</v>
      </c>
      <c r="AF299" s="89">
        <v>0.8</v>
      </c>
      <c r="AG299">
        <v>1</v>
      </c>
      <c r="AK299" s="4"/>
      <c r="AQ299" s="170"/>
      <c r="AR299" s="170"/>
    </row>
    <row r="300" spans="2:54" ht="18.75" customHeight="1">
      <c r="B300" s="14"/>
      <c r="C300" s="66"/>
      <c r="D300" s="67"/>
      <c r="E300" s="67"/>
      <c r="F300" s="337" t="s">
        <v>194</v>
      </c>
      <c r="G300" s="337"/>
      <c r="H300" s="337"/>
      <c r="I300" s="337"/>
      <c r="J300" s="337"/>
      <c r="K300" s="337"/>
      <c r="L300" s="61" t="str">
        <f>IF(D298="X",IF(N147="","",N147),"")</f>
        <v/>
      </c>
      <c r="M300" s="68"/>
      <c r="N300" s="68"/>
      <c r="O300" s="336"/>
      <c r="P300" s="336"/>
      <c r="Q300" s="14"/>
      <c r="S300" s="146" t="e">
        <f>L300-25</f>
        <v>#VALUE!</v>
      </c>
      <c r="T300" s="2" t="e">
        <f>IF(S300&gt;0,S300,0)</f>
        <v>#VALUE!</v>
      </c>
      <c r="U300" s="2" t="e">
        <f>T300*200</f>
        <v>#VALUE!</v>
      </c>
      <c r="V300" s="2" t="e">
        <f>BB300+U300</f>
        <v>#VALUE!</v>
      </c>
      <c r="AA300" s="1" t="s">
        <v>298</v>
      </c>
      <c r="AB300" s="1" t="s">
        <v>2</v>
      </c>
      <c r="AC300" s="2" t="s">
        <v>523</v>
      </c>
      <c r="AD300" s="1" t="s">
        <v>1</v>
      </c>
      <c r="AE300" s="88">
        <v>290</v>
      </c>
      <c r="AF300" s="89">
        <v>1.2E-2</v>
      </c>
      <c r="AG300">
        <v>1</v>
      </c>
      <c r="AK300" s="4"/>
      <c r="AQ300" s="170"/>
      <c r="AR300" s="170"/>
      <c r="BB300" s="2">
        <f>IF(L300&gt;=25,10000,0)</f>
        <v>10000</v>
      </c>
    </row>
    <row r="301" spans="2:54" ht="7.5" customHeight="1">
      <c r="B301" s="14"/>
      <c r="C301" s="14"/>
      <c r="I301" s="19"/>
      <c r="K301" s="69"/>
      <c r="L301" s="18"/>
      <c r="M301" s="14"/>
      <c r="N301" s="14"/>
      <c r="O301" s="70"/>
      <c r="P301" s="71"/>
      <c r="Q301" s="14"/>
      <c r="AA301" s="1" t="s">
        <v>299</v>
      </c>
      <c r="AB301" s="1" t="s">
        <v>2</v>
      </c>
      <c r="AC301" s="2" t="s">
        <v>524</v>
      </c>
      <c r="AD301" s="1" t="s">
        <v>1</v>
      </c>
      <c r="AE301" s="88">
        <v>8816</v>
      </c>
      <c r="AF301" s="89">
        <v>0.35</v>
      </c>
      <c r="AG301">
        <v>1</v>
      </c>
      <c r="AK301" s="4"/>
      <c r="AQ301" s="170"/>
      <c r="AR301" s="170"/>
    </row>
    <row r="302" spans="2:54" ht="18" customHeight="1">
      <c r="B302" s="14"/>
      <c r="C302" s="51" t="s">
        <v>195</v>
      </c>
      <c r="D302" s="338" t="s">
        <v>196</v>
      </c>
      <c r="E302" s="338"/>
      <c r="F302" s="338"/>
      <c r="G302" s="338"/>
      <c r="H302" s="338"/>
      <c r="I302" s="338"/>
      <c r="J302" s="338"/>
      <c r="K302" s="338"/>
      <c r="L302" s="338"/>
      <c r="M302" s="338"/>
      <c r="N302" s="338"/>
      <c r="O302" s="338"/>
      <c r="P302" s="338"/>
      <c r="Q302" s="14"/>
      <c r="AA302" s="1" t="s">
        <v>300</v>
      </c>
      <c r="AB302" s="1" t="s">
        <v>2</v>
      </c>
      <c r="AC302" s="2" t="s">
        <v>525</v>
      </c>
      <c r="AD302" s="1" t="s">
        <v>1</v>
      </c>
      <c r="AE302" s="88">
        <v>6000</v>
      </c>
      <c r="AF302" s="89">
        <v>0.35</v>
      </c>
      <c r="AG302">
        <v>1</v>
      </c>
      <c r="AK302" s="4"/>
      <c r="AQ302" s="170"/>
      <c r="AR302" s="170"/>
    </row>
    <row r="303" spans="2:54" ht="18.75" customHeight="1">
      <c r="B303" s="14"/>
      <c r="C303" s="62"/>
      <c r="D303" s="6"/>
      <c r="E303" s="339" t="s">
        <v>197</v>
      </c>
      <c r="F303" s="339"/>
      <c r="G303" s="339"/>
      <c r="H303" s="339"/>
      <c r="I303" s="339"/>
      <c r="J303" s="339"/>
      <c r="K303" s="339"/>
      <c r="L303" s="339"/>
      <c r="M303" s="339"/>
      <c r="N303" s="339"/>
      <c r="O303" s="336" t="str">
        <f>IF(D303="X",10000,"")</f>
        <v/>
      </c>
      <c r="P303" s="336"/>
      <c r="Q303" s="14"/>
      <c r="AA303" s="1" t="s">
        <v>301</v>
      </c>
      <c r="AB303" s="1" t="s">
        <v>2</v>
      </c>
      <c r="AC303" s="2" t="s">
        <v>526</v>
      </c>
      <c r="AD303" s="1" t="s">
        <v>1</v>
      </c>
      <c r="AE303" s="88">
        <v>4060</v>
      </c>
      <c r="AF303" s="89">
        <v>0.35</v>
      </c>
      <c r="AG303">
        <v>1</v>
      </c>
      <c r="AK303" s="4"/>
      <c r="AQ303" s="170"/>
      <c r="AR303" s="170"/>
    </row>
    <row r="304" spans="2:54" ht="18.75" customHeight="1">
      <c r="B304" s="14"/>
      <c r="C304" s="62"/>
      <c r="D304" s="340" t="s">
        <v>198</v>
      </c>
      <c r="E304" s="340"/>
      <c r="F304" s="340"/>
      <c r="G304" s="340"/>
      <c r="H304" s="340"/>
      <c r="I304" s="340"/>
      <c r="J304" s="340"/>
      <c r="K304" s="340"/>
      <c r="L304" s="340"/>
      <c r="M304" s="340"/>
      <c r="N304" s="340"/>
      <c r="O304" s="336"/>
      <c r="P304" s="336"/>
      <c r="Q304" s="14"/>
      <c r="AA304" s="1" t="s">
        <v>33</v>
      </c>
      <c r="AB304" s="1" t="s">
        <v>2</v>
      </c>
      <c r="AC304" s="2" t="s">
        <v>527</v>
      </c>
      <c r="AD304" s="1" t="s">
        <v>1</v>
      </c>
      <c r="AE304" s="88">
        <v>5000</v>
      </c>
      <c r="AF304" s="89">
        <v>0.35</v>
      </c>
      <c r="AG304">
        <v>1</v>
      </c>
      <c r="AK304" s="4"/>
      <c r="AQ304" s="170"/>
      <c r="AR304" s="170"/>
    </row>
    <row r="305" spans="2:54" ht="18.75" customHeight="1">
      <c r="B305" s="14"/>
      <c r="C305" s="66"/>
      <c r="D305" s="341"/>
      <c r="E305" s="341"/>
      <c r="F305" s="341"/>
      <c r="G305" s="341"/>
      <c r="H305" s="341"/>
      <c r="I305" s="341"/>
      <c r="J305" s="341"/>
      <c r="K305" s="341"/>
      <c r="L305" s="341"/>
      <c r="M305" s="341"/>
      <c r="N305" s="341"/>
      <c r="O305" s="336"/>
      <c r="P305" s="336"/>
      <c r="Q305" s="14"/>
      <c r="AA305" s="1" t="s">
        <v>302</v>
      </c>
      <c r="AB305" s="1" t="s">
        <v>2</v>
      </c>
      <c r="AC305" s="2" t="s">
        <v>528</v>
      </c>
      <c r="AD305" s="1" t="s">
        <v>1</v>
      </c>
      <c r="AE305" s="88">
        <v>6000</v>
      </c>
      <c r="AF305" s="89">
        <v>0.4</v>
      </c>
      <c r="AG305">
        <v>1</v>
      </c>
      <c r="AK305" s="4"/>
      <c r="AQ305" s="170"/>
      <c r="AR305" s="170"/>
    </row>
    <row r="306" spans="2:54" ht="8.25" customHeight="1">
      <c r="B306" s="14"/>
      <c r="C306" s="14"/>
      <c r="L306" s="18"/>
      <c r="M306" s="14"/>
      <c r="N306" s="14"/>
      <c r="O306" s="70"/>
      <c r="P306" s="70"/>
      <c r="Q306" s="14"/>
      <c r="AA306" s="1" t="s">
        <v>303</v>
      </c>
      <c r="AB306" s="1" t="s">
        <v>2</v>
      </c>
      <c r="AC306" s="2" t="s">
        <v>529</v>
      </c>
      <c r="AD306" s="1" t="s">
        <v>1</v>
      </c>
      <c r="AE306" s="88">
        <v>5000</v>
      </c>
      <c r="AF306" s="89">
        <v>0.35</v>
      </c>
      <c r="AG306">
        <v>1</v>
      </c>
      <c r="AK306" s="4"/>
      <c r="AQ306" s="170"/>
      <c r="AR306" s="170"/>
    </row>
    <row r="307" spans="2:54" ht="18.75" customHeight="1">
      <c r="B307" s="14"/>
      <c r="C307" s="51" t="s">
        <v>199</v>
      </c>
      <c r="D307" s="58" t="s">
        <v>200</v>
      </c>
      <c r="E307" s="58"/>
      <c r="F307" s="69"/>
      <c r="G307" s="69"/>
      <c r="H307" s="69"/>
      <c r="I307" s="69"/>
      <c r="J307" s="69"/>
      <c r="K307" s="69"/>
      <c r="L307" s="72"/>
      <c r="M307" s="58"/>
      <c r="N307" s="58"/>
      <c r="O307" s="73"/>
      <c r="P307" s="74"/>
      <c r="Q307" s="14"/>
      <c r="AA307" s="1" t="s">
        <v>304</v>
      </c>
      <c r="AB307" s="1" t="s">
        <v>2</v>
      </c>
      <c r="AC307" s="2" t="s">
        <v>530</v>
      </c>
      <c r="AD307" s="1" t="s">
        <v>1</v>
      </c>
      <c r="AE307" s="88">
        <v>6000</v>
      </c>
      <c r="AF307" s="89">
        <v>0.35</v>
      </c>
      <c r="AG307">
        <v>1</v>
      </c>
      <c r="AK307" s="4"/>
      <c r="AQ307" s="170"/>
      <c r="AR307" s="170"/>
    </row>
    <row r="308" spans="2:54" ht="18.75" customHeight="1">
      <c r="B308" s="14"/>
      <c r="C308" s="62"/>
      <c r="D308" s="6"/>
      <c r="E308" s="2" t="s">
        <v>201</v>
      </c>
      <c r="L308" s="18"/>
      <c r="M308" s="14"/>
      <c r="N308" s="14"/>
      <c r="O308" s="336" t="str">
        <f>IF(X310=0,"",IF(T310=2,"",IF(T310&lt;2,T308,"")))</f>
        <v/>
      </c>
      <c r="P308" s="336"/>
      <c r="Q308" s="14"/>
      <c r="S308" s="2">
        <f>IF(D309="X",2500,0)</f>
        <v>0</v>
      </c>
      <c r="T308" s="2">
        <f>BB308+S308</f>
        <v>0</v>
      </c>
      <c r="AA308" s="1" t="s">
        <v>305</v>
      </c>
      <c r="AB308" s="1" t="s">
        <v>2</v>
      </c>
      <c r="AC308" s="2" t="s">
        <v>531</v>
      </c>
      <c r="AD308" s="1" t="s">
        <v>1</v>
      </c>
      <c r="AE308" s="88">
        <v>4060</v>
      </c>
      <c r="AF308" s="89">
        <v>0.35</v>
      </c>
      <c r="AG308">
        <v>1</v>
      </c>
      <c r="AK308" s="4"/>
      <c r="AQ308" s="170"/>
      <c r="AR308" s="170"/>
      <c r="BB308" s="2">
        <f>IF(D308="X",10000,0)</f>
        <v>0</v>
      </c>
    </row>
    <row r="309" spans="2:54" ht="18.75" customHeight="1">
      <c r="B309" s="14"/>
      <c r="C309" s="66"/>
      <c r="D309" s="6"/>
      <c r="E309" s="67" t="s">
        <v>202</v>
      </c>
      <c r="F309" s="67"/>
      <c r="G309" s="67"/>
      <c r="H309" s="67"/>
      <c r="I309" s="67"/>
      <c r="J309" s="67"/>
      <c r="K309" s="67"/>
      <c r="L309" s="75"/>
      <c r="M309" s="68"/>
      <c r="N309" s="68"/>
      <c r="O309" s="336"/>
      <c r="P309" s="336"/>
      <c r="Q309" s="3" t="str">
        <f>IF(T310=2,"NOMÉS POTS MARCAR UNA OPCIÓ DE LES DUES","")</f>
        <v/>
      </c>
      <c r="AA309" s="1" t="s">
        <v>306</v>
      </c>
      <c r="AB309" s="1" t="s">
        <v>2</v>
      </c>
      <c r="AC309" s="2" t="s">
        <v>532</v>
      </c>
      <c r="AD309" s="1" t="s">
        <v>1</v>
      </c>
      <c r="AE309" s="88">
        <v>4350</v>
      </c>
      <c r="AF309" s="89">
        <v>0.21</v>
      </c>
      <c r="AG309">
        <v>1</v>
      </c>
      <c r="AK309" s="4"/>
      <c r="AQ309" s="170"/>
      <c r="AR309" s="170"/>
    </row>
    <row r="310" spans="2:54" ht="7.5" customHeight="1">
      <c r="B310" s="14"/>
      <c r="C310" s="76"/>
      <c r="D310" s="77"/>
      <c r="L310" s="18"/>
      <c r="M310" s="14"/>
      <c r="N310" s="14"/>
      <c r="O310" s="70"/>
      <c r="P310" s="78"/>
      <c r="Q310" s="14"/>
      <c r="S310" s="2">
        <f>IF(D309="x",1,0)</f>
        <v>0</v>
      </c>
      <c r="T310" s="2">
        <f>BB310+S310</f>
        <v>0</v>
      </c>
      <c r="V310" s="2">
        <f>IF(D308="X",1,0)</f>
        <v>0</v>
      </c>
      <c r="W310" s="2">
        <f>IF(D309="x",1,0)</f>
        <v>0</v>
      </c>
      <c r="X310" s="2">
        <f>V310+W310</f>
        <v>0</v>
      </c>
      <c r="AA310" s="1" t="s">
        <v>307</v>
      </c>
      <c r="AB310" s="1" t="s">
        <v>2</v>
      </c>
      <c r="AC310" s="2" t="s">
        <v>533</v>
      </c>
      <c r="AD310" s="1" t="s">
        <v>1</v>
      </c>
      <c r="AE310" s="88">
        <v>8816</v>
      </c>
      <c r="AF310" s="89">
        <v>0.35</v>
      </c>
      <c r="AG310">
        <v>1</v>
      </c>
      <c r="AK310" s="4"/>
      <c r="AQ310" s="170"/>
      <c r="AR310" s="170"/>
      <c r="BB310" s="2">
        <f>IF(D308="X",1,0)</f>
        <v>0</v>
      </c>
    </row>
    <row r="311" spans="2:54" ht="18.75" customHeight="1">
      <c r="B311" s="14"/>
      <c r="C311" s="51" t="s">
        <v>203</v>
      </c>
      <c r="D311" s="58" t="s">
        <v>204</v>
      </c>
      <c r="E311" s="58"/>
      <c r="F311" s="69"/>
      <c r="G311" s="69"/>
      <c r="H311" s="69"/>
      <c r="I311" s="69"/>
      <c r="J311" s="69"/>
      <c r="K311" s="69"/>
      <c r="L311" s="72"/>
      <c r="M311" s="58"/>
      <c r="N311" s="58"/>
      <c r="O311" s="73"/>
      <c r="P311" s="74"/>
      <c r="Q311" s="14"/>
      <c r="AA311" s="1" t="s">
        <v>308</v>
      </c>
      <c r="AB311" s="1" t="s">
        <v>2</v>
      </c>
      <c r="AC311" s="2" t="s">
        <v>534</v>
      </c>
      <c r="AD311" s="1" t="s">
        <v>1</v>
      </c>
      <c r="AE311" s="88">
        <v>5568</v>
      </c>
      <c r="AF311" s="89">
        <v>0.3</v>
      </c>
      <c r="AG311">
        <v>1</v>
      </c>
      <c r="AK311" s="4"/>
      <c r="AQ311" s="170"/>
      <c r="AR311" s="170"/>
    </row>
    <row r="312" spans="2:54" ht="18.75" customHeight="1">
      <c r="B312" s="14"/>
      <c r="C312" s="66"/>
      <c r="D312" s="6"/>
      <c r="E312" s="67" t="s">
        <v>205</v>
      </c>
      <c r="F312" s="67"/>
      <c r="G312" s="67"/>
      <c r="H312" s="67"/>
      <c r="I312" s="67"/>
      <c r="J312" s="67"/>
      <c r="K312" s="67"/>
      <c r="L312" s="75"/>
      <c r="M312" s="68"/>
      <c r="N312" s="79"/>
      <c r="O312" s="333" t="str">
        <f>IF(D312="X",5000,"")</f>
        <v/>
      </c>
      <c r="P312" s="333"/>
      <c r="Q312" s="14"/>
      <c r="AA312" s="1" t="s">
        <v>309</v>
      </c>
      <c r="AB312" s="1" t="s">
        <v>2</v>
      </c>
      <c r="AC312" s="2" t="s">
        <v>535</v>
      </c>
      <c r="AD312" s="1" t="s">
        <v>1</v>
      </c>
      <c r="AE312" s="88">
        <v>5800</v>
      </c>
      <c r="AF312" s="89">
        <v>0.3</v>
      </c>
      <c r="AG312">
        <v>1</v>
      </c>
      <c r="AK312" s="4"/>
      <c r="AQ312" s="170"/>
      <c r="AR312" s="170"/>
    </row>
    <row r="313" spans="2:54" ht="55.5" customHeight="1">
      <c r="B313" s="14"/>
      <c r="C313" s="14"/>
      <c r="D313" s="17"/>
      <c r="L313" s="18"/>
      <c r="M313" s="14"/>
      <c r="N313" s="14"/>
      <c r="O313" s="80"/>
      <c r="P313" s="80"/>
      <c r="Q313" s="14"/>
      <c r="AA313" s="1" t="s">
        <v>34</v>
      </c>
      <c r="AB313" s="1" t="s">
        <v>2</v>
      </c>
      <c r="AC313" s="2" t="s">
        <v>536</v>
      </c>
      <c r="AD313" s="1" t="s">
        <v>1</v>
      </c>
      <c r="AE313" s="88">
        <v>4756</v>
      </c>
      <c r="AF313" s="89">
        <v>0.3</v>
      </c>
      <c r="AG313">
        <v>1</v>
      </c>
      <c r="AK313" s="4"/>
      <c r="AQ313" s="170"/>
      <c r="AR313" s="170"/>
    </row>
    <row r="314" spans="2:54" ht="18.75" customHeight="1">
      <c r="B314" s="16" t="s">
        <v>206</v>
      </c>
      <c r="C314" s="205" t="s">
        <v>207</v>
      </c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14"/>
      <c r="AA314" s="1" t="s">
        <v>310</v>
      </c>
      <c r="AB314" s="1" t="s">
        <v>0</v>
      </c>
      <c r="AC314" s="2" t="s">
        <v>537</v>
      </c>
      <c r="AD314" s="1" t="s">
        <v>1</v>
      </c>
      <c r="AE314" s="88">
        <v>1740</v>
      </c>
      <c r="AF314" s="89">
        <v>0.14000000000000001</v>
      </c>
      <c r="AG314">
        <v>2</v>
      </c>
      <c r="AK314" s="4"/>
      <c r="AQ314" s="170"/>
      <c r="AR314" s="170"/>
    </row>
    <row r="315" spans="2:54" ht="18.75" customHeight="1">
      <c r="B315" s="318"/>
      <c r="C315" s="318"/>
      <c r="D315" s="318"/>
      <c r="E315" s="318"/>
      <c r="F315" s="318"/>
      <c r="G315" s="318"/>
      <c r="H315" s="318"/>
      <c r="I315" s="318"/>
      <c r="J315" s="318"/>
      <c r="K315" s="318"/>
      <c r="L315" s="318"/>
      <c r="M315" s="318"/>
      <c r="N315" s="318"/>
      <c r="O315" s="318"/>
      <c r="P315" s="318"/>
      <c r="Q315" s="14"/>
      <c r="AA315" s="1" t="s">
        <v>310</v>
      </c>
      <c r="AB315" s="1" t="s">
        <v>2</v>
      </c>
      <c r="AC315" s="2" t="s">
        <v>538</v>
      </c>
      <c r="AD315" s="1" t="s">
        <v>1</v>
      </c>
      <c r="AE315" s="88">
        <v>4350</v>
      </c>
      <c r="AF315" s="89">
        <v>0.21</v>
      </c>
      <c r="AG315">
        <v>1</v>
      </c>
      <c r="AK315" s="4"/>
      <c r="AQ315" s="170"/>
      <c r="AR315" s="170"/>
    </row>
    <row r="316" spans="2:54" ht="18.75" customHeight="1">
      <c r="B316" s="14"/>
      <c r="C316" s="81"/>
      <c r="D316" s="81"/>
      <c r="E316" s="81"/>
      <c r="F316" s="334" t="s">
        <v>208</v>
      </c>
      <c r="G316" s="334"/>
      <c r="H316" s="334"/>
      <c r="I316" s="138"/>
      <c r="J316" s="138"/>
      <c r="K316" s="138"/>
      <c r="L316" s="139"/>
      <c r="M316" s="138"/>
      <c r="N316" s="14"/>
      <c r="O316" s="80"/>
      <c r="P316" s="80"/>
      <c r="Q316" s="14"/>
      <c r="AA316" s="1" t="s">
        <v>311</v>
      </c>
      <c r="AB316" s="1" t="s">
        <v>2</v>
      </c>
      <c r="AC316" s="2" t="s">
        <v>539</v>
      </c>
      <c r="AD316" s="1" t="s">
        <v>1</v>
      </c>
      <c r="AE316" s="88">
        <v>20517.5</v>
      </c>
      <c r="AF316" s="89">
        <v>1.6</v>
      </c>
      <c r="AG316">
        <v>1</v>
      </c>
      <c r="AK316" s="4"/>
      <c r="AQ316" s="170"/>
      <c r="AR316" s="170"/>
    </row>
    <row r="317" spans="2:54" ht="18.75" customHeight="1">
      <c r="B317" s="14"/>
      <c r="C317" s="81"/>
      <c r="D317" s="81"/>
      <c r="E317" s="81"/>
      <c r="F317" s="334" t="s">
        <v>209</v>
      </c>
      <c r="G317" s="334"/>
      <c r="H317" s="334"/>
      <c r="I317" s="140"/>
      <c r="J317" s="140"/>
      <c r="K317" s="140"/>
      <c r="L317" s="141"/>
      <c r="M317" s="140"/>
      <c r="N317" s="14"/>
      <c r="O317" s="80"/>
      <c r="P317" s="80"/>
      <c r="Q317" s="14"/>
      <c r="AA317" s="1" t="s">
        <v>312</v>
      </c>
      <c r="AB317" s="1" t="s">
        <v>0</v>
      </c>
      <c r="AC317" s="2" t="s">
        <v>540</v>
      </c>
      <c r="AD317" s="1" t="s">
        <v>1</v>
      </c>
      <c r="AE317" s="88">
        <v>346.61</v>
      </c>
      <c r="AF317" s="89">
        <v>1.4E-2</v>
      </c>
      <c r="AG317">
        <v>2</v>
      </c>
      <c r="AK317" s="4"/>
      <c r="AQ317" s="170"/>
      <c r="AR317" s="170"/>
    </row>
    <row r="318" spans="2:54" ht="18.75" customHeight="1">
      <c r="B318" s="198"/>
      <c r="C318" s="81"/>
      <c r="D318" s="81"/>
      <c r="E318" s="81"/>
      <c r="F318" s="201"/>
      <c r="G318" s="201"/>
      <c r="H318" s="201"/>
      <c r="I318" s="202"/>
      <c r="J318" s="202"/>
      <c r="K318" s="202"/>
      <c r="L318" s="203"/>
      <c r="M318" s="202"/>
      <c r="N318" s="198"/>
      <c r="O318" s="80"/>
      <c r="P318" s="80"/>
      <c r="Q318" s="198"/>
      <c r="AA318" s="1"/>
      <c r="AB318" s="1"/>
      <c r="AD318" s="1"/>
      <c r="AE318" s="88"/>
      <c r="AF318" s="89"/>
      <c r="AG318"/>
      <c r="AK318" s="4"/>
      <c r="AQ318" s="170"/>
      <c r="AR318" s="170"/>
    </row>
    <row r="319" spans="2:54" ht="18.75" customHeight="1">
      <c r="B319" s="197" t="s">
        <v>606</v>
      </c>
      <c r="C319" s="205" t="s">
        <v>607</v>
      </c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5"/>
      <c r="Q319" s="198"/>
      <c r="AA319" s="1"/>
      <c r="AB319" s="1"/>
      <c r="AD319" s="1"/>
      <c r="AE319" s="88"/>
      <c r="AF319" s="89"/>
      <c r="AG319"/>
      <c r="AK319" s="4"/>
      <c r="AQ319" s="170"/>
      <c r="AR319" s="170"/>
    </row>
    <row r="320" spans="2:54" ht="12.75" customHeight="1"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AA320" s="1" t="s">
        <v>312</v>
      </c>
      <c r="AB320" s="1" t="s">
        <v>2</v>
      </c>
      <c r="AC320" s="2" t="s">
        <v>541</v>
      </c>
      <c r="AD320" s="1" t="s">
        <v>1</v>
      </c>
      <c r="AE320" s="88">
        <v>866.52</v>
      </c>
      <c r="AF320" s="89">
        <v>2.1000000000000001E-2</v>
      </c>
      <c r="AG320">
        <v>2</v>
      </c>
      <c r="AQ320" s="170"/>
      <c r="AR320" s="170"/>
    </row>
    <row r="321" spans="2:44" ht="18.75" customHeight="1">
      <c r="B321" s="47"/>
      <c r="C321" s="6"/>
      <c r="D321" s="206" t="s">
        <v>603</v>
      </c>
      <c r="E321" s="207"/>
      <c r="F321" s="207"/>
      <c r="G321" s="207"/>
      <c r="H321" s="207"/>
      <c r="I321" s="207"/>
      <c r="J321" s="207"/>
      <c r="K321" s="207"/>
      <c r="L321" s="207"/>
      <c r="M321" s="207"/>
      <c r="N321" s="207"/>
      <c r="O321" s="207"/>
      <c r="P321" s="207"/>
      <c r="AA321" s="1"/>
      <c r="AB321" s="1"/>
      <c r="AD321" s="1"/>
      <c r="AE321" s="88"/>
      <c r="AF321" s="89"/>
      <c r="AG321"/>
      <c r="AQ321" s="170"/>
      <c r="AR321" s="170"/>
    </row>
    <row r="322" spans="2:44" ht="18.75" customHeight="1">
      <c r="B322" s="47"/>
      <c r="C322" s="6"/>
      <c r="D322" s="208" t="s">
        <v>605</v>
      </c>
      <c r="E322" s="209"/>
      <c r="F322" s="209"/>
      <c r="G322" s="209"/>
      <c r="H322" s="209"/>
      <c r="I322" s="209"/>
      <c r="J322" s="209"/>
      <c r="K322" s="209"/>
      <c r="L322" s="209"/>
      <c r="M322" s="209"/>
      <c r="N322" s="209"/>
      <c r="O322" s="209"/>
      <c r="P322" s="209"/>
      <c r="AA322" s="1"/>
      <c r="AB322" s="1"/>
      <c r="AD322" s="1"/>
      <c r="AE322" s="88"/>
      <c r="AF322" s="89"/>
      <c r="AG322"/>
      <c r="AQ322" s="170"/>
      <c r="AR322" s="170"/>
    </row>
    <row r="323" spans="2:44" ht="12.75" customHeight="1"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AA323" s="1"/>
      <c r="AB323" s="1"/>
      <c r="AD323" s="1"/>
      <c r="AE323" s="88"/>
      <c r="AF323" s="89"/>
      <c r="AG323"/>
      <c r="AQ323" s="170"/>
      <c r="AR323" s="170"/>
    </row>
    <row r="324" spans="2:44" ht="18.75" customHeight="1">
      <c r="B324" s="200" t="s">
        <v>213</v>
      </c>
      <c r="C324" s="205" t="s">
        <v>210</v>
      </c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5"/>
      <c r="Q324" s="7"/>
      <c r="AA324" s="1" t="s">
        <v>313</v>
      </c>
      <c r="AB324" s="1" t="s">
        <v>0</v>
      </c>
      <c r="AC324" s="2" t="s">
        <v>542</v>
      </c>
      <c r="AD324" s="1" t="s">
        <v>1</v>
      </c>
      <c r="AE324" s="88">
        <v>162.4</v>
      </c>
      <c r="AF324" s="89">
        <v>1.4E-2</v>
      </c>
      <c r="AG324">
        <v>2</v>
      </c>
      <c r="AQ324" s="170"/>
      <c r="AR324" s="170"/>
    </row>
    <row r="325" spans="2:44" ht="11.25" customHeight="1">
      <c r="B325" s="14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7"/>
      <c r="AA325" s="1" t="s">
        <v>313</v>
      </c>
      <c r="AB325" s="1" t="s">
        <v>2</v>
      </c>
      <c r="AC325" s="2" t="s">
        <v>543</v>
      </c>
      <c r="AD325" s="1" t="s">
        <v>1</v>
      </c>
      <c r="AE325" s="88">
        <v>406</v>
      </c>
      <c r="AF325" s="89">
        <v>2.1000000000000001E-2</v>
      </c>
      <c r="AG325">
        <v>2</v>
      </c>
      <c r="AQ325" s="170"/>
      <c r="AR325" s="170"/>
    </row>
    <row r="326" spans="2:44" ht="16.5" customHeight="1">
      <c r="C326" s="204" t="s">
        <v>156</v>
      </c>
      <c r="D326" s="2" t="s">
        <v>211</v>
      </c>
      <c r="R326" s="3" t="str">
        <f>IF(T328=2,"NOMÉS ES POT MARCAR UNA DE LES DUES OPCIONS, O INCREMENT DEL 5 % O MANTENIMENT DURANT TRES ANYS","")</f>
        <v/>
      </c>
      <c r="AA326" s="1" t="s">
        <v>314</v>
      </c>
      <c r="AB326" s="1" t="s">
        <v>2</v>
      </c>
      <c r="AC326" s="2" t="s">
        <v>544</v>
      </c>
      <c r="AD326" s="1" t="s">
        <v>1</v>
      </c>
      <c r="AE326" s="88">
        <v>301.60000000000002</v>
      </c>
      <c r="AF326" s="89">
        <v>0.04</v>
      </c>
      <c r="AG326">
        <v>1</v>
      </c>
      <c r="AQ326" s="170"/>
      <c r="AR326" s="170"/>
    </row>
    <row r="327" spans="2:44" ht="16.5" customHeight="1">
      <c r="C327" s="204" t="s">
        <v>156</v>
      </c>
      <c r="D327" s="335" t="s">
        <v>212</v>
      </c>
      <c r="E327" s="335"/>
      <c r="F327" s="335"/>
      <c r="G327" s="335"/>
      <c r="H327" s="335"/>
      <c r="I327" s="335"/>
      <c r="J327" s="335"/>
      <c r="K327" s="335"/>
      <c r="L327" s="335"/>
      <c r="M327" s="335"/>
      <c r="N327" s="335"/>
      <c r="O327" s="335"/>
      <c r="P327" s="335"/>
      <c r="T327" s="2">
        <f>IF(C327="X",1,0)</f>
        <v>1</v>
      </c>
      <c r="U327" s="2">
        <f>IF(D327="X",1,0)</f>
        <v>0</v>
      </c>
      <c r="AA327" s="1" t="s">
        <v>315</v>
      </c>
      <c r="AB327" s="1" t="s">
        <v>0</v>
      </c>
      <c r="AC327" s="2" t="s">
        <v>545</v>
      </c>
      <c r="AD327" s="1" t="s">
        <v>1</v>
      </c>
      <c r="AE327" s="88">
        <v>11651.04</v>
      </c>
      <c r="AF327" s="89">
        <v>0.97899999999999998</v>
      </c>
      <c r="AG327">
        <v>2</v>
      </c>
      <c r="AQ327" s="170"/>
      <c r="AR327" s="170"/>
    </row>
    <row r="328" spans="2:44" ht="16.5" customHeight="1">
      <c r="B328" s="83"/>
      <c r="C328" s="83"/>
      <c r="D328" s="335"/>
      <c r="E328" s="335"/>
      <c r="F328" s="335"/>
      <c r="G328" s="335"/>
      <c r="H328" s="335"/>
      <c r="I328" s="335"/>
      <c r="J328" s="335"/>
      <c r="K328" s="335"/>
      <c r="L328" s="335"/>
      <c r="M328" s="335"/>
      <c r="N328" s="335"/>
      <c r="O328" s="335"/>
      <c r="P328" s="335"/>
      <c r="T328" s="2">
        <f>SUM(T327:T327)</f>
        <v>1</v>
      </c>
      <c r="U328" s="2">
        <f>SUM(U327:U327)</f>
        <v>0</v>
      </c>
      <c r="AA328" s="1" t="s">
        <v>315</v>
      </c>
      <c r="AB328" s="1" t="s">
        <v>2</v>
      </c>
      <c r="AC328" s="2" t="s">
        <v>546</v>
      </c>
      <c r="AD328" s="1" t="s">
        <v>1</v>
      </c>
      <c r="AE328" s="88">
        <v>15146.352000000001</v>
      </c>
      <c r="AF328" s="89">
        <v>1.05</v>
      </c>
      <c r="AG328">
        <v>1</v>
      </c>
      <c r="AQ328" s="170"/>
      <c r="AR328" s="170"/>
    </row>
    <row r="329" spans="2:44" ht="9.75" customHeight="1">
      <c r="B329" s="84"/>
      <c r="C329" s="17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AA329" s="1" t="s">
        <v>316</v>
      </c>
      <c r="AB329" s="1" t="s">
        <v>2</v>
      </c>
      <c r="AC329" s="2" t="s">
        <v>547</v>
      </c>
      <c r="AD329" s="1" t="s">
        <v>1</v>
      </c>
      <c r="AE329" s="88">
        <v>301.60000000000002</v>
      </c>
      <c r="AF329" s="89">
        <v>0.04</v>
      </c>
      <c r="AG329">
        <v>1</v>
      </c>
      <c r="AQ329" s="170"/>
      <c r="AR329" s="170"/>
    </row>
    <row r="330" spans="2:44" ht="18.75" customHeight="1">
      <c r="B330" s="200" t="s">
        <v>608</v>
      </c>
      <c r="C330" s="243" t="s">
        <v>159</v>
      </c>
      <c r="D330" s="243"/>
      <c r="E330" s="243"/>
      <c r="F330" s="243"/>
      <c r="G330" s="243"/>
      <c r="H330" s="243"/>
      <c r="I330" s="243"/>
      <c r="J330" s="243"/>
      <c r="K330" s="243"/>
      <c r="L330" s="243"/>
      <c r="M330" s="243"/>
      <c r="N330" s="243"/>
      <c r="O330" s="243"/>
      <c r="P330" s="243"/>
      <c r="AA330" s="1" t="s">
        <v>317</v>
      </c>
      <c r="AB330" s="1" t="s">
        <v>2</v>
      </c>
      <c r="AC330" s="2" t="s">
        <v>548</v>
      </c>
      <c r="AD330" s="1" t="s">
        <v>1</v>
      </c>
      <c r="AE330" s="88">
        <v>301.60000000000002</v>
      </c>
      <c r="AF330" s="89">
        <v>0.04</v>
      </c>
      <c r="AG330">
        <v>1</v>
      </c>
      <c r="AQ330" s="170"/>
      <c r="AR330" s="170"/>
    </row>
    <row r="331" spans="2:44" ht="15.75" customHeight="1">
      <c r="B331" s="242"/>
      <c r="C331" s="242"/>
      <c r="D331" s="242"/>
      <c r="E331" s="242"/>
      <c r="F331" s="242"/>
      <c r="G331" s="242"/>
      <c r="H331" s="242"/>
      <c r="I331" s="242"/>
      <c r="J331" s="242"/>
      <c r="K331" s="242"/>
      <c r="L331" s="242"/>
      <c r="M331" s="242"/>
      <c r="N331" s="242"/>
      <c r="O331" s="242"/>
      <c r="P331" s="242"/>
      <c r="AA331" s="1" t="s">
        <v>318</v>
      </c>
      <c r="AB331" s="1" t="s">
        <v>2</v>
      </c>
      <c r="AC331" s="2" t="s">
        <v>549</v>
      </c>
      <c r="AD331" s="1" t="s">
        <v>1</v>
      </c>
      <c r="AE331" s="88">
        <v>301.60000000000002</v>
      </c>
      <c r="AF331" s="89">
        <v>0.04</v>
      </c>
      <c r="AG331">
        <v>1</v>
      </c>
      <c r="AQ331" s="170"/>
      <c r="AR331" s="170"/>
    </row>
    <row r="332" spans="2:44" ht="15.75" customHeight="1">
      <c r="B332" s="344"/>
      <c r="C332" s="344"/>
      <c r="D332" s="344"/>
      <c r="E332" s="344"/>
      <c r="F332" s="344"/>
      <c r="G332" s="344"/>
      <c r="H332" s="344"/>
      <c r="I332" s="344"/>
      <c r="J332" s="344"/>
      <c r="K332" s="344"/>
      <c r="L332" s="344"/>
      <c r="M332" s="344"/>
      <c r="N332" s="344"/>
      <c r="O332" s="344"/>
      <c r="P332" s="344"/>
      <c r="AA332" s="1" t="s">
        <v>319</v>
      </c>
      <c r="AB332" s="1" t="s">
        <v>2</v>
      </c>
      <c r="AC332" s="2" t="s">
        <v>550</v>
      </c>
      <c r="AD332" s="1" t="s">
        <v>1</v>
      </c>
      <c r="AE332" s="88">
        <v>301.60000000000002</v>
      </c>
      <c r="AF332" s="89">
        <v>0.04</v>
      </c>
      <c r="AG332">
        <v>1</v>
      </c>
      <c r="AQ332" s="170"/>
      <c r="AR332" s="170"/>
    </row>
    <row r="333" spans="2:44" ht="15.75" customHeight="1">
      <c r="B333" s="344"/>
      <c r="C333" s="344"/>
      <c r="D333" s="344"/>
      <c r="E333" s="344"/>
      <c r="F333" s="344"/>
      <c r="G333" s="344"/>
      <c r="H333" s="344"/>
      <c r="I333" s="344"/>
      <c r="J333" s="344"/>
      <c r="K333" s="344"/>
      <c r="L333" s="344"/>
      <c r="M333" s="344"/>
      <c r="N333" s="344"/>
      <c r="O333" s="344"/>
      <c r="P333" s="344"/>
      <c r="AA333" s="1" t="s">
        <v>320</v>
      </c>
      <c r="AB333" s="1" t="s">
        <v>2</v>
      </c>
      <c r="AC333" s="2" t="s">
        <v>551</v>
      </c>
      <c r="AD333" s="1" t="s">
        <v>1</v>
      </c>
      <c r="AE333" s="88">
        <v>301.60000000000002</v>
      </c>
      <c r="AF333" s="89">
        <v>0.04</v>
      </c>
      <c r="AG333">
        <v>1</v>
      </c>
      <c r="AQ333" s="170"/>
      <c r="AR333" s="170"/>
    </row>
    <row r="334" spans="2:44" ht="15.75" customHeight="1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AA334" s="1" t="s">
        <v>321</v>
      </c>
      <c r="AB334" s="1" t="s">
        <v>2</v>
      </c>
      <c r="AC334" s="2" t="s">
        <v>552</v>
      </c>
      <c r="AD334" s="1" t="s">
        <v>1</v>
      </c>
      <c r="AE334" s="88">
        <v>301.60000000000002</v>
      </c>
      <c r="AF334" s="89">
        <v>0.04</v>
      </c>
      <c r="AG334">
        <v>1</v>
      </c>
      <c r="AQ334" s="170"/>
      <c r="AR334" s="170"/>
    </row>
    <row r="335" spans="2:44">
      <c r="F335" s="2" t="s">
        <v>214</v>
      </c>
      <c r="G335" s="326"/>
      <c r="H335" s="326"/>
      <c r="I335" s="326"/>
      <c r="J335" s="326"/>
      <c r="AA335" s="1" t="s">
        <v>322</v>
      </c>
      <c r="AB335" s="1" t="s">
        <v>2</v>
      </c>
      <c r="AC335" s="2" t="s">
        <v>553</v>
      </c>
      <c r="AD335" s="1" t="s">
        <v>1</v>
      </c>
      <c r="AE335" s="88">
        <v>301.60000000000002</v>
      </c>
      <c r="AF335" s="89">
        <v>0.04</v>
      </c>
      <c r="AG335">
        <v>1</v>
      </c>
      <c r="AQ335" s="170"/>
      <c r="AR335" s="170"/>
    </row>
    <row r="336" spans="2:44">
      <c r="AA336" s="1" t="s">
        <v>323</v>
      </c>
      <c r="AB336" s="1" t="s">
        <v>2</v>
      </c>
      <c r="AC336" s="2" t="s">
        <v>554</v>
      </c>
      <c r="AD336" s="1" t="s">
        <v>1</v>
      </c>
      <c r="AE336" s="88">
        <v>301.60000000000002</v>
      </c>
      <c r="AF336" s="89">
        <v>0.04</v>
      </c>
      <c r="AG336">
        <v>1</v>
      </c>
      <c r="AQ336" s="170"/>
      <c r="AR336" s="170"/>
    </row>
    <row r="337" spans="6:44">
      <c r="AA337" s="1" t="s">
        <v>324</v>
      </c>
      <c r="AB337" s="1" t="s">
        <v>2</v>
      </c>
      <c r="AC337" s="2" t="s">
        <v>555</v>
      </c>
      <c r="AD337" s="1" t="s">
        <v>1</v>
      </c>
      <c r="AE337" s="88">
        <v>301.60000000000002</v>
      </c>
      <c r="AF337" s="89">
        <v>0.04</v>
      </c>
      <c r="AG337">
        <v>1</v>
      </c>
      <c r="AQ337" s="170"/>
      <c r="AR337" s="170"/>
    </row>
    <row r="338" spans="6:44">
      <c r="AA338" s="1" t="s">
        <v>325</v>
      </c>
      <c r="AB338" s="1" t="s">
        <v>2</v>
      </c>
      <c r="AC338" s="2" t="s">
        <v>556</v>
      </c>
      <c r="AD338" s="1" t="s">
        <v>1</v>
      </c>
      <c r="AE338" s="88">
        <v>301.60000000000002</v>
      </c>
      <c r="AF338" s="89">
        <v>0.04</v>
      </c>
      <c r="AG338">
        <v>1</v>
      </c>
      <c r="AQ338" s="170"/>
      <c r="AR338" s="170"/>
    </row>
    <row r="339" spans="6:44">
      <c r="AA339" s="1" t="s">
        <v>326</v>
      </c>
      <c r="AB339" s="1" t="s">
        <v>2</v>
      </c>
      <c r="AC339" s="2" t="s">
        <v>557</v>
      </c>
      <c r="AD339" s="1" t="s">
        <v>1</v>
      </c>
      <c r="AE339" s="88">
        <v>301.60000000000002</v>
      </c>
      <c r="AF339" s="89">
        <v>0.04</v>
      </c>
      <c r="AG339">
        <v>1</v>
      </c>
      <c r="AQ339" s="170"/>
      <c r="AR339" s="170"/>
    </row>
    <row r="340" spans="6:44">
      <c r="F340" s="2" t="s">
        <v>215</v>
      </c>
      <c r="G340" s="326"/>
      <c r="H340" s="326"/>
      <c r="I340" s="326"/>
      <c r="J340" s="326"/>
      <c r="AA340" s="1" t="s">
        <v>319</v>
      </c>
      <c r="AB340" s="1" t="s">
        <v>2</v>
      </c>
      <c r="AC340" s="2" t="s">
        <v>550</v>
      </c>
      <c r="AD340" s="1" t="s">
        <v>1</v>
      </c>
      <c r="AE340" s="88">
        <v>301.60000000000002</v>
      </c>
      <c r="AF340" s="89">
        <v>0.04</v>
      </c>
      <c r="AG340">
        <v>1</v>
      </c>
      <c r="AQ340" s="170"/>
      <c r="AR340" s="170"/>
    </row>
    <row r="341" spans="6:44">
      <c r="AA341" s="1" t="s">
        <v>327</v>
      </c>
      <c r="AB341" s="1" t="s">
        <v>2</v>
      </c>
      <c r="AC341" s="2" t="s">
        <v>558</v>
      </c>
      <c r="AD341" s="1" t="s">
        <v>1</v>
      </c>
      <c r="AE341" s="88">
        <v>301.60000000000002</v>
      </c>
      <c r="AF341" s="89">
        <v>0.04</v>
      </c>
      <c r="AG341">
        <v>1</v>
      </c>
      <c r="AQ341" s="170"/>
      <c r="AR341" s="170"/>
    </row>
    <row r="342" spans="6:44">
      <c r="AA342" s="1" t="s">
        <v>328</v>
      </c>
      <c r="AB342" s="1" t="s">
        <v>2</v>
      </c>
      <c r="AC342" s="2" t="s">
        <v>559</v>
      </c>
      <c r="AD342" s="1" t="s">
        <v>1</v>
      </c>
      <c r="AE342" s="88">
        <v>1856</v>
      </c>
      <c r="AF342" s="89">
        <v>0.04</v>
      </c>
      <c r="AG342">
        <v>1</v>
      </c>
      <c r="AQ342" s="170"/>
      <c r="AR342" s="170"/>
    </row>
    <row r="343" spans="6:44">
      <c r="AA343" s="87" t="s">
        <v>329</v>
      </c>
      <c r="AB343" s="1" t="s">
        <v>0</v>
      </c>
      <c r="AC343" s="2" t="s">
        <v>560</v>
      </c>
      <c r="AD343" s="1" t="s">
        <v>1</v>
      </c>
      <c r="AE343" s="91">
        <v>94.58</v>
      </c>
      <c r="AF343" s="90">
        <v>2.5999999999999999E-2</v>
      </c>
      <c r="AG343">
        <v>2</v>
      </c>
      <c r="AQ343" s="171"/>
      <c r="AR343" s="170"/>
    </row>
    <row r="344" spans="6:44">
      <c r="AA344" s="87" t="s">
        <v>329</v>
      </c>
      <c r="AB344" s="1" t="s">
        <v>2</v>
      </c>
      <c r="AC344" s="2" t="s">
        <v>561</v>
      </c>
      <c r="AD344" s="1" t="s">
        <v>1</v>
      </c>
      <c r="AE344" s="88">
        <v>301.60000000000002</v>
      </c>
      <c r="AF344" s="89">
        <v>0.04</v>
      </c>
      <c r="AG344">
        <v>1</v>
      </c>
      <c r="AQ344" s="171"/>
      <c r="AR344" s="170"/>
    </row>
    <row r="345" spans="6:44">
      <c r="U345" t="s">
        <v>417</v>
      </c>
      <c r="V345"/>
      <c r="AA345" s="1" t="s">
        <v>330</v>
      </c>
      <c r="AB345" s="1" t="s">
        <v>0</v>
      </c>
      <c r="AC345" s="2" t="s">
        <v>562</v>
      </c>
      <c r="AD345" s="1" t="s">
        <v>1</v>
      </c>
      <c r="AE345" s="91">
        <v>94.58</v>
      </c>
      <c r="AF345" s="90">
        <v>2.5999999999999999E-2</v>
      </c>
      <c r="AG345">
        <v>2</v>
      </c>
      <c r="AQ345" s="170"/>
      <c r="AR345" s="170"/>
    </row>
    <row r="346" spans="6:44">
      <c r="U346" t="s">
        <v>416</v>
      </c>
      <c r="V346"/>
      <c r="AA346" s="1" t="s">
        <v>330</v>
      </c>
      <c r="AB346" s="1" t="s">
        <v>2</v>
      </c>
      <c r="AC346" s="2" t="s">
        <v>563</v>
      </c>
      <c r="AD346" s="1" t="s">
        <v>1</v>
      </c>
      <c r="AE346" s="88">
        <v>180</v>
      </c>
      <c r="AF346" s="89">
        <v>0.03</v>
      </c>
      <c r="AG346">
        <v>1</v>
      </c>
      <c r="AQ346" s="170"/>
      <c r="AR346" s="170"/>
    </row>
    <row r="347" spans="6:44">
      <c r="U347" t="s">
        <v>454</v>
      </c>
      <c r="V347"/>
      <c r="AA347" s="1" t="s">
        <v>331</v>
      </c>
      <c r="AB347" s="1" t="s">
        <v>0</v>
      </c>
      <c r="AC347" s="2" t="s">
        <v>564</v>
      </c>
      <c r="AD347" s="1" t="s">
        <v>1</v>
      </c>
      <c r="AE347" s="88">
        <v>1740</v>
      </c>
      <c r="AF347" s="89">
        <v>0.36</v>
      </c>
      <c r="AG347">
        <v>2</v>
      </c>
      <c r="AQ347" s="170"/>
      <c r="AR347" s="170"/>
    </row>
    <row r="348" spans="6:44">
      <c r="U348" t="s">
        <v>453</v>
      </c>
      <c r="V348"/>
      <c r="AA348" s="1" t="s">
        <v>332</v>
      </c>
      <c r="AB348" s="1" t="s">
        <v>0</v>
      </c>
      <c r="AC348" s="2" t="s">
        <v>565</v>
      </c>
      <c r="AD348" s="1" t="s">
        <v>1</v>
      </c>
      <c r="AE348" s="91">
        <v>94.58</v>
      </c>
      <c r="AF348" s="90">
        <v>2.5999999999999999E-2</v>
      </c>
      <c r="AG348">
        <v>2</v>
      </c>
      <c r="AQ348" s="170"/>
      <c r="AR348" s="170"/>
    </row>
    <row r="349" spans="6:44">
      <c r="U349" t="s">
        <v>487</v>
      </c>
      <c r="V349"/>
      <c r="AA349" s="1" t="s">
        <v>332</v>
      </c>
      <c r="AB349" s="1" t="s">
        <v>2</v>
      </c>
      <c r="AC349" s="2" t="s">
        <v>566</v>
      </c>
      <c r="AD349" s="1" t="s">
        <v>1</v>
      </c>
      <c r="AE349" s="88">
        <v>180</v>
      </c>
      <c r="AF349" s="89">
        <v>0.03</v>
      </c>
      <c r="AG349">
        <v>1</v>
      </c>
      <c r="AQ349" s="170"/>
      <c r="AR349" s="170"/>
    </row>
    <row r="350" spans="6:44">
      <c r="U350" t="s">
        <v>548</v>
      </c>
      <c r="V350"/>
      <c r="AA350" s="1" t="s">
        <v>333</v>
      </c>
      <c r="AB350" s="1" t="s">
        <v>0</v>
      </c>
      <c r="AC350" s="2" t="s">
        <v>567</v>
      </c>
      <c r="AD350" s="1" t="s">
        <v>1</v>
      </c>
      <c r="AE350" s="91">
        <v>94.58</v>
      </c>
      <c r="AF350" s="90">
        <v>2.5999999999999999E-2</v>
      </c>
      <c r="AG350">
        <v>2</v>
      </c>
      <c r="AQ350" s="170"/>
      <c r="AR350" s="170"/>
    </row>
    <row r="351" spans="6:44">
      <c r="U351" t="s">
        <v>406</v>
      </c>
      <c r="V351"/>
      <c r="AA351" s="1" t="s">
        <v>333</v>
      </c>
      <c r="AB351" s="1" t="s">
        <v>2</v>
      </c>
      <c r="AC351" s="2" t="s">
        <v>568</v>
      </c>
      <c r="AD351" s="1" t="s">
        <v>1</v>
      </c>
      <c r="AE351" s="88">
        <v>180</v>
      </c>
      <c r="AF351" s="89">
        <v>0.03</v>
      </c>
      <c r="AG351">
        <v>1</v>
      </c>
      <c r="AQ351" s="170"/>
      <c r="AR351" s="170"/>
    </row>
    <row r="352" spans="6:44">
      <c r="U352" t="s">
        <v>494</v>
      </c>
      <c r="V352"/>
      <c r="AA352" s="1" t="s">
        <v>334</v>
      </c>
      <c r="AB352" s="1" t="s">
        <v>0</v>
      </c>
      <c r="AC352" s="2" t="s">
        <v>569</v>
      </c>
      <c r="AD352" s="1" t="s">
        <v>1</v>
      </c>
      <c r="AE352" s="91">
        <v>94.58</v>
      </c>
      <c r="AF352" s="90">
        <v>2.5999999999999999E-2</v>
      </c>
      <c r="AG352">
        <v>2</v>
      </c>
      <c r="AQ352" s="170"/>
      <c r="AR352" s="170"/>
    </row>
    <row r="353" spans="21:44">
      <c r="U353" t="s">
        <v>574</v>
      </c>
      <c r="V353"/>
      <c r="AA353" s="1" t="s">
        <v>334</v>
      </c>
      <c r="AB353" s="1" t="s">
        <v>2</v>
      </c>
      <c r="AC353" s="2" t="s">
        <v>570</v>
      </c>
      <c r="AD353" s="1" t="s">
        <v>1</v>
      </c>
      <c r="AE353" s="88">
        <v>180</v>
      </c>
      <c r="AF353" s="89">
        <v>0.03</v>
      </c>
      <c r="AG353">
        <v>1</v>
      </c>
      <c r="AQ353" s="170"/>
      <c r="AR353" s="170"/>
    </row>
    <row r="354" spans="21:44">
      <c r="U354" t="s">
        <v>573</v>
      </c>
      <c r="V354"/>
      <c r="AA354" s="1" t="s">
        <v>335</v>
      </c>
      <c r="AB354" s="1" t="s">
        <v>0</v>
      </c>
      <c r="AC354" s="2" t="s">
        <v>571</v>
      </c>
      <c r="AD354" s="1" t="s">
        <v>1</v>
      </c>
      <c r="AE354" s="91">
        <v>94.58</v>
      </c>
      <c r="AF354" s="90">
        <v>2.5999999999999999E-2</v>
      </c>
      <c r="AG354">
        <v>2</v>
      </c>
      <c r="AQ354" s="170"/>
      <c r="AR354" s="170"/>
    </row>
    <row r="355" spans="21:44">
      <c r="U355" t="s">
        <v>466</v>
      </c>
      <c r="V355"/>
      <c r="AA355" s="1" t="s">
        <v>335</v>
      </c>
      <c r="AB355" s="1" t="s">
        <v>2</v>
      </c>
      <c r="AC355" s="2" t="s">
        <v>572</v>
      </c>
      <c r="AD355" s="1" t="s">
        <v>1</v>
      </c>
      <c r="AE355" s="88">
        <v>180</v>
      </c>
      <c r="AF355" s="89">
        <v>0.03</v>
      </c>
      <c r="AG355">
        <v>1</v>
      </c>
      <c r="AQ355" s="170"/>
      <c r="AR355" s="170"/>
    </row>
    <row r="356" spans="21:44">
      <c r="U356" t="s">
        <v>465</v>
      </c>
      <c r="V356"/>
      <c r="AA356" s="1" t="s">
        <v>336</v>
      </c>
      <c r="AB356" s="1" t="s">
        <v>0</v>
      </c>
      <c r="AC356" s="2" t="s">
        <v>573</v>
      </c>
      <c r="AD356" s="1" t="s">
        <v>1</v>
      </c>
      <c r="AE356" s="91">
        <v>3594.4</v>
      </c>
      <c r="AF356" s="90">
        <v>0.15</v>
      </c>
      <c r="AG356">
        <v>2</v>
      </c>
      <c r="AQ356" s="170"/>
      <c r="AR356" s="170"/>
    </row>
    <row r="357" spans="21:44">
      <c r="U357" t="s">
        <v>581</v>
      </c>
      <c r="V357"/>
      <c r="AA357" s="1" t="s">
        <v>336</v>
      </c>
      <c r="AB357" s="1" t="s">
        <v>2</v>
      </c>
      <c r="AC357" s="2" t="s">
        <v>574</v>
      </c>
      <c r="AD357" s="1" t="s">
        <v>1</v>
      </c>
      <c r="AE357" s="91">
        <v>8986</v>
      </c>
      <c r="AF357" s="90">
        <v>0.3</v>
      </c>
      <c r="AG357">
        <v>1</v>
      </c>
      <c r="AQ357" s="170"/>
      <c r="AR357" s="170"/>
    </row>
    <row r="358" spans="21:44">
      <c r="U358" t="s">
        <v>448</v>
      </c>
      <c r="V358"/>
      <c r="AA358" s="1" t="s">
        <v>337</v>
      </c>
      <c r="AB358" s="1" t="s">
        <v>0</v>
      </c>
      <c r="AC358" s="2" t="s">
        <v>575</v>
      </c>
      <c r="AD358" s="1" t="s">
        <v>1</v>
      </c>
      <c r="AE358" s="88">
        <v>444.29</v>
      </c>
      <c r="AF358" s="89">
        <v>1.4E-2</v>
      </c>
      <c r="AG358">
        <v>2</v>
      </c>
      <c r="AQ358" s="170"/>
      <c r="AR358" s="170"/>
    </row>
    <row r="359" spans="21:44">
      <c r="U359" t="s">
        <v>447</v>
      </c>
      <c r="V359"/>
      <c r="AA359" s="1" t="s">
        <v>337</v>
      </c>
      <c r="AB359" s="1" t="s">
        <v>2</v>
      </c>
      <c r="AC359" s="2" t="s">
        <v>576</v>
      </c>
      <c r="AD359" s="1" t="s">
        <v>1</v>
      </c>
      <c r="AE359" s="88">
        <v>784.19</v>
      </c>
      <c r="AF359" s="89">
        <v>0.04</v>
      </c>
      <c r="AG359">
        <v>2</v>
      </c>
      <c r="AQ359" s="170"/>
      <c r="AR359" s="170"/>
    </row>
    <row r="360" spans="21:44">
      <c r="U360" t="s">
        <v>484</v>
      </c>
      <c r="V360"/>
      <c r="AA360" s="1" t="s">
        <v>338</v>
      </c>
      <c r="AB360" s="1" t="s">
        <v>2</v>
      </c>
      <c r="AC360" s="2" t="s">
        <v>577</v>
      </c>
      <c r="AD360" s="1" t="s">
        <v>1</v>
      </c>
      <c r="AE360" s="88">
        <v>784.16</v>
      </c>
      <c r="AF360" s="89">
        <v>0.04</v>
      </c>
      <c r="AG360" s="2">
        <v>2</v>
      </c>
      <c r="AQ360" s="170"/>
      <c r="AR360" s="170"/>
    </row>
    <row r="361" spans="21:44">
      <c r="U361" t="s">
        <v>529</v>
      </c>
      <c r="V361"/>
      <c r="AA361" s="1" t="s">
        <v>339</v>
      </c>
      <c r="AB361" s="1" t="s">
        <v>2</v>
      </c>
      <c r="AC361" s="2" t="s">
        <v>578</v>
      </c>
      <c r="AD361" s="1" t="s">
        <v>1</v>
      </c>
      <c r="AE361" s="88">
        <v>1263.008</v>
      </c>
      <c r="AF361" s="89">
        <v>0.06</v>
      </c>
      <c r="AG361" s="2">
        <v>2</v>
      </c>
      <c r="AQ361" s="170"/>
      <c r="AR361" s="170"/>
    </row>
    <row r="362" spans="21:44">
      <c r="U362" t="s">
        <v>419</v>
      </c>
      <c r="V362"/>
      <c r="AA362" s="1" t="s">
        <v>340</v>
      </c>
      <c r="AB362" s="1" t="s">
        <v>0</v>
      </c>
      <c r="AC362" s="2" t="s">
        <v>579</v>
      </c>
      <c r="AD362" s="1" t="s">
        <v>1</v>
      </c>
      <c r="AE362" s="88">
        <v>406</v>
      </c>
      <c r="AF362" s="89">
        <v>0.08</v>
      </c>
      <c r="AG362" s="2">
        <v>2</v>
      </c>
      <c r="AQ362" s="170"/>
      <c r="AR362" s="170"/>
    </row>
    <row r="363" spans="21:44">
      <c r="U363" t="s">
        <v>418</v>
      </c>
      <c r="V363"/>
      <c r="AA363" s="1" t="s">
        <v>340</v>
      </c>
      <c r="AB363" s="1" t="s">
        <v>2</v>
      </c>
      <c r="AC363" s="2" t="s">
        <v>580</v>
      </c>
      <c r="AD363" s="1" t="s">
        <v>1</v>
      </c>
      <c r="AE363" s="88">
        <v>406</v>
      </c>
      <c r="AF363" s="89">
        <v>0.08</v>
      </c>
      <c r="AG363" s="2">
        <v>2</v>
      </c>
      <c r="AQ363" s="170"/>
      <c r="AR363" s="170"/>
    </row>
    <row r="364" spans="21:44">
      <c r="U364" t="s">
        <v>432</v>
      </c>
      <c r="V364"/>
      <c r="AA364" s="1" t="s">
        <v>341</v>
      </c>
      <c r="AB364" s="1" t="s">
        <v>2</v>
      </c>
      <c r="AC364" s="2" t="s">
        <v>581</v>
      </c>
      <c r="AD364" s="1" t="s">
        <v>1</v>
      </c>
      <c r="AE364" s="88">
        <v>6695</v>
      </c>
      <c r="AF364" s="89">
        <v>0.23</v>
      </c>
      <c r="AG364" s="2">
        <v>1</v>
      </c>
      <c r="AQ364" s="170"/>
      <c r="AR364" s="170"/>
    </row>
    <row r="365" spans="21:44">
      <c r="U365" t="s">
        <v>558</v>
      </c>
      <c r="V365"/>
      <c r="AA365" s="87" t="s">
        <v>342</v>
      </c>
      <c r="AB365" s="1" t="s">
        <v>0</v>
      </c>
      <c r="AC365" s="2" t="s">
        <v>582</v>
      </c>
      <c r="AD365" s="1" t="s">
        <v>1</v>
      </c>
      <c r="AE365" s="91"/>
      <c r="AF365" s="89">
        <v>5.0000000000000001E-3</v>
      </c>
      <c r="AQ365" s="171"/>
      <c r="AR365" s="170"/>
    </row>
    <row r="366" spans="21:44">
      <c r="U366" t="s">
        <v>499</v>
      </c>
      <c r="V366"/>
      <c r="AA366" s="87" t="s">
        <v>28</v>
      </c>
      <c r="AB366" s="1" t="s">
        <v>0</v>
      </c>
      <c r="AC366" s="2" t="s">
        <v>441</v>
      </c>
      <c r="AD366" s="1" t="s">
        <v>1</v>
      </c>
      <c r="AE366" s="88">
        <v>174</v>
      </c>
      <c r="AF366" s="89">
        <v>0.2</v>
      </c>
      <c r="AG366" s="2">
        <v>2</v>
      </c>
      <c r="AQ366" s="171"/>
      <c r="AR366" s="170"/>
    </row>
    <row r="367" spans="21:44">
      <c r="U367" t="s">
        <v>3</v>
      </c>
      <c r="V367"/>
      <c r="AA367" s="1" t="s">
        <v>28</v>
      </c>
      <c r="AB367" s="1" t="s">
        <v>2</v>
      </c>
      <c r="AC367" s="2" t="s">
        <v>442</v>
      </c>
      <c r="AD367" s="1" t="s">
        <v>1</v>
      </c>
      <c r="AE367" s="88">
        <v>435</v>
      </c>
      <c r="AF367" s="89">
        <v>0.3</v>
      </c>
      <c r="AG367" s="2">
        <v>1</v>
      </c>
      <c r="AQ367" s="170"/>
      <c r="AR367" s="170"/>
    </row>
    <row r="368" spans="21:44">
      <c r="U368" t="s">
        <v>380</v>
      </c>
      <c r="V368"/>
      <c r="AA368" s="1" t="s">
        <v>343</v>
      </c>
      <c r="AB368" s="1" t="s">
        <v>0</v>
      </c>
      <c r="AC368" s="2" t="s">
        <v>583</v>
      </c>
      <c r="AD368" s="1" t="s">
        <v>1</v>
      </c>
      <c r="AE368" s="88">
        <v>208.8</v>
      </c>
      <c r="AF368" s="89">
        <v>0.04</v>
      </c>
      <c r="AG368" s="2">
        <v>1</v>
      </c>
      <c r="AQ368" s="170"/>
      <c r="AR368" s="170"/>
    </row>
    <row r="369" spans="21:22">
      <c r="U369" t="s">
        <v>379</v>
      </c>
      <c r="V369"/>
    </row>
    <row r="370" spans="21:22">
      <c r="U370" t="s">
        <v>378</v>
      </c>
      <c r="V370"/>
    </row>
    <row r="371" spans="21:22">
      <c r="U371" t="s">
        <v>375</v>
      </c>
      <c r="V371"/>
    </row>
    <row r="372" spans="21:22">
      <c r="U372" t="s">
        <v>374</v>
      </c>
      <c r="V372"/>
    </row>
    <row r="373" spans="21:22">
      <c r="U373" t="s">
        <v>491</v>
      </c>
      <c r="V373"/>
    </row>
    <row r="374" spans="21:22">
      <c r="U374" t="s">
        <v>438</v>
      </c>
      <c r="V374"/>
    </row>
    <row r="375" spans="21:22">
      <c r="U375" t="s">
        <v>511</v>
      </c>
      <c r="V375"/>
    </row>
    <row r="376" spans="21:22">
      <c r="U376" t="s">
        <v>480</v>
      </c>
      <c r="V376"/>
    </row>
    <row r="377" spans="21:22">
      <c r="U377" t="s">
        <v>435</v>
      </c>
      <c r="V377"/>
    </row>
    <row r="378" spans="21:22">
      <c r="U378" t="s">
        <v>556</v>
      </c>
      <c r="V378"/>
    </row>
    <row r="379" spans="21:22">
      <c r="U379" t="s">
        <v>434</v>
      </c>
      <c r="V379"/>
    </row>
    <row r="380" spans="21:22">
      <c r="U380" t="s">
        <v>433</v>
      </c>
      <c r="V380"/>
    </row>
    <row r="381" spans="21:22">
      <c r="U381" t="s">
        <v>533</v>
      </c>
      <c r="V381"/>
    </row>
    <row r="382" spans="21:22">
      <c r="U382" t="s">
        <v>510</v>
      </c>
      <c r="V382"/>
    </row>
    <row r="383" spans="21:22">
      <c r="U383" t="s">
        <v>509</v>
      </c>
      <c r="V383"/>
    </row>
    <row r="384" spans="21:22">
      <c r="U384" t="s">
        <v>488</v>
      </c>
      <c r="V384"/>
    </row>
    <row r="385" spans="21:22">
      <c r="U385" t="s">
        <v>508</v>
      </c>
      <c r="V385"/>
    </row>
    <row r="386" spans="21:22">
      <c r="U386" t="s">
        <v>489</v>
      </c>
      <c r="V386"/>
    </row>
    <row r="387" spans="21:22">
      <c r="U387" t="s">
        <v>483</v>
      </c>
      <c r="V387"/>
    </row>
    <row r="388" spans="21:22">
      <c r="U388" t="s">
        <v>492</v>
      </c>
      <c r="V388"/>
    </row>
    <row r="389" spans="21:22">
      <c r="U389" t="s">
        <v>492</v>
      </c>
      <c r="V389"/>
    </row>
    <row r="390" spans="21:22">
      <c r="U390" t="s">
        <v>492</v>
      </c>
      <c r="V390"/>
    </row>
    <row r="391" spans="21:22">
      <c r="U391" t="s">
        <v>553</v>
      </c>
      <c r="V391"/>
    </row>
    <row r="392" spans="21:22">
      <c r="U392" t="s">
        <v>493</v>
      </c>
      <c r="V392"/>
    </row>
    <row r="393" spans="21:22">
      <c r="U393" t="s">
        <v>493</v>
      </c>
      <c r="V393"/>
    </row>
    <row r="394" spans="21:22">
      <c r="U394" t="s">
        <v>493</v>
      </c>
      <c r="V394"/>
    </row>
    <row r="395" spans="21:22">
      <c r="U395" t="s">
        <v>493</v>
      </c>
      <c r="V395"/>
    </row>
    <row r="396" spans="21:22">
      <c r="U396" t="s">
        <v>493</v>
      </c>
      <c r="V396"/>
    </row>
    <row r="397" spans="21:22">
      <c r="U397" t="s">
        <v>493</v>
      </c>
      <c r="V397"/>
    </row>
    <row r="398" spans="21:22">
      <c r="U398" t="s">
        <v>401</v>
      </c>
      <c r="V398"/>
    </row>
    <row r="399" spans="21:22">
      <c r="U399" t="s">
        <v>400</v>
      </c>
      <c r="V399"/>
    </row>
    <row r="400" spans="21:22">
      <c r="U400" t="s">
        <v>460</v>
      </c>
      <c r="V400"/>
    </row>
    <row r="401" spans="21:22">
      <c r="U401" t="s">
        <v>459</v>
      </c>
      <c r="V401"/>
    </row>
    <row r="402" spans="21:22">
      <c r="U402" t="s">
        <v>531</v>
      </c>
      <c r="V402"/>
    </row>
    <row r="403" spans="21:22">
      <c r="U403" t="s">
        <v>386</v>
      </c>
      <c r="V403" s="92"/>
    </row>
    <row r="404" spans="21:22">
      <c r="U404" t="s">
        <v>385</v>
      </c>
      <c r="V404"/>
    </row>
    <row r="405" spans="21:22">
      <c r="U405" t="s">
        <v>525</v>
      </c>
      <c r="V405"/>
    </row>
    <row r="406" spans="21:22">
      <c r="U406" t="s">
        <v>532</v>
      </c>
      <c r="V406"/>
    </row>
    <row r="407" spans="21:22">
      <c r="U407" t="s">
        <v>490</v>
      </c>
      <c r="V407"/>
    </row>
    <row r="408" spans="21:22">
      <c r="U408" t="s">
        <v>512</v>
      </c>
      <c r="V408"/>
    </row>
    <row r="409" spans="21:22">
      <c r="U409" t="s">
        <v>498</v>
      </c>
      <c r="V409" s="92"/>
    </row>
    <row r="410" spans="21:22">
      <c r="U410" t="s">
        <v>495</v>
      </c>
      <c r="V410"/>
    </row>
    <row r="411" spans="21:22">
      <c r="U411" t="s">
        <v>497</v>
      </c>
      <c r="V411"/>
    </row>
    <row r="412" spans="21:22">
      <c r="U412" t="s">
        <v>486</v>
      </c>
      <c r="V412"/>
    </row>
    <row r="413" spans="21:22">
      <c r="U413" t="s">
        <v>485</v>
      </c>
      <c r="V413"/>
    </row>
    <row r="414" spans="21:22">
      <c r="U414" t="s">
        <v>500</v>
      </c>
      <c r="V414"/>
    </row>
    <row r="415" spans="21:22">
      <c r="U415" t="s">
        <v>557</v>
      </c>
      <c r="V415"/>
    </row>
    <row r="416" spans="21:22">
      <c r="U416" t="s">
        <v>515</v>
      </c>
      <c r="V416"/>
    </row>
    <row r="417" spans="21:22">
      <c r="U417" t="s">
        <v>543</v>
      </c>
      <c r="V417"/>
    </row>
    <row r="418" spans="21:22">
      <c r="U418" t="s">
        <v>542</v>
      </c>
      <c r="V418"/>
    </row>
    <row r="419" spans="21:22">
      <c r="U419" t="s">
        <v>421</v>
      </c>
      <c r="V419"/>
    </row>
    <row r="420" spans="21:22">
      <c r="U420" t="s">
        <v>420</v>
      </c>
      <c r="V420"/>
    </row>
    <row r="421" spans="21:22">
      <c r="U421" t="s">
        <v>481</v>
      </c>
      <c r="V421"/>
    </row>
    <row r="422" spans="21:22">
      <c r="U422" t="s">
        <v>427</v>
      </c>
      <c r="V422"/>
    </row>
    <row r="423" spans="21:22">
      <c r="U423" t="s">
        <v>426</v>
      </c>
      <c r="V423"/>
    </row>
    <row r="424" spans="21:22">
      <c r="U424" t="s">
        <v>501</v>
      </c>
      <c r="V424"/>
    </row>
    <row r="425" spans="21:22">
      <c r="U425" t="s">
        <v>513</v>
      </c>
      <c r="V425"/>
    </row>
    <row r="426" spans="21:22">
      <c r="U426" t="s">
        <v>411</v>
      </c>
      <c r="V426"/>
    </row>
    <row r="427" spans="21:22">
      <c r="U427" t="s">
        <v>410</v>
      </c>
      <c r="V427"/>
    </row>
    <row r="428" spans="21:22">
      <c r="U428" t="s">
        <v>437</v>
      </c>
      <c r="V428"/>
    </row>
    <row r="429" spans="21:22">
      <c r="U429" t="s">
        <v>468</v>
      </c>
      <c r="V429"/>
    </row>
    <row r="430" spans="21:22">
      <c r="U430" t="s">
        <v>467</v>
      </c>
      <c r="V430"/>
    </row>
    <row r="431" spans="21:22">
      <c r="U431" t="s">
        <v>566</v>
      </c>
      <c r="V431"/>
    </row>
    <row r="432" spans="21:22">
      <c r="U432" t="s">
        <v>565</v>
      </c>
      <c r="V432"/>
    </row>
    <row r="433" spans="21:22">
      <c r="U433" t="s">
        <v>561</v>
      </c>
      <c r="V433"/>
    </row>
    <row r="434" spans="21:22">
      <c r="U434" t="s">
        <v>560</v>
      </c>
      <c r="V434"/>
    </row>
    <row r="435" spans="21:22">
      <c r="U435" t="s">
        <v>507</v>
      </c>
      <c r="V435"/>
    </row>
    <row r="436" spans="21:22">
      <c r="U436" t="s">
        <v>554</v>
      </c>
      <c r="V436"/>
    </row>
    <row r="437" spans="21:22">
      <c r="U437" t="s">
        <v>547</v>
      </c>
      <c r="V437"/>
    </row>
    <row r="438" spans="21:22">
      <c r="U438" t="s">
        <v>397</v>
      </c>
      <c r="V438"/>
    </row>
    <row r="439" spans="21:22">
      <c r="U439" t="s">
        <v>396</v>
      </c>
      <c r="V439"/>
    </row>
    <row r="440" spans="21:22">
      <c r="U440" t="s">
        <v>473</v>
      </c>
      <c r="V440"/>
    </row>
    <row r="441" spans="21:22">
      <c r="U441" t="s">
        <v>472</v>
      </c>
      <c r="V441"/>
    </row>
    <row r="442" spans="21:22">
      <c r="U442" t="s">
        <v>413</v>
      </c>
      <c r="V442"/>
    </row>
    <row r="443" spans="21:22">
      <c r="U443" t="s">
        <v>412</v>
      </c>
      <c r="V443"/>
    </row>
    <row r="444" spans="21:22">
      <c r="U444" t="s">
        <v>583</v>
      </c>
      <c r="V444"/>
    </row>
    <row r="445" spans="21:22">
      <c r="U445" t="s">
        <v>538</v>
      </c>
      <c r="V445"/>
    </row>
    <row r="446" spans="21:22">
      <c r="U446" t="s">
        <v>537</v>
      </c>
      <c r="V446"/>
    </row>
    <row r="447" spans="21:22">
      <c r="U447" t="s">
        <v>423</v>
      </c>
      <c r="V447"/>
    </row>
    <row r="448" spans="21:22">
      <c r="U448" t="s">
        <v>422</v>
      </c>
      <c r="V448"/>
    </row>
    <row r="449" spans="21:22">
      <c r="U449" t="s">
        <v>436</v>
      </c>
      <c r="V449"/>
    </row>
    <row r="450" spans="21:22">
      <c r="U450" t="s">
        <v>582</v>
      </c>
      <c r="V450"/>
    </row>
    <row r="451" spans="21:22">
      <c r="U451" t="s">
        <v>475</v>
      </c>
      <c r="V451"/>
    </row>
    <row r="452" spans="21:22">
      <c r="U452" t="s">
        <v>474</v>
      </c>
      <c r="V452"/>
    </row>
    <row r="453" spans="21:22">
      <c r="U453" t="s">
        <v>471</v>
      </c>
      <c r="V453"/>
    </row>
    <row r="454" spans="21:22">
      <c r="U454" t="s">
        <v>470</v>
      </c>
      <c r="V454"/>
    </row>
    <row r="455" spans="21:22">
      <c r="U455" t="s">
        <v>516</v>
      </c>
      <c r="V455"/>
    </row>
    <row r="456" spans="21:22">
      <c r="U456" t="s">
        <v>393</v>
      </c>
      <c r="V456"/>
    </row>
    <row r="457" spans="21:22">
      <c r="U457" t="s">
        <v>392</v>
      </c>
      <c r="V457"/>
    </row>
    <row r="458" spans="21:22">
      <c r="U458" t="s">
        <v>535</v>
      </c>
      <c r="V458"/>
    </row>
    <row r="459" spans="21:22">
      <c r="U459" t="s">
        <v>390</v>
      </c>
      <c r="V459"/>
    </row>
    <row r="460" spans="21:22">
      <c r="U460" t="s">
        <v>391</v>
      </c>
      <c r="V460"/>
    </row>
    <row r="461" spans="21:22">
      <c r="U461" t="s">
        <v>389</v>
      </c>
      <c r="V461"/>
    </row>
    <row r="462" spans="21:22">
      <c r="U462" t="s">
        <v>518</v>
      </c>
      <c r="V462"/>
    </row>
    <row r="463" spans="21:22">
      <c r="U463" t="s">
        <v>517</v>
      </c>
      <c r="V463"/>
    </row>
    <row r="464" spans="21:22">
      <c r="U464" t="s">
        <v>544</v>
      </c>
      <c r="V464"/>
    </row>
    <row r="465" spans="21:22">
      <c r="U465" t="s">
        <v>563</v>
      </c>
      <c r="V465"/>
    </row>
    <row r="466" spans="21:22">
      <c r="U466" t="s">
        <v>562</v>
      </c>
      <c r="V466"/>
    </row>
    <row r="467" spans="21:22">
      <c r="U467" t="s">
        <v>403</v>
      </c>
      <c r="V467"/>
    </row>
    <row r="468" spans="21:22">
      <c r="U468" t="s">
        <v>402</v>
      </c>
      <c r="V468"/>
    </row>
    <row r="469" spans="21:22">
      <c r="U469" t="s">
        <v>528</v>
      </c>
      <c r="V469"/>
    </row>
    <row r="470" spans="21:22">
      <c r="U470" t="s">
        <v>539</v>
      </c>
      <c r="V470"/>
    </row>
    <row r="471" spans="21:22">
      <c r="U471" t="s">
        <v>536</v>
      </c>
      <c r="V471"/>
    </row>
    <row r="472" spans="21:22">
      <c r="U472" t="s">
        <v>578</v>
      </c>
      <c r="V472"/>
    </row>
    <row r="473" spans="21:22">
      <c r="U473" t="s">
        <v>555</v>
      </c>
      <c r="V473"/>
    </row>
    <row r="474" spans="21:22">
      <c r="U474" t="s">
        <v>530</v>
      </c>
      <c r="V474"/>
    </row>
    <row r="475" spans="21:22">
      <c r="U475" t="s">
        <v>568</v>
      </c>
      <c r="V475"/>
    </row>
    <row r="476" spans="21:22">
      <c r="U476" t="s">
        <v>567</v>
      </c>
      <c r="V476"/>
    </row>
    <row r="477" spans="21:22">
      <c r="U477" t="s">
        <v>450</v>
      </c>
      <c r="V477"/>
    </row>
    <row r="478" spans="21:22">
      <c r="U478" t="s">
        <v>449</v>
      </c>
      <c r="V478"/>
    </row>
    <row r="479" spans="21:22">
      <c r="U479" t="s">
        <v>549</v>
      </c>
      <c r="V479"/>
    </row>
    <row r="480" spans="21:22">
      <c r="U480" t="s">
        <v>21</v>
      </c>
      <c r="V480"/>
    </row>
    <row r="481" spans="21:22">
      <c r="U481" t="s">
        <v>22</v>
      </c>
      <c r="V481"/>
    </row>
    <row r="482" spans="21:22">
      <c r="U482" t="s">
        <v>550</v>
      </c>
      <c r="V482"/>
    </row>
    <row r="483" spans="21:22">
      <c r="U483" t="s">
        <v>550</v>
      </c>
      <c r="V483"/>
    </row>
    <row r="484" spans="21:22">
      <c r="U484" t="s">
        <v>576</v>
      </c>
      <c r="V484"/>
    </row>
    <row r="485" spans="21:22">
      <c r="U485" t="s">
        <v>575</v>
      </c>
      <c r="V485"/>
    </row>
    <row r="486" spans="21:22">
      <c r="U486" t="s">
        <v>580</v>
      </c>
      <c r="V486" s="92"/>
    </row>
    <row r="487" spans="21:22">
      <c r="U487" t="s">
        <v>579</v>
      </c>
      <c r="V487"/>
    </row>
    <row r="488" spans="21:22">
      <c r="U488" t="s">
        <v>541</v>
      </c>
      <c r="V488"/>
    </row>
    <row r="489" spans="21:22">
      <c r="U489" t="s">
        <v>540</v>
      </c>
      <c r="V489"/>
    </row>
    <row r="490" spans="21:22">
      <c r="U490" t="s">
        <v>504</v>
      </c>
      <c r="V490"/>
    </row>
    <row r="491" spans="21:22">
      <c r="U491" t="s">
        <v>399</v>
      </c>
      <c r="V491"/>
    </row>
    <row r="492" spans="21:22">
      <c r="U492" t="s">
        <v>398</v>
      </c>
      <c r="V492"/>
    </row>
    <row r="493" spans="21:22">
      <c r="U493" t="s">
        <v>503</v>
      </c>
      <c r="V493"/>
    </row>
    <row r="494" spans="21:22">
      <c r="U494" t="s">
        <v>452</v>
      </c>
      <c r="V494"/>
    </row>
    <row r="495" spans="21:22">
      <c r="U495" t="s">
        <v>451</v>
      </c>
      <c r="V495"/>
    </row>
    <row r="496" spans="21:22">
      <c r="U496" t="s">
        <v>534</v>
      </c>
      <c r="V496"/>
    </row>
    <row r="497" spans="21:22">
      <c r="U497" t="s">
        <v>464</v>
      </c>
      <c r="V497"/>
    </row>
    <row r="498" spans="21:22">
      <c r="U498" t="s">
        <v>463</v>
      </c>
      <c r="V498"/>
    </row>
    <row r="499" spans="21:22">
      <c r="U499" t="s">
        <v>442</v>
      </c>
      <c r="V499" s="92"/>
    </row>
    <row r="500" spans="21:22">
      <c r="U500" t="s">
        <v>442</v>
      </c>
      <c r="V500" s="92"/>
    </row>
    <row r="501" spans="21:22">
      <c r="U501" t="s">
        <v>441</v>
      </c>
      <c r="V501"/>
    </row>
    <row r="502" spans="21:22">
      <c r="U502" t="s">
        <v>441</v>
      </c>
      <c r="V502"/>
    </row>
    <row r="503" spans="21:22">
      <c r="U503" t="s">
        <v>27</v>
      </c>
    </row>
    <row r="504" spans="21:22">
      <c r="U504" t="s">
        <v>26</v>
      </c>
    </row>
    <row r="505" spans="21:22">
      <c r="U505" t="s">
        <v>5</v>
      </c>
    </row>
    <row r="506" spans="21:22">
      <c r="U506" t="s">
        <v>4</v>
      </c>
    </row>
    <row r="507" spans="21:22">
      <c r="U507" t="s">
        <v>551</v>
      </c>
    </row>
    <row r="508" spans="21:22">
      <c r="U508" t="s">
        <v>524</v>
      </c>
    </row>
    <row r="509" spans="21:22">
      <c r="U509" t="s">
        <v>502</v>
      </c>
    </row>
    <row r="510" spans="21:22">
      <c r="U510" t="s">
        <v>409</v>
      </c>
    </row>
    <row r="511" spans="21:22">
      <c r="U511" t="s">
        <v>408</v>
      </c>
    </row>
    <row r="512" spans="21:22">
      <c r="U512" t="s">
        <v>407</v>
      </c>
    </row>
    <row r="513" spans="21:21">
      <c r="U513" t="s">
        <v>440</v>
      </c>
    </row>
    <row r="514" spans="21:21">
      <c r="U514" t="s">
        <v>523</v>
      </c>
    </row>
    <row r="515" spans="21:21">
      <c r="U515" t="s">
        <v>479</v>
      </c>
    </row>
    <row r="516" spans="21:21">
      <c r="U516" t="s">
        <v>478</v>
      </c>
    </row>
    <row r="517" spans="21:21">
      <c r="U517" t="s">
        <v>506</v>
      </c>
    </row>
    <row r="518" spans="21:21">
      <c r="U518" t="s">
        <v>439</v>
      </c>
    </row>
    <row r="519" spans="21:21">
      <c r="U519" t="s">
        <v>477</v>
      </c>
    </row>
    <row r="520" spans="21:21">
      <c r="U520" t="s">
        <v>456</v>
      </c>
    </row>
    <row r="521" spans="21:21">
      <c r="U521" t="s">
        <v>455</v>
      </c>
    </row>
    <row r="522" spans="21:21">
      <c r="U522" t="s">
        <v>395</v>
      </c>
    </row>
    <row r="523" spans="21:21">
      <c r="U523" t="s">
        <v>394</v>
      </c>
    </row>
    <row r="524" spans="21:21">
      <c r="U524" t="s">
        <v>425</v>
      </c>
    </row>
    <row r="525" spans="21:21">
      <c r="U525" t="s">
        <v>424</v>
      </c>
    </row>
    <row r="526" spans="21:21">
      <c r="U526" t="s">
        <v>458</v>
      </c>
    </row>
    <row r="527" spans="21:21">
      <c r="U527" t="s">
        <v>457</v>
      </c>
    </row>
    <row r="528" spans="21:21">
      <c r="U528" t="s">
        <v>476</v>
      </c>
    </row>
    <row r="529" spans="21:21">
      <c r="U529" t="s">
        <v>462</v>
      </c>
    </row>
    <row r="530" spans="21:21">
      <c r="U530" t="s">
        <v>461</v>
      </c>
    </row>
    <row r="531" spans="21:21">
      <c r="U531" t="s">
        <v>446</v>
      </c>
    </row>
    <row r="532" spans="21:21">
      <c r="U532" t="s">
        <v>445</v>
      </c>
    </row>
    <row r="533" spans="21:21">
      <c r="U533" t="s">
        <v>514</v>
      </c>
    </row>
    <row r="534" spans="21:21">
      <c r="U534" t="s">
        <v>431</v>
      </c>
    </row>
    <row r="535" spans="21:21">
      <c r="U535" t="s">
        <v>430</v>
      </c>
    </row>
    <row r="536" spans="21:21">
      <c r="U536" t="s">
        <v>415</v>
      </c>
    </row>
    <row r="537" spans="21:21">
      <c r="U537" t="s">
        <v>414</v>
      </c>
    </row>
    <row r="538" spans="21:21">
      <c r="U538" t="s">
        <v>570</v>
      </c>
    </row>
    <row r="539" spans="21:21">
      <c r="U539" t="s">
        <v>569</v>
      </c>
    </row>
    <row r="540" spans="21:21">
      <c r="U540" t="s">
        <v>546</v>
      </c>
    </row>
    <row r="541" spans="21:21">
      <c r="U541" t="s">
        <v>545</v>
      </c>
    </row>
    <row r="542" spans="21:21">
      <c r="U542" t="s">
        <v>552</v>
      </c>
    </row>
    <row r="543" spans="21:21">
      <c r="U543" t="s">
        <v>572</v>
      </c>
    </row>
    <row r="544" spans="21:21">
      <c r="U544" t="s">
        <v>571</v>
      </c>
    </row>
    <row r="545" spans="21:21">
      <c r="U545" t="s">
        <v>526</v>
      </c>
    </row>
    <row r="546" spans="21:21">
      <c r="U546" t="s">
        <v>382</v>
      </c>
    </row>
    <row r="547" spans="21:21">
      <c r="U547" t="s">
        <v>381</v>
      </c>
    </row>
    <row r="548" spans="21:21">
      <c r="U548" t="s">
        <v>482</v>
      </c>
    </row>
    <row r="549" spans="21:21">
      <c r="U549" t="s">
        <v>384</v>
      </c>
    </row>
    <row r="550" spans="21:21">
      <c r="U550" t="s">
        <v>383</v>
      </c>
    </row>
    <row r="551" spans="21:21">
      <c r="U551" t="s">
        <v>564</v>
      </c>
    </row>
    <row r="552" spans="21:21">
      <c r="U552" t="s">
        <v>527</v>
      </c>
    </row>
    <row r="553" spans="21:21">
      <c r="U553" t="s">
        <v>559</v>
      </c>
    </row>
    <row r="554" spans="21:21">
      <c r="U554" t="s">
        <v>522</v>
      </c>
    </row>
    <row r="555" spans="21:21">
      <c r="U555" t="s">
        <v>521</v>
      </c>
    </row>
    <row r="556" spans="21:21">
      <c r="U556" t="s">
        <v>520</v>
      </c>
    </row>
    <row r="557" spans="21:21">
      <c r="U557" t="s">
        <v>429</v>
      </c>
    </row>
    <row r="558" spans="21:21">
      <c r="U558" t="s">
        <v>428</v>
      </c>
    </row>
    <row r="559" spans="21:21">
      <c r="U559" t="s">
        <v>577</v>
      </c>
    </row>
    <row r="560" spans="21:21">
      <c r="U560" t="s">
        <v>388</v>
      </c>
    </row>
    <row r="561" spans="21:21">
      <c r="U561" t="s">
        <v>387</v>
      </c>
    </row>
    <row r="562" spans="21:21">
      <c r="U562" t="s">
        <v>377</v>
      </c>
    </row>
    <row r="563" spans="21:21">
      <c r="U563" t="s">
        <v>376</v>
      </c>
    </row>
    <row r="564" spans="21:21">
      <c r="U564" t="s">
        <v>405</v>
      </c>
    </row>
    <row r="565" spans="21:21">
      <c r="U565" t="s">
        <v>404</v>
      </c>
    </row>
    <row r="566" spans="21:21">
      <c r="U566" t="s">
        <v>444</v>
      </c>
    </row>
    <row r="567" spans="21:21">
      <c r="U567" t="s">
        <v>443</v>
      </c>
    </row>
    <row r="568" spans="21:21">
      <c r="U568" t="s">
        <v>469</v>
      </c>
    </row>
    <row r="569" spans="21:21">
      <c r="U569" t="s">
        <v>519</v>
      </c>
    </row>
    <row r="570" spans="21:21">
      <c r="U570" t="s">
        <v>505</v>
      </c>
    </row>
    <row r="571" spans="21:21">
      <c r="U571" t="s">
        <v>496</v>
      </c>
    </row>
  </sheetData>
  <sheetProtection sheet="1" objects="1" scenarios="1"/>
  <autoFilter ref="AG1:AG571"/>
  <mergeCells count="588">
    <mergeCell ref="J273:L273"/>
    <mergeCell ref="J274:L274"/>
    <mergeCell ref="M261:P261"/>
    <mergeCell ref="M262:P262"/>
    <mergeCell ref="M259:P260"/>
    <mergeCell ref="M263:P263"/>
    <mergeCell ref="M264:P264"/>
    <mergeCell ref="M265:P265"/>
    <mergeCell ref="M266:P266"/>
    <mergeCell ref="M267:P267"/>
    <mergeCell ref="M268:P268"/>
    <mergeCell ref="M269:P269"/>
    <mergeCell ref="M270:P270"/>
    <mergeCell ref="M271:P271"/>
    <mergeCell ref="M272:P272"/>
    <mergeCell ref="M273:P273"/>
    <mergeCell ref="J264:L264"/>
    <mergeCell ref="J265:L265"/>
    <mergeCell ref="J266:L266"/>
    <mergeCell ref="J267:L267"/>
    <mergeCell ref="J268:L268"/>
    <mergeCell ref="J269:L269"/>
    <mergeCell ref="J270:L270"/>
    <mergeCell ref="J271:L271"/>
    <mergeCell ref="AX118:AZ118"/>
    <mergeCell ref="F74:P78"/>
    <mergeCell ref="F81:P83"/>
    <mergeCell ref="F85:P87"/>
    <mergeCell ref="F89:P90"/>
    <mergeCell ref="F92:P93"/>
    <mergeCell ref="F95:P96"/>
    <mergeCell ref="F98:P100"/>
    <mergeCell ref="C130:G130"/>
    <mergeCell ref="F113:H113"/>
    <mergeCell ref="K114:M114"/>
    <mergeCell ref="F116:H116"/>
    <mergeCell ref="D117:F117"/>
    <mergeCell ref="H117:J117"/>
    <mergeCell ref="E114:J114"/>
    <mergeCell ref="H118:L118"/>
    <mergeCell ref="M118:Q118"/>
    <mergeCell ref="C127:G127"/>
    <mergeCell ref="C128:G128"/>
    <mergeCell ref="C129:G129"/>
    <mergeCell ref="S118:U118"/>
    <mergeCell ref="AU118:AW118"/>
    <mergeCell ref="C121:G121"/>
    <mergeCell ref="S151:U151"/>
    <mergeCell ref="V151:X151"/>
    <mergeCell ref="I285:K285"/>
    <mergeCell ref="M285:N285"/>
    <mergeCell ref="J153:K153"/>
    <mergeCell ref="G152:H152"/>
    <mergeCell ref="J152:K152"/>
    <mergeCell ref="L152:M152"/>
    <mergeCell ref="G153:H153"/>
    <mergeCell ref="L153:M153"/>
    <mergeCell ref="J151:N151"/>
    <mergeCell ref="B274:I274"/>
    <mergeCell ref="N274:P274"/>
    <mergeCell ref="C275:P275"/>
    <mergeCell ref="B276:P278"/>
    <mergeCell ref="B280:P280"/>
    <mergeCell ref="O282:P282"/>
    <mergeCell ref="O283:P285"/>
    <mergeCell ref="E284:K284"/>
    <mergeCell ref="B272:C272"/>
    <mergeCell ref="D272:G272"/>
    <mergeCell ref="H272:I272"/>
    <mergeCell ref="D269:G269"/>
    <mergeCell ref="J272:L272"/>
    <mergeCell ref="D23:N23"/>
    <mergeCell ref="B332:P332"/>
    <mergeCell ref="B333:P333"/>
    <mergeCell ref="G335:J335"/>
    <mergeCell ref="F291:K291"/>
    <mergeCell ref="F292:K292"/>
    <mergeCell ref="E293:N295"/>
    <mergeCell ref="O293:P297"/>
    <mergeCell ref="F296:M296"/>
    <mergeCell ref="B273:C273"/>
    <mergeCell ref="D273:G273"/>
    <mergeCell ref="H273:I273"/>
    <mergeCell ref="B263:C263"/>
    <mergeCell ref="D263:G263"/>
    <mergeCell ref="H263:I263"/>
    <mergeCell ref="B271:C271"/>
    <mergeCell ref="D271:G271"/>
    <mergeCell ref="H271:I271"/>
    <mergeCell ref="B266:C266"/>
    <mergeCell ref="D266:G266"/>
    <mergeCell ref="H266:I266"/>
    <mergeCell ref="B267:C267"/>
    <mergeCell ref="D267:G267"/>
    <mergeCell ref="H267:I267"/>
    <mergeCell ref="G340:J340"/>
    <mergeCell ref="M139:P139"/>
    <mergeCell ref="I139:L139"/>
    <mergeCell ref="C147:H147"/>
    <mergeCell ref="O312:P312"/>
    <mergeCell ref="C314:P314"/>
    <mergeCell ref="B315:P315"/>
    <mergeCell ref="F316:H316"/>
    <mergeCell ref="F317:H317"/>
    <mergeCell ref="C324:P324"/>
    <mergeCell ref="D327:P328"/>
    <mergeCell ref="E298:N299"/>
    <mergeCell ref="O298:P300"/>
    <mergeCell ref="F300:K300"/>
    <mergeCell ref="D302:P302"/>
    <mergeCell ref="E303:N303"/>
    <mergeCell ref="O303:P305"/>
    <mergeCell ref="D304:N304"/>
    <mergeCell ref="D305:N305"/>
    <mergeCell ref="O308:P309"/>
    <mergeCell ref="E286:P286"/>
    <mergeCell ref="D288:I288"/>
    <mergeCell ref="E289:N290"/>
    <mergeCell ref="O289:P292"/>
    <mergeCell ref="H269:I269"/>
    <mergeCell ref="B270:C270"/>
    <mergeCell ref="D270:G270"/>
    <mergeCell ref="H270:I270"/>
    <mergeCell ref="J259:L260"/>
    <mergeCell ref="J261:L261"/>
    <mergeCell ref="B262:C262"/>
    <mergeCell ref="D262:G262"/>
    <mergeCell ref="H262:I262"/>
    <mergeCell ref="J262:L262"/>
    <mergeCell ref="J263:L263"/>
    <mergeCell ref="B249:F249"/>
    <mergeCell ref="G249:H249"/>
    <mergeCell ref="J249:K249"/>
    <mergeCell ref="B250:F250"/>
    <mergeCell ref="G250:H250"/>
    <mergeCell ref="J250:K250"/>
    <mergeCell ref="B251:F251"/>
    <mergeCell ref="G251:H251"/>
    <mergeCell ref="J251:K251"/>
    <mergeCell ref="D240:G240"/>
    <mergeCell ref="H240:I240"/>
    <mergeCell ref="K240:L240"/>
    <mergeCell ref="M240:N240"/>
    <mergeCell ref="O240:P240"/>
    <mergeCell ref="G246:I246"/>
    <mergeCell ref="J246:L246"/>
    <mergeCell ref="G247:H247"/>
    <mergeCell ref="J247:K247"/>
    <mergeCell ref="G241:P241"/>
    <mergeCell ref="C241:F241"/>
    <mergeCell ref="D238:G238"/>
    <mergeCell ref="H238:I238"/>
    <mergeCell ref="K238:L238"/>
    <mergeCell ref="M238:N238"/>
    <mergeCell ref="O238:P238"/>
    <mergeCell ref="D239:G239"/>
    <mergeCell ref="H239:I239"/>
    <mergeCell ref="K239:L239"/>
    <mergeCell ref="M239:N239"/>
    <mergeCell ref="O239:P239"/>
    <mergeCell ref="D236:G236"/>
    <mergeCell ref="H236:I236"/>
    <mergeCell ref="K236:L236"/>
    <mergeCell ref="M236:N236"/>
    <mergeCell ref="O236:P236"/>
    <mergeCell ref="D237:G237"/>
    <mergeCell ref="H237:I237"/>
    <mergeCell ref="K237:L237"/>
    <mergeCell ref="M237:N237"/>
    <mergeCell ref="O237:P237"/>
    <mergeCell ref="D234:G234"/>
    <mergeCell ref="H234:I234"/>
    <mergeCell ref="K234:L234"/>
    <mergeCell ref="M234:N234"/>
    <mergeCell ref="O234:P234"/>
    <mergeCell ref="D235:G235"/>
    <mergeCell ref="H235:I235"/>
    <mergeCell ref="K235:L235"/>
    <mergeCell ref="M235:N235"/>
    <mergeCell ref="O235:P235"/>
    <mergeCell ref="D230:G230"/>
    <mergeCell ref="H230:I230"/>
    <mergeCell ref="K230:L230"/>
    <mergeCell ref="M230:N230"/>
    <mergeCell ref="O230:P230"/>
    <mergeCell ref="D232:P232"/>
    <mergeCell ref="D233:G233"/>
    <mergeCell ref="H233:I233"/>
    <mergeCell ref="K233:L233"/>
    <mergeCell ref="M233:N233"/>
    <mergeCell ref="O233:P233"/>
    <mergeCell ref="D228:G228"/>
    <mergeCell ref="H228:I228"/>
    <mergeCell ref="K228:L228"/>
    <mergeCell ref="M228:N228"/>
    <mergeCell ref="O228:P228"/>
    <mergeCell ref="D229:G229"/>
    <mergeCell ref="H229:I229"/>
    <mergeCell ref="K229:L229"/>
    <mergeCell ref="M229:N229"/>
    <mergeCell ref="O229:P229"/>
    <mergeCell ref="D226:G226"/>
    <mergeCell ref="H226:I226"/>
    <mergeCell ref="K226:L226"/>
    <mergeCell ref="M226:N226"/>
    <mergeCell ref="O226:P226"/>
    <mergeCell ref="D227:G227"/>
    <mergeCell ref="H227:I227"/>
    <mergeCell ref="K227:L227"/>
    <mergeCell ref="M227:N227"/>
    <mergeCell ref="O227:P227"/>
    <mergeCell ref="D224:G224"/>
    <mergeCell ref="H224:I224"/>
    <mergeCell ref="K224:L224"/>
    <mergeCell ref="M224:N224"/>
    <mergeCell ref="O224:P224"/>
    <mergeCell ref="D225:G225"/>
    <mergeCell ref="H225:I225"/>
    <mergeCell ref="K225:L225"/>
    <mergeCell ref="M225:N225"/>
    <mergeCell ref="O225:P225"/>
    <mergeCell ref="D216:F216"/>
    <mergeCell ref="G216:H216"/>
    <mergeCell ref="I216:J216"/>
    <mergeCell ref="K216:L216"/>
    <mergeCell ref="M216:N216"/>
    <mergeCell ref="O216:P216"/>
    <mergeCell ref="C220:E220"/>
    <mergeCell ref="D222:P222"/>
    <mergeCell ref="D223:G223"/>
    <mergeCell ref="H223:I223"/>
    <mergeCell ref="K223:L223"/>
    <mergeCell ref="M223:N223"/>
    <mergeCell ref="O223:P223"/>
    <mergeCell ref="C217:F217"/>
    <mergeCell ref="G217:P217"/>
    <mergeCell ref="C218:P218"/>
    <mergeCell ref="D214:F214"/>
    <mergeCell ref="G214:H214"/>
    <mergeCell ref="I214:J214"/>
    <mergeCell ref="K214:L214"/>
    <mergeCell ref="M214:N214"/>
    <mergeCell ref="O214:P214"/>
    <mergeCell ref="D215:F215"/>
    <mergeCell ref="G215:H215"/>
    <mergeCell ref="I215:J215"/>
    <mergeCell ref="K215:L215"/>
    <mergeCell ref="M215:N215"/>
    <mergeCell ref="O215:P215"/>
    <mergeCell ref="D212:F212"/>
    <mergeCell ref="G212:H212"/>
    <mergeCell ref="I212:J212"/>
    <mergeCell ref="K212:L212"/>
    <mergeCell ref="M212:N212"/>
    <mergeCell ref="O212:P212"/>
    <mergeCell ref="D213:F213"/>
    <mergeCell ref="G213:H213"/>
    <mergeCell ref="I213:J213"/>
    <mergeCell ref="K213:L213"/>
    <mergeCell ref="M213:N213"/>
    <mergeCell ref="O213:P213"/>
    <mergeCell ref="D210:F210"/>
    <mergeCell ref="G210:H210"/>
    <mergeCell ref="I210:J210"/>
    <mergeCell ref="K210:L210"/>
    <mergeCell ref="M210:N210"/>
    <mergeCell ref="O210:P210"/>
    <mergeCell ref="D211:F211"/>
    <mergeCell ref="G211:H211"/>
    <mergeCell ref="I211:J211"/>
    <mergeCell ref="K211:L211"/>
    <mergeCell ref="M211:N211"/>
    <mergeCell ref="O211:P211"/>
    <mergeCell ref="D207:P207"/>
    <mergeCell ref="D208:F208"/>
    <mergeCell ref="G208:H208"/>
    <mergeCell ref="I208:J208"/>
    <mergeCell ref="K208:L208"/>
    <mergeCell ref="M208:N208"/>
    <mergeCell ref="O208:P208"/>
    <mergeCell ref="D209:F209"/>
    <mergeCell ref="G209:H209"/>
    <mergeCell ref="I209:J209"/>
    <mergeCell ref="K209:L209"/>
    <mergeCell ref="M209:N209"/>
    <mergeCell ref="O209:P209"/>
    <mergeCell ref="D204:F204"/>
    <mergeCell ref="G204:H204"/>
    <mergeCell ref="I204:J204"/>
    <mergeCell ref="K204:L204"/>
    <mergeCell ref="M204:N204"/>
    <mergeCell ref="O204:P204"/>
    <mergeCell ref="D205:F205"/>
    <mergeCell ref="G205:H205"/>
    <mergeCell ref="I205:J205"/>
    <mergeCell ref="K205:L205"/>
    <mergeCell ref="M205:N205"/>
    <mergeCell ref="O205:P205"/>
    <mergeCell ref="D202:F202"/>
    <mergeCell ref="G202:H202"/>
    <mergeCell ref="I202:J202"/>
    <mergeCell ref="K202:L202"/>
    <mergeCell ref="M202:N202"/>
    <mergeCell ref="O202:P202"/>
    <mergeCell ref="D203:F203"/>
    <mergeCell ref="G203:H203"/>
    <mergeCell ref="I203:J203"/>
    <mergeCell ref="K203:L203"/>
    <mergeCell ref="M203:N203"/>
    <mergeCell ref="O203:P203"/>
    <mergeCell ref="D200:F200"/>
    <mergeCell ref="G200:H200"/>
    <mergeCell ref="I200:J200"/>
    <mergeCell ref="K200:L200"/>
    <mergeCell ref="M200:N200"/>
    <mergeCell ref="O200:P200"/>
    <mergeCell ref="D201:F201"/>
    <mergeCell ref="G201:H201"/>
    <mergeCell ref="I201:J201"/>
    <mergeCell ref="K201:L201"/>
    <mergeCell ref="M201:N201"/>
    <mergeCell ref="O201:P201"/>
    <mergeCell ref="D198:F198"/>
    <mergeCell ref="G198:H198"/>
    <mergeCell ref="I198:J198"/>
    <mergeCell ref="K198:L198"/>
    <mergeCell ref="M198:N198"/>
    <mergeCell ref="O198:P198"/>
    <mergeCell ref="D199:F199"/>
    <mergeCell ref="G199:H199"/>
    <mergeCell ref="I199:J199"/>
    <mergeCell ref="K199:L199"/>
    <mergeCell ref="M199:N199"/>
    <mergeCell ref="O199:P199"/>
    <mergeCell ref="C190:F190"/>
    <mergeCell ref="G190:Q190"/>
    <mergeCell ref="C191:Q191"/>
    <mergeCell ref="D192:P192"/>
    <mergeCell ref="C194:E194"/>
    <mergeCell ref="D196:P196"/>
    <mergeCell ref="D197:F197"/>
    <mergeCell ref="G197:H197"/>
    <mergeCell ref="I197:J197"/>
    <mergeCell ref="K197:L197"/>
    <mergeCell ref="M197:N197"/>
    <mergeCell ref="O197:P197"/>
    <mergeCell ref="D188:F188"/>
    <mergeCell ref="G188:H188"/>
    <mergeCell ref="I188:J188"/>
    <mergeCell ref="N188:O188"/>
    <mergeCell ref="P188:Q188"/>
    <mergeCell ref="D189:F189"/>
    <mergeCell ref="G189:H189"/>
    <mergeCell ref="I189:J189"/>
    <mergeCell ref="N189:O189"/>
    <mergeCell ref="P189:Q189"/>
    <mergeCell ref="D186:F186"/>
    <mergeCell ref="G186:H186"/>
    <mergeCell ref="I186:J186"/>
    <mergeCell ref="N186:O186"/>
    <mergeCell ref="P186:Q186"/>
    <mergeCell ref="D187:F187"/>
    <mergeCell ref="G187:H187"/>
    <mergeCell ref="I187:J187"/>
    <mergeCell ref="N187:O187"/>
    <mergeCell ref="P187:Q187"/>
    <mergeCell ref="D184:F184"/>
    <mergeCell ref="G184:H184"/>
    <mergeCell ref="I184:J184"/>
    <mergeCell ref="N184:O184"/>
    <mergeCell ref="P184:Q184"/>
    <mergeCell ref="D185:F185"/>
    <mergeCell ref="G185:H185"/>
    <mergeCell ref="I185:J185"/>
    <mergeCell ref="N185:O185"/>
    <mergeCell ref="P185:Q185"/>
    <mergeCell ref="D182:F182"/>
    <mergeCell ref="G182:H182"/>
    <mergeCell ref="I182:J182"/>
    <mergeCell ref="N182:O182"/>
    <mergeCell ref="P182:Q182"/>
    <mergeCell ref="D183:F183"/>
    <mergeCell ref="G183:H183"/>
    <mergeCell ref="I183:J183"/>
    <mergeCell ref="N183:O183"/>
    <mergeCell ref="P183:Q183"/>
    <mergeCell ref="D180:F180"/>
    <mergeCell ref="G180:H180"/>
    <mergeCell ref="I180:J180"/>
    <mergeCell ref="N180:O180"/>
    <mergeCell ref="P180:Q180"/>
    <mergeCell ref="D181:F181"/>
    <mergeCell ref="G181:H181"/>
    <mergeCell ref="I181:J181"/>
    <mergeCell ref="N181:O181"/>
    <mergeCell ref="P181:Q181"/>
    <mergeCell ref="D177:Q177"/>
    <mergeCell ref="D178:F178"/>
    <mergeCell ref="G178:H178"/>
    <mergeCell ref="I178:J178"/>
    <mergeCell ref="N178:O178"/>
    <mergeCell ref="P178:Q178"/>
    <mergeCell ref="D179:F179"/>
    <mergeCell ref="G179:H179"/>
    <mergeCell ref="I179:J179"/>
    <mergeCell ref="N179:O179"/>
    <mergeCell ref="P179:Q179"/>
    <mergeCell ref="D174:F174"/>
    <mergeCell ref="G174:H174"/>
    <mergeCell ref="I174:J174"/>
    <mergeCell ref="N174:O174"/>
    <mergeCell ref="P174:Q174"/>
    <mergeCell ref="D175:F175"/>
    <mergeCell ref="G175:H175"/>
    <mergeCell ref="I175:J175"/>
    <mergeCell ref="N175:O175"/>
    <mergeCell ref="P175:Q175"/>
    <mergeCell ref="D172:F172"/>
    <mergeCell ref="G172:H172"/>
    <mergeCell ref="I172:J172"/>
    <mergeCell ref="N172:O172"/>
    <mergeCell ref="P172:Q172"/>
    <mergeCell ref="D173:F173"/>
    <mergeCell ref="G173:H173"/>
    <mergeCell ref="I173:J173"/>
    <mergeCell ref="N173:O173"/>
    <mergeCell ref="P173:Q173"/>
    <mergeCell ref="D170:F170"/>
    <mergeCell ref="G170:H170"/>
    <mergeCell ref="I170:J170"/>
    <mergeCell ref="N170:O170"/>
    <mergeCell ref="P170:Q170"/>
    <mergeCell ref="D171:F171"/>
    <mergeCell ref="G171:H171"/>
    <mergeCell ref="I171:J171"/>
    <mergeCell ref="N171:O171"/>
    <mergeCell ref="P171:Q171"/>
    <mergeCell ref="G167:H167"/>
    <mergeCell ref="I167:J167"/>
    <mergeCell ref="N167:O167"/>
    <mergeCell ref="P167:Q167"/>
    <mergeCell ref="P166:Q166"/>
    <mergeCell ref="D167:F167"/>
    <mergeCell ref="I169:J169"/>
    <mergeCell ref="N169:O169"/>
    <mergeCell ref="P169:Q169"/>
    <mergeCell ref="D169:F169"/>
    <mergeCell ref="G169:H169"/>
    <mergeCell ref="D165:F165"/>
    <mergeCell ref="G165:H165"/>
    <mergeCell ref="I165:J165"/>
    <mergeCell ref="N165:O165"/>
    <mergeCell ref="P165:Q165"/>
    <mergeCell ref="D166:F166"/>
    <mergeCell ref="C160:E160"/>
    <mergeCell ref="D161:Q161"/>
    <mergeCell ref="D163:Q163"/>
    <mergeCell ref="D164:F164"/>
    <mergeCell ref="C118:G119"/>
    <mergeCell ref="C120:G120"/>
    <mergeCell ref="C122:G122"/>
    <mergeCell ref="F156:G156"/>
    <mergeCell ref="F157:G157"/>
    <mergeCell ref="G164:H164"/>
    <mergeCell ref="I164:J164"/>
    <mergeCell ref="N164:O164"/>
    <mergeCell ref="P164:Q164"/>
    <mergeCell ref="F158:G158"/>
    <mergeCell ref="R54:R55"/>
    <mergeCell ref="F56:I56"/>
    <mergeCell ref="N62:Q62"/>
    <mergeCell ref="M63:P63"/>
    <mergeCell ref="F64:L64"/>
    <mergeCell ref="M64:P64"/>
    <mergeCell ref="F66:J66"/>
    <mergeCell ref="O68:P68"/>
    <mergeCell ref="C133:G133"/>
    <mergeCell ref="F97:P97"/>
    <mergeCell ref="E102:Q102"/>
    <mergeCell ref="C110:D110"/>
    <mergeCell ref="C111:E111"/>
    <mergeCell ref="C69:P69"/>
    <mergeCell ref="E71:Q71"/>
    <mergeCell ref="F72:P73"/>
    <mergeCell ref="K66:P66"/>
    <mergeCell ref="F94:P94"/>
    <mergeCell ref="F79:H79"/>
    <mergeCell ref="I79:P79"/>
    <mergeCell ref="F80:P80"/>
    <mergeCell ref="F84:P84"/>
    <mergeCell ref="C131:G131"/>
    <mergeCell ref="C132:G132"/>
    <mergeCell ref="E11:P11"/>
    <mergeCell ref="N166:O166"/>
    <mergeCell ref="E12:K12"/>
    <mergeCell ref="D13:L13"/>
    <mergeCell ref="D14:P14"/>
    <mergeCell ref="K16:P16"/>
    <mergeCell ref="D17:P17"/>
    <mergeCell ref="K18:P18"/>
    <mergeCell ref="D19:P19"/>
    <mergeCell ref="B20:P20"/>
    <mergeCell ref="D22:P22"/>
    <mergeCell ref="D16:J16"/>
    <mergeCell ref="D18:J18"/>
    <mergeCell ref="D21:M21"/>
    <mergeCell ref="D24:P24"/>
    <mergeCell ref="B25:P25"/>
    <mergeCell ref="B26:P27"/>
    <mergeCell ref="B28:P33"/>
    <mergeCell ref="B35:C35"/>
    <mergeCell ref="D35:P35"/>
    <mergeCell ref="D37:P37"/>
    <mergeCell ref="B43:C43"/>
    <mergeCell ref="D43:P43"/>
    <mergeCell ref="D45:P45"/>
    <mergeCell ref="D261:G261"/>
    <mergeCell ref="H261:I261"/>
    <mergeCell ref="J248:K248"/>
    <mergeCell ref="N168:O168"/>
    <mergeCell ref="P168:Q168"/>
    <mergeCell ref="F155:H155"/>
    <mergeCell ref="B3:M3"/>
    <mergeCell ref="N3:O3"/>
    <mergeCell ref="P3:Q3"/>
    <mergeCell ref="B4:G4"/>
    <mergeCell ref="H4:L4"/>
    <mergeCell ref="M4:N4"/>
    <mergeCell ref="O4:Q4"/>
    <mergeCell ref="B5:G5"/>
    <mergeCell ref="H5:L5"/>
    <mergeCell ref="M5:N5"/>
    <mergeCell ref="O5:Q5"/>
    <mergeCell ref="B7:Q7"/>
    <mergeCell ref="D8:P8"/>
    <mergeCell ref="E9:I9"/>
    <mergeCell ref="J9:O9"/>
    <mergeCell ref="E10:H10"/>
    <mergeCell ref="K10:L10"/>
    <mergeCell ref="M10:P10"/>
    <mergeCell ref="C144:H144"/>
    <mergeCell ref="C145:H145"/>
    <mergeCell ref="C146:H146"/>
    <mergeCell ref="B331:P331"/>
    <mergeCell ref="C330:P330"/>
    <mergeCell ref="C242:P242"/>
    <mergeCell ref="B264:C264"/>
    <mergeCell ref="D264:G264"/>
    <mergeCell ref="H264:I264"/>
    <mergeCell ref="B265:C265"/>
    <mergeCell ref="D265:G265"/>
    <mergeCell ref="H265:I265"/>
    <mergeCell ref="B268:C268"/>
    <mergeCell ref="D268:G268"/>
    <mergeCell ref="H268:I268"/>
    <mergeCell ref="C244:E244"/>
    <mergeCell ref="B248:F248"/>
    <mergeCell ref="G248:H248"/>
    <mergeCell ref="B269:C269"/>
    <mergeCell ref="B254:P255"/>
    <mergeCell ref="B259:C260"/>
    <mergeCell ref="D259:G260"/>
    <mergeCell ref="H259:I260"/>
    <mergeCell ref="B261:C261"/>
    <mergeCell ref="C319:P319"/>
    <mergeCell ref="D321:P321"/>
    <mergeCell ref="D322:P322"/>
    <mergeCell ref="D168:F168"/>
    <mergeCell ref="G168:H168"/>
    <mergeCell ref="I168:J168"/>
    <mergeCell ref="C123:G123"/>
    <mergeCell ref="C124:G124"/>
    <mergeCell ref="C125:G125"/>
    <mergeCell ref="C126:G126"/>
    <mergeCell ref="G166:H166"/>
    <mergeCell ref="I166:J166"/>
    <mergeCell ref="C134:G134"/>
    <mergeCell ref="C135:G135"/>
    <mergeCell ref="C136:G136"/>
    <mergeCell ref="F138:H138"/>
    <mergeCell ref="F149:H149"/>
    <mergeCell ref="E152:F152"/>
    <mergeCell ref="E153:F153"/>
    <mergeCell ref="E151:I151"/>
    <mergeCell ref="C139:H140"/>
    <mergeCell ref="C141:H141"/>
    <mergeCell ref="C142:H142"/>
    <mergeCell ref="C143:H143"/>
  </mergeCells>
  <dataValidations count="10">
    <dataValidation type="list" allowBlank="1" showInputMessage="1" showErrorMessage="1" sqref="C120:C135">
      <formula1>$U$345:$U$571</formula1>
    </dataValidation>
    <dataValidation type="list" allowBlank="1" showInputMessage="1" showErrorMessage="1" sqref="C326">
      <formula1>#REF!</formula1>
      <formula2>0</formula2>
    </dataValidation>
    <dataValidation type="list" allowBlank="1" showInputMessage="1" showErrorMessage="1" sqref="C8 D312:D313 D308:D310 D303 D298 D293 D289 D284:D285 E97 E94 E91 E88 E84 E79:E80 E72 E67 E61:E65 G57:G60 E48:E56 C23 C21 C18:C19 C16 C13 D12 D9:D10 C321:C322 C327">
      <formula1>$Z$248:$Z$249</formula1>
      <formula2>0</formula2>
    </dataValidation>
    <dataValidation type="list" allowBlank="1" showInputMessage="1" showErrorMessage="1" sqref="H156:H158">
      <formula1>$X$156:$X$157</formula1>
      <formula2>0</formula2>
    </dataValidation>
    <dataValidation type="list" allowBlank="1" showInputMessage="1" showErrorMessage="1" sqref="H5:L5">
      <formula1>$AH$5:$AH$6</formula1>
      <formula2>0</formula2>
    </dataValidation>
    <dataValidation type="list" allowBlank="1" showInputMessage="1" showErrorMessage="1" sqref="P3:Q3">
      <formula1>$T$7:$T$12</formula1>
    </dataValidation>
    <dataValidation type="list" allowBlank="1" showInputMessage="1" showErrorMessage="1" sqref="P165:Q175 H234:I240 H224:I230 G209:H216 G198:H205 P179:Q189">
      <formula1>$W$164:$W$167</formula1>
    </dataValidation>
    <dataValidation type="list" allowBlank="1" showInputMessage="1" showErrorMessage="1" sqref="C10:C11">
      <formula1>$AK$6:$AK$312</formula1>
      <formula2>0</formula2>
    </dataValidation>
    <dataValidation type="list" allowBlank="1" showInputMessage="1" showErrorMessage="1" sqref="C141:H146">
      <formula1>$AJ$120:$AJ$143</formula1>
    </dataValidation>
    <dataValidation type="list" allowBlank="1" showInputMessage="1" showErrorMessage="1" sqref="M261:P273">
      <formula1>$S$261:$S$263</formula1>
    </dataValidation>
  </dataValidations>
  <pageMargins left="0.51181102362204722" right="0.31496062992125984" top="0.35433070866141736" bottom="0.35433070866141736" header="0.51181102362204722" footer="0.51181102362204722"/>
  <pageSetup paperSize="9" scale="5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baseColWidth="10" defaultColWidth="9" defaultRowHeight="1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Pages>0</Pages>
  <Words>0</Words>
  <Characters>0</Characters>
  <Application>Microsoft Excel</Application>
  <DocSecurity>0</DocSecurity>
  <Paragraphs>0</Paragraph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 EMPRESARIAL</vt:lpstr>
      <vt:lpstr>Hoja1</vt:lpstr>
      <vt:lpstr>'PLA EMPRESARIAL'!Área_de_impresión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Piza Adrover</dc:creator>
  <cp:lastModifiedBy>Miquel Piza Adrover</cp:lastModifiedBy>
  <cp:revision>3</cp:revision>
  <cp:lastPrinted>2024-10-03T09:03:04Z</cp:lastPrinted>
  <dcterms:created xsi:type="dcterms:W3CDTF">2006-09-12T12:46:00Z</dcterms:created>
  <dcterms:modified xsi:type="dcterms:W3CDTF">2024-11-25T11:52:10Z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3082-10.2.0.5804</vt:lpwstr>
  </property>
</Properties>
</file>